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0" windowHeight="1170" tabRatio="733" activeTab="0"/>
  </bookViews>
  <sheets>
    <sheet name="Rekapitulace stavby" sheetId="1" r:id="rId1"/>
    <sheet name="HP-572014-101-SP - SO 101..." sheetId="2" r:id="rId2"/>
    <sheet name="SO 01 - Vegetační úpravy" sheetId="3" r:id="rId3"/>
    <sheet name="SO 02 - Mobiliář" sheetId="4" r:id="rId4"/>
    <sheet name="SO 03 - Obnova pěšin, ter..." sheetId="5" r:id="rId5"/>
    <sheet name="Pokyny pro vyplnění" sheetId="6" r:id="rId6"/>
  </sheets>
  <externalReferences>
    <externalReference r:id="rId9"/>
  </externalReferences>
  <definedNames>
    <definedName name="_xlnm._FilterDatabase" localSheetId="1" hidden="1">'HP-572014-101-SP - SO 101...'!$C$91:$K$91</definedName>
    <definedName name="_xlnm.Print_Titles" localSheetId="1">'HP-572014-101-SP - SO 101...'!$91:$91</definedName>
    <definedName name="_xlnm.Print_Titles" localSheetId="0">'Rekapitulace stavby'!$49:$49</definedName>
    <definedName name="_xlnm.Print_Titles" localSheetId="2">'SO 01 - Vegetační úpravy'!$112:$112</definedName>
    <definedName name="_xlnm.Print_Titles" localSheetId="3">'SO 02 - Mobiliář'!$115:$115</definedName>
    <definedName name="_xlnm.Print_Titles" localSheetId="4">'SO 03 - Obnova pěšin, ter...'!$112:$112</definedName>
    <definedName name="_xlnm.Print_Area" localSheetId="1">'HP-572014-101-SP - SO 101...'!$C$4:$J$38,'HP-572014-101-SP - SO 101...'!$C$44:$J$71,'HP-572014-101-SP - SO 101...'!$C$77:$K$317</definedName>
    <definedName name="_xlnm.Print_Area" localSheetId="5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stavby'!$C$39:$AQ$56</definedName>
    <definedName name="_xlnm.Print_Area" localSheetId="2">'SO 01 - Vegetační úpravy'!$C$4:$Q$69,'SO 01 - Vegetační úpravy'!$C$75:$Q$96,'SO 01 - Vegetační úpravy'!$C$102:$Q$260</definedName>
    <definedName name="_xlnm.Print_Area" localSheetId="3">'SO 02 - Mobiliář'!$C$4:$Q$69,'SO 02 - Mobiliář'!$C$75:$Q$99,'SO 02 - Mobiliář'!$C$105:$Q$209</definedName>
    <definedName name="_xlnm.Print_Area" localSheetId="4">'SO 03 - Obnova pěšin, ter...'!$C$4:$Q$69,'SO 03 - Obnova pěšin, ter...'!$C$75:$Q$96,'SO 03 - Obnova pěšin, ter...'!$C$102:$Q$140</definedName>
  </definedNames>
  <calcPr fullCalcOnLoad="1"/>
</workbook>
</file>

<file path=xl/sharedStrings.xml><?xml version="1.0" encoding="utf-8"?>
<sst xmlns="http://schemas.openxmlformats.org/spreadsheetml/2006/main" count="5218" uniqueCount="1034">
  <si>
    <t>Export VZ</t>
  </si>
  <si>
    <t>List obsahuje:</t>
  </si>
  <si>
    <t>3.0</t>
  </si>
  <si>
    <t/>
  </si>
  <si>
    <t>False</t>
  </si>
  <si>
    <t>{eb504859-c278-4bf4-84c1-2a88db589c78}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</si>
  <si>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</si>
  <si>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</si>
  <si>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</si>
  <si>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</si>
  <si>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</si>
  <si>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</si>
  <si>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</si>
  <si>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</si>
  <si>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</si>
  <si>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HP-572014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</si>
  <si>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</si>
  <si>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</si>
  <si>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0,1</t>
  </si>
  <si>
    <t>KSO:</t>
  </si>
  <si>
    <t>822 29</t>
  </si>
  <si>
    <t>CC-CZ:</t>
  </si>
  <si>
    <t>21122</t>
  </si>
  <si>
    <t>1</t>
  </si>
  <si>
    <t>Místo:</t>
  </si>
  <si>
    <t>Sokolov</t>
  </si>
  <si>
    <t>Datum:</t>
  </si>
  <si>
    <t>10</t>
  </si>
  <si>
    <t>100</t>
  </si>
  <si>
    <t>Zadavatel:</t>
  </si>
  <si>
    <t>IČ:</t>
  </si>
  <si>
    <t>00259586</t>
  </si>
  <si>
    <t>Město Sokolov</t>
  </si>
  <si>
    <t>DIČ:</t>
  </si>
  <si>
    <t>CZ00259586</t>
  </si>
  <si>
    <t>Uchazeč:</t>
  </si>
  <si>
    <t>Vyplň údaj</t>
  </si>
  <si>
    <t>Projektant:</t>
  </si>
  <si>
    <t>73794775</t>
  </si>
  <si>
    <t>Bc. Michal Pašava</t>
  </si>
  <si>
    <t>CZ8308311825</t>
  </si>
  <si>
    <t>True</t>
  </si>
  <si>
    <t>Poznámka:</t>
  </si>
  <si>
    <t>Obnova schodiště a teras nad Dolním Rybníkem v Husových sadech</t>
  </si>
  <si>
    <t>Vedlejší a ostatní náklady
V soupisu prací jsou uvedeny je ty vedlejší a ostatní náklady, jejichž provedení objednatel vyžaduje a jejich výsledky je zhotovitel povinen objednateli předložit. Zbývající vedlejší a ostatní náklady jsou plně věcí zhotovitele a záleží na jím zvolených pracovních postupech, zda a do jaké míry bude tyto náklady čerpat. Tyto náklady je zhotovitel povinen zahrnout do cen prací, s nimiž souvisí. Jedná se zejména o tyto vedlejší náklady:
- Ztížené výrobní podmínky související s umístěním stavby, provizorními nebo dopravními omezeními.
- Uvedení stavbou dotčených ploch a staveništní dopravou dotčených komunikací do původního nebo projektového stavu.
- Zajištění bezpečnosti při provádění stavby ve smyslu bezpečnosti práce a ochrany životního prostředí.
- Likvidace přebytečného stavebního materiálu odpovídajícím způsobem.
- Péče o nepředané objekty a konstrukce stavby, jejich ošetřování.
- Nutný rozsah stavebního pojištění budoucího díla na předmětné stavbě a pojištění odpovědnosti za škodu způsobenou dodavatelem třetí osobě.
- Zajištění bankovních garancí.
- Všechny další nutné náklady k řádnému a úplnému zhotovení předmětu díla zřejmé ze zadávací dokumentace nebo místních podmínek.
- Úprava příslušné dokumentace dle technologických postupů zhotovitele a dle při provádění zjištěných skutečností.
- Zpracování Plánu havarijních opatření zařízení staveniště a mechanizace.
- Zpracování povodňového plánu.
- Zpracování Plánu bezpečnosti a ochrany zdraví při práci na staveništi (dle § 15, odst. 2 zákona č. 309/2006 Sb., kterým se upravují další požadavky BOZP).
- Zpracování technologických postupů a plánů kontrol.
- Pasportizace stavbou dotčených ploch a objektů.
- Všechny další nutné práce k řádnému a úplnému zhotovení předmětu díla zřejmé ze zadávací dokumentace nebo místních podmínek.
- Zařízení staveniště - zahrnuje veškeré náklady zhotovitele na zařízení, provoz staveniště a jeho vyklizení vč. nákladů na ostrahu staveniště a zabezpečení proti neoprávněnému vstupu.
- Ochrana vedení inženýrských sítí - všech IS na staveništi a v jeho okolí.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</si>
  <si>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</si>
  <si>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</si>
  <si>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</si>
  <si>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</si>
  <si>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</si>
  <si>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</si>
  <si>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</si>
  <si>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</si>
  <si>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</si>
  <si>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</si>
  <si>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</si>
  <si>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</si>
  <si>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</si>
  <si>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</si>
  <si>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</si>
  <si>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</si>
  <si>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</si>
  <si>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</si>
  <si>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</si>
  <si>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</si>
  <si>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</si>
  <si>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</si>
  <si>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</si>
  <si>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</si>
  <si>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</si>
  <si>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</si>
  <si>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</si>
  <si>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</si>
  <si>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</si>
  <si>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</si>
  <si>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</si>
  <si>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</si>
  <si>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</si>
  <si>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</si>
  <si>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</si>
  <si>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</si>
  <si>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</si>
  <si>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</si>
  <si>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</si>
  <si>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</si>
  <si>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</si>
  <si>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</si>
  <si>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</si>
  <si>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</si>
  <si>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</si>
  <si>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</si>
  <si>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</si>
  <si>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</si>
  <si>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</si>
  <si>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</si>
  <si>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</si>
  <si>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</si>
  <si>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</si>
  <si>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</si>
  <si>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</si>
  <si>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</si>
  <si>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</si>
  <si>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</si>
  <si>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</si>
  <si>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SO 01</t>
  </si>
  <si>
    <t>Vegetační úpravy</t>
  </si>
  <si>
    <t>{1BFC1398-FF94-4656-B9A7-563539993ABC}</t>
  </si>
  <si>
    <t>{B264B4D5-977B-4FC9-B503-24F6D95B46FB}</t>
  </si>
  <si>
    <t>SO 02</t>
  </si>
  <si>
    <t>Mobiliář</t>
  </si>
  <si>
    <t>{1E7BF3CA-2D64-416C-B2E2-9E42B2783FA8}</t>
  </si>
  <si>
    <t>SO 03</t>
  </si>
  <si>
    <t>Obnova pěšin, terénní modelace</t>
  </si>
  <si>
    <t>{002917F1-BD9A-4290-9EE1-D465AA0CEBAD}</t>
  </si>
  <si>
    <t>1) Krycí list rozpočtu</t>
  </si>
  <si>
    <t>2) Rekapitulace rozpočtu</t>
  </si>
  <si>
    <t>3) Rozpočet</t>
  </si>
  <si>
    <t>optimalizováno pro tisk sestav ve formátu A4 - na výšku</t>
  </si>
  <si>
    <t>KRYCÍ LIST ROZPOČTU</t>
  </si>
  <si>
    <t>SO 01 - Vegetační úpravy</t>
  </si>
  <si>
    <t>Objednavatel:</t>
  </si>
  <si>
    <t>CZ 00259586</t>
  </si>
  <si>
    <t>Zhotovitel:</t>
  </si>
  <si>
    <t>Zpracovatel:</t>
  </si>
  <si>
    <t>Náklady z rozpočtu</t>
  </si>
  <si>
    <t>Materiál</t>
  </si>
  <si>
    <t>Montáž</t>
  </si>
  <si>
    <t>ze</t>
  </si>
  <si>
    <t>Zpracovatel</t>
  </si>
  <si>
    <t>Datum a podpis:</t>
  </si>
  <si>
    <t>Razítko</t>
  </si>
  <si>
    <t>Objednavatel</t>
  </si>
  <si>
    <t>Zhotovitel</t>
  </si>
  <si>
    <t>REKAPITULACE ROZPOČTU</t>
  </si>
  <si>
    <t>Kód - Popis</t>
  </si>
  <si>
    <t>Materiál [CZK]</t>
  </si>
  <si>
    <t>Montáž [CZK]</t>
  </si>
  <si>
    <t>1) Náklady z rozpočtu</t>
  </si>
  <si>
    <t xml:space="preserve">    9 - Ostatní konstrukce a práce-bourání</t>
  </si>
  <si>
    <t xml:space="preserve">      99 - Přesun hmot</t>
  </si>
  <si>
    <t>D 2.1 - Specifikace rostlin</t>
  </si>
  <si>
    <t>ROZPOČET</t>
  </si>
  <si>
    <t>J. materiál
[CZK]</t>
  </si>
  <si>
    <t>J. montáž
[CZK]</t>
  </si>
  <si>
    <t>Cena celkem
[CZK]</t>
  </si>
  <si>
    <t>Materiál celkem [CZK]</t>
  </si>
  <si>
    <t>Montáž celkem [CZK]</t>
  </si>
  <si>
    <t>Nh celkom [h]</t>
  </si>
  <si>
    <t>J. hmotnost
[t]</t>
  </si>
  <si>
    <t>Hmotnost
celkem [t]</t>
  </si>
  <si>
    <t>0,00</t>
  </si>
  <si>
    <t>122201102</t>
  </si>
  <si>
    <t>Odkopávky a prokopávky nezapažené v hornině tř. 3 objem do 1000 m3</t>
  </si>
  <si>
    <t xml:space="preserve">Odkopávky a prokopávky nezapažené s přehozením výkopku na vzdálenost do 3 m nebo s naložením na dopravní prostředek v hornině tř. 3 přes 100 do 1 000 m3
69 m2 * 0,25 m - štěrkové záhony
35m2 * 0,15 m - záhon mulčovaný borkou </t>
  </si>
  <si>
    <t>66*0,25</t>
  </si>
  <si>
    <t>35*0,15</t>
  </si>
  <si>
    <t>162601102</t>
  </si>
  <si>
    <t>Vodorovné přemístění do 5000 m výkopku/sypaniny z horniny tř. 1 až 4</t>
  </si>
  <si>
    <t>182301122</t>
  </si>
  <si>
    <t>Rozprostření ornice pl do 500 m2 ve svahu přes 1:5 tl vrstvy do 150 mm</t>
  </si>
  <si>
    <t>terénní modelace
Struktura výpočtu: změřeno v digitální verzi PD funkcí na měření plochy</t>
  </si>
  <si>
    <t>184807111</t>
  </si>
  <si>
    <t>Zřízení ochrany stromu bedněním</t>
  </si>
  <si>
    <t>Ochrana kmene bedněním před poškozením stavebním provozem, strom č. 12 (ochrana kmene 3*3m, v 1,8m); strom č. 16 (2*2m, v 1,8m); 3 stromy (JV část; ochrana kmene - 3,53 m2)</t>
  </si>
  <si>
    <t>(3*1,8)*4</t>
  </si>
  <si>
    <t>(2*1,8)*4</t>
  </si>
  <si>
    <t>3,53*3</t>
  </si>
  <si>
    <t>R32</t>
  </si>
  <si>
    <t>Dodávka juty</t>
  </si>
  <si>
    <t>ochrana kmene při stavbě</t>
  </si>
  <si>
    <t>3,14*3</t>
  </si>
  <si>
    <t>184807112</t>
  </si>
  <si>
    <t>Odstranění ochrany stromu bedněním</t>
  </si>
  <si>
    <t>R1</t>
  </si>
  <si>
    <t>Skladákovné - skládka Citice</t>
  </si>
  <si>
    <t>50*0,15</t>
  </si>
  <si>
    <t>171201101</t>
  </si>
  <si>
    <t>Uložení sypaniny do násypů nezhutněných</t>
  </si>
  <si>
    <t>182201101</t>
  </si>
  <si>
    <t>Svahování násypů</t>
  </si>
  <si>
    <t>103111001</t>
  </si>
  <si>
    <t xml:space="preserve">Dodání podkladových zemin na terénní modelace </t>
  </si>
  <si>
    <t>184802111</t>
  </si>
  <si>
    <t>Chemické odplevelení před založením kultury nad 20 m2 postřikem na široko v rovině a svahu do 1:5</t>
  </si>
  <si>
    <t>Chemické odplevení ploch trvalkových výsadeb a terénní modelace</t>
  </si>
  <si>
    <t>66+35+50</t>
  </si>
  <si>
    <t>252340010</t>
  </si>
  <si>
    <t>herbicid totální, Roundup Klasik, bal. 1 l</t>
  </si>
  <si>
    <t>litr</t>
  </si>
  <si>
    <t>trvalkové záhony + plocha terénní modelace, 4l/ha</t>
  </si>
  <si>
    <t>151*4/10000</t>
  </si>
  <si>
    <t>183403113</t>
  </si>
  <si>
    <t>Obdělání půdy frézováním v rovině a svahu do 1:5</t>
  </si>
  <si>
    <t>zafrézování kompostu do podloží; trvalkový záhon mulčovaný borkou</t>
  </si>
  <si>
    <t>35*2</t>
  </si>
  <si>
    <t>183101221</t>
  </si>
  <si>
    <t>Jamky pro výsadbu s výměnou 50 % půdy zeminy tř 1 až 4 objem do 1 m3 v rovině a svahu do 1:5</t>
  </si>
  <si>
    <t>Hloubení jamek pro vysazování rostlin v zemině tř.1 až 4 s výměnou půdy na 50% v rovině nebo na svahu do 1:5, objemu přes 0,40 do 1,00 m3</t>
  </si>
  <si>
    <t>185802112</t>
  </si>
  <si>
    <t>Hnojení půdy kompostem v rovině a svahu do 1:5</t>
  </si>
  <si>
    <t>66m2*0,25m - štěrkový záhon
35m2*0,15m - trvalky mulčované borkou</t>
  </si>
  <si>
    <t>66*0,25*1,6</t>
  </si>
  <si>
    <t>35*0,15*1,6</t>
  </si>
  <si>
    <t>103715000</t>
  </si>
  <si>
    <t>substrát zahradnický B VL</t>
  </si>
  <si>
    <t>5 m3* 50% - dřeviny, zahrnuje zeminu na závlahovou mísu
(66 m2 *0,25 m)+(35 m2 * 0,15 m) - trvalkové záhony</t>
  </si>
  <si>
    <t>5*0,5</t>
  </si>
  <si>
    <t>(66*0,25)+(35*0,15)</t>
  </si>
  <si>
    <t>183211313</t>
  </si>
  <si>
    <t>Výsadba cibulí nebo hlíz</t>
  </si>
  <si>
    <t>Výsadba květin do připravené půdy se zalitím do připravené půdy, se zalitím cibulí nebo hlíz</t>
  </si>
  <si>
    <t>183211322</t>
  </si>
  <si>
    <t>Výsadba květin hrnkových D květináče do 120 mm</t>
  </si>
  <si>
    <t>Výsadba květin do připravené půdy se zalitím do připravené půdy, se zalitím květin hrnkovaných o průměru květináče přes 80 do 120 mm</t>
  </si>
  <si>
    <t>183211323</t>
  </si>
  <si>
    <t>Výsadba květin hrnkových D květináče do 250 mm</t>
  </si>
  <si>
    <t>Výsadba květin do připravené půdy se zalitím do připravené půdy, se zalitím květin hrnkovaných o průměru květináče přes 120 do 250 mm</t>
  </si>
  <si>
    <t>184102116</t>
  </si>
  <si>
    <t>Výsadba dřeviny s balem D do 0,8 m do jamky se zalitím v rovině a svahu do 1:5</t>
  </si>
  <si>
    <t>Výsadba dřeviny s balem do předem vyhloubené jamky se zalitím v rovině nebo na svahu do 1:5, při průměru balu přes 600 do 800 mm</t>
  </si>
  <si>
    <t>184215112</t>
  </si>
  <si>
    <t>Ukotvení kmene dřevin jedním kůlem D do 0,1 m délky do 2 m</t>
  </si>
  <si>
    <t xml:space="preserve">Ukotvení dřeviny kůly jedním kůlem, délky přes 1 do 2 m s uvázáním </t>
  </si>
  <si>
    <t>052052172101</t>
  </si>
  <si>
    <t>kůly, délka 2 m, průměr 5 cm, frézované</t>
  </si>
  <si>
    <t>R3</t>
  </si>
  <si>
    <t>Úvazek pro kotvení</t>
  </si>
  <si>
    <t>Úvazek bavlněný, šířka 30 mm, balení po 50 bm
1m úvazku/ 1 dřevinu</t>
  </si>
  <si>
    <t>184911161</t>
  </si>
  <si>
    <t>Mulčování záhonů drceným kamenivem tl. vrstvy do 0,1 m v rovině a svahu do 1:5</t>
  </si>
  <si>
    <t>tloušťka vrstvy 6 cm</t>
  </si>
  <si>
    <t>583438720</t>
  </si>
  <si>
    <t>kamenivo drcené hrubé frakce 8-16</t>
  </si>
  <si>
    <t>66*0,06*2</t>
  </si>
  <si>
    <t>184911311</t>
  </si>
  <si>
    <t>Položení mulčovací textilie v rovině a svahu do 1:5</t>
  </si>
  <si>
    <t>trvalkové záhony</t>
  </si>
  <si>
    <t>66+35</t>
  </si>
  <si>
    <t>R8</t>
  </si>
  <si>
    <t>Mulčovací textilie</t>
  </si>
  <si>
    <t>Mulčovací textilie (68g/m2, prop.260l/m2/s)  + 10%</t>
  </si>
  <si>
    <t>101*1,10</t>
  </si>
  <si>
    <t>184911421</t>
  </si>
  <si>
    <t>Mulčování rostlin kůrou tl. do 0,1 m v rovině a svahu do 1:5</t>
  </si>
  <si>
    <t>dřeviny - 5m2
trvalkový záhon - 35 m2</t>
  </si>
  <si>
    <t>5+35</t>
  </si>
  <si>
    <t>103911000</t>
  </si>
  <si>
    <t>kůra mulčovací VL</t>
  </si>
  <si>
    <t>5m2 *0,1m - dřeviny
35m2*0,1m - trvalkový záhon</t>
  </si>
  <si>
    <t>5*0,1</t>
  </si>
  <si>
    <t>35*0,1</t>
  </si>
  <si>
    <t>181411131</t>
  </si>
  <si>
    <t>Založení parkového trávníku výsevem plochy do 1000 m2 v rovině a ve svahu do 1:5</t>
  </si>
  <si>
    <t>529+65</t>
  </si>
  <si>
    <t>005724100</t>
  </si>
  <si>
    <t>Obnova schodiště a teras nad Dolním rybníkem v Husových sadech</t>
  </si>
  <si>
    <t>osivo směs travní parková</t>
  </si>
  <si>
    <t>kg</t>
  </si>
  <si>
    <t>založení trávníku po skočení prací a demontáži staveniště</t>
  </si>
  <si>
    <t>185804312</t>
  </si>
  <si>
    <t>Zalití rostlin vodou plocha přes 20 m2</t>
  </si>
  <si>
    <t>10l vody/m2</t>
  </si>
  <si>
    <t>101 *10/1000</t>
  </si>
  <si>
    <t>185851121</t>
  </si>
  <si>
    <t>Dovoz vody pro zálivku rostlin za vzdálenost do 1000 m</t>
  </si>
  <si>
    <t>185851129</t>
  </si>
  <si>
    <t>Příplatek k dovozu vody pro zálivku rostlin do 1000 m ZKD 1000 m</t>
  </si>
  <si>
    <t>vzdálenost 5 km</t>
  </si>
  <si>
    <t>998231311</t>
  </si>
  <si>
    <t>Přesun hmot pro sadovnické a krajinářské úpravy vodorovně do 5000 m</t>
  </si>
  <si>
    <t>Magnolia kobus 200-250 K</t>
  </si>
  <si>
    <t>256</t>
  </si>
  <si>
    <t>64</t>
  </si>
  <si>
    <t>R2</t>
  </si>
  <si>
    <t>Magnolia soulangeana 200-225 35K</t>
  </si>
  <si>
    <t>R4</t>
  </si>
  <si>
    <t>Amelanchier lamarckii 250-300 cm, ko 105 l</t>
  </si>
  <si>
    <t>R5</t>
  </si>
  <si>
    <t>Prunus serrula Branklyn´ 250-300 cm, ko 80l</t>
  </si>
  <si>
    <t>R6</t>
  </si>
  <si>
    <t>Aurinia saxatilis ´Goldkugel´, P9</t>
  </si>
  <si>
    <t>7 ks/m2</t>
  </si>
  <si>
    <t>R7</t>
  </si>
  <si>
    <t>Bergenia cordifolia, K1 l</t>
  </si>
  <si>
    <t>7ks/m2</t>
  </si>
  <si>
    <t>R9</t>
  </si>
  <si>
    <t>Deschampsia caespitosa P9</t>
  </si>
  <si>
    <t>9 ks/m2</t>
  </si>
  <si>
    <t>R10</t>
  </si>
  <si>
    <t>Euphorbia polychroma K1l</t>
  </si>
  <si>
    <t>bodově</t>
  </si>
  <si>
    <t>R11</t>
  </si>
  <si>
    <t>Festuca gautierii P9</t>
  </si>
  <si>
    <t xml:space="preserve"> 15ks/m2</t>
  </si>
  <si>
    <t>46</t>
  </si>
  <si>
    <t>R12</t>
  </si>
  <si>
    <t>Helenium autumnale 'Helena Red' , K1l</t>
  </si>
  <si>
    <t>5ks/m2 (v-30-100cm)</t>
  </si>
  <si>
    <t>47</t>
  </si>
  <si>
    <t>R13</t>
  </si>
  <si>
    <t>Helenium 'Kupferzwerg' K1l</t>
  </si>
  <si>
    <t>48</t>
  </si>
  <si>
    <t>R14</t>
  </si>
  <si>
    <t>Helenium 'Waltraut' K1l</t>
  </si>
  <si>
    <t>5ks/m2 (v-80-100cm)</t>
  </si>
  <si>
    <t>49</t>
  </si>
  <si>
    <t>R15</t>
  </si>
  <si>
    <t>Heliopsis helianthoides 'Summer Sun' K1l</t>
  </si>
  <si>
    <t>4ks/m2 (v-30-120cm)</t>
  </si>
  <si>
    <t>50</t>
  </si>
  <si>
    <t>R16</t>
  </si>
  <si>
    <t>Molinia caerulea 'Moorhexe' K1l</t>
  </si>
  <si>
    <t xml:space="preserve"> 7ks/m2 (v-40-80cm)</t>
  </si>
  <si>
    <t>51</t>
  </si>
  <si>
    <t>R17</t>
  </si>
  <si>
    <t>Nepeta faassenii 'Six Hill Giant' K1l</t>
  </si>
  <si>
    <t>52</t>
  </si>
  <si>
    <t>R18</t>
  </si>
  <si>
    <t>Panicum virgatum 'Haevy metal' K1l</t>
  </si>
  <si>
    <t>5ks/m2 (v-100cm)</t>
  </si>
  <si>
    <t>53</t>
  </si>
  <si>
    <t>R19</t>
  </si>
  <si>
    <t>Panicum virgatum 'Shenandoah' K1l</t>
  </si>
  <si>
    <t>54</t>
  </si>
  <si>
    <t>R20</t>
  </si>
  <si>
    <t>Panicum virgatum 'Rehbraun' K1l</t>
  </si>
  <si>
    <t>5ks/m2 (v-80cm)</t>
  </si>
  <si>
    <t>55</t>
  </si>
  <si>
    <t>R21</t>
  </si>
  <si>
    <t>Panicum virgatum 'Rotstrahlbusch' K1l</t>
  </si>
  <si>
    <t>5ks/m2 (v-70cm)</t>
  </si>
  <si>
    <t>56</t>
  </si>
  <si>
    <t>R22</t>
  </si>
  <si>
    <t>Rudbecka fulgida 'Goldsturm' K1l</t>
  </si>
  <si>
    <t>7ks/m2 (v-50-70cm)</t>
  </si>
  <si>
    <t>57</t>
  </si>
  <si>
    <t>R23</t>
  </si>
  <si>
    <t>Rudbecka fulgida 'City Garden K1l</t>
  </si>
  <si>
    <t>7ks/m2 (v-30-40cm)</t>
  </si>
  <si>
    <t>58</t>
  </si>
  <si>
    <t>R24</t>
  </si>
  <si>
    <t>Rudbecka laciniata 'Goldquelle' K1l</t>
  </si>
  <si>
    <t>7ks/m2 (v-80cm)</t>
  </si>
  <si>
    <t>59</t>
  </si>
  <si>
    <t>R25</t>
  </si>
  <si>
    <t>Salvia officinalis ´Icterina´ K1l</t>
  </si>
  <si>
    <t>60</t>
  </si>
  <si>
    <t>R26</t>
  </si>
  <si>
    <t>Salvia officinalis ´Purpurascens´K1l</t>
  </si>
  <si>
    <t>61</t>
  </si>
  <si>
    <t>R27</t>
  </si>
  <si>
    <t>Thymus serpyllum P9</t>
  </si>
  <si>
    <t>62</t>
  </si>
  <si>
    <t>R28</t>
  </si>
  <si>
    <t>Allium 'Globemaster'</t>
  </si>
  <si>
    <t>63</t>
  </si>
  <si>
    <t>R29</t>
  </si>
  <si>
    <t>Eremurus stenophyllus</t>
  </si>
  <si>
    <t>R30</t>
  </si>
  <si>
    <t>Narcissus 'Derringer'´</t>
  </si>
  <si>
    <t>do hnízd po 5ti</t>
  </si>
  <si>
    <t>65</t>
  </si>
  <si>
    <t>R31</t>
  </si>
  <si>
    <t>Narcissus 'Serola'</t>
  </si>
  <si>
    <t>PN</t>
  </si>
  <si>
    <t>SO 02 - Mobiliář</t>
  </si>
  <si>
    <t>PSV - Práce a dodávky PSV</t>
  </si>
  <si>
    <t xml:space="preserve">    762 - Konstrukce tesařské</t>
  </si>
  <si>
    <t xml:space="preserve">    767 - Konstrukce zámečnické</t>
  </si>
  <si>
    <t>122201101</t>
  </si>
  <si>
    <t>Odkopávky a prokopávky nezapažené v hornině tř. 3 objem do 100 m3</t>
  </si>
  <si>
    <t>betonový základ lavice a odpadkový koš</t>
  </si>
  <si>
    <t>(0,376*0,8)*3</t>
  </si>
  <si>
    <t>(1,505*0,8)*2</t>
  </si>
  <si>
    <t>(0,674*0,8)*3</t>
  </si>
  <si>
    <t>(0,16*0,8)*2</t>
  </si>
  <si>
    <t>162201101</t>
  </si>
  <si>
    <t>Vodorovné přemístění do 20 m výkopku/sypaniny z horniny tř. 1 až 4</t>
  </si>
  <si>
    <t>271572211</t>
  </si>
  <si>
    <t>Násyp pod základové konstrukce se zhutněním z netříděného štěrkopísku</t>
  </si>
  <si>
    <t>(0,376*0,6)*3</t>
  </si>
  <si>
    <t>(1,505*0,6)*2</t>
  </si>
  <si>
    <t>(0,674*0,6)*3</t>
  </si>
  <si>
    <t>(0,16*0,2)*2</t>
  </si>
  <si>
    <t>167101101</t>
  </si>
  <si>
    <t>Nakládání výkopku z hornin tř. 1 až 4 do 100 m3</t>
  </si>
  <si>
    <t>275313611</t>
  </si>
  <si>
    <t>Základové patky z betonu tř. C 16/20</t>
  </si>
  <si>
    <t>základové patky pro atypické lavice a odpadkové koše</t>
  </si>
  <si>
    <t>(0,376*0,2)*3</t>
  </si>
  <si>
    <t>(1,505*0,2)*2</t>
  </si>
  <si>
    <t>(0,674*0,2)*3</t>
  </si>
  <si>
    <t>(0,16*0,4)*2</t>
  </si>
  <si>
    <t>275354111</t>
  </si>
  <si>
    <t>Bednění základových patek - zřízení</t>
  </si>
  <si>
    <t>Zřízení šablony pro betonový podstavec atypických lavic</t>
  </si>
  <si>
    <t>(3,36*0,4)*3</t>
  </si>
  <si>
    <t>(9,14*0,4)*2</t>
  </si>
  <si>
    <t>(5,89*0,4)*3</t>
  </si>
  <si>
    <t>275354191</t>
  </si>
  <si>
    <t>Příplatek k bednění základů za zakřivení základových patek průměru do 7,5 m</t>
  </si>
  <si>
    <t>betonový podstavec atypických lavic</t>
  </si>
  <si>
    <t>275354211</t>
  </si>
  <si>
    <t>Bednění základových patek - odstranění</t>
  </si>
  <si>
    <t>275362021</t>
  </si>
  <si>
    <t>Výztuž základových patek svařovanými sítěmi Kari</t>
  </si>
  <si>
    <t>Kari síť  KH30, 100x100x6 mm, betonový podstavec atypických laviček</t>
  </si>
  <si>
    <t>(((1,32*0,2)*3)+(((0,766*0,2)*4)*2)+((2,47*0,2)*3))*0,0044</t>
  </si>
  <si>
    <t>R02.01</t>
  </si>
  <si>
    <t>Vibrovaný betonový monolit z betonu C25/30</t>
  </si>
  <si>
    <t>dodávka betonu na podstavce atypických lavic včetně vibrování</t>
  </si>
  <si>
    <t>(0,376*0,4)*3</t>
  </si>
  <si>
    <t>(1,505*0,4)*2</t>
  </si>
  <si>
    <t>(0,674*0,4)*3</t>
  </si>
  <si>
    <t>02.04</t>
  </si>
  <si>
    <t>Odpadkový koš NNK 110</t>
  </si>
  <si>
    <t>přesná specifikace viz grafická a textová část</t>
  </si>
  <si>
    <t>953961114</t>
  </si>
  <si>
    <t>Kotvy chemickým tmelem M 12 hl 125 mm do betonu s vyvrtáním otvoru</t>
  </si>
  <si>
    <t>Kotvy chemické s vyvrtáním otvoru do betonu tmel, velikost M 12, hloubka 125 mm, pod úrovní terénu, klobouková matice uzavřená 
osazení odpadkových košů</t>
  </si>
  <si>
    <t>985564114</t>
  </si>
  <si>
    <t>Kotvičky pro výztuž stříkaného betonu hl do 200 mm z oceli D 16 mm do cementové malty</t>
  </si>
  <si>
    <t>ukotvení betonového podstavce lavic k betonovému základu; délka tyče 40 cm
lavice A - 3 tyče * 3 ks
lavice B - 12 tyčí * 2 ks
lavice D - 3 tyče * 3 ks</t>
  </si>
  <si>
    <t>9+24+9</t>
  </si>
  <si>
    <t>998153131</t>
  </si>
  <si>
    <t>Přesun hmot pro samostatné zdi a valy zděné z cihel, kamene, tvárnic nebo monolitické v do 20 m</t>
  </si>
  <si>
    <t>762083122</t>
  </si>
  <si>
    <t>Impregnace řeziva proti dřevokaznému hmyzu, houbám a plísním máčením třída ohrožení 3 a 4</t>
  </si>
  <si>
    <t>0,0288*3</t>
  </si>
  <si>
    <t>0.0877*2</t>
  </si>
  <si>
    <t>0,0515*3</t>
  </si>
  <si>
    <t>762952001</t>
  </si>
  <si>
    <t>Montáž teras z prken š do 90 mm  šroubovaných broušených bez povrchové úpravy</t>
  </si>
  <si>
    <t>montáž sedacích latí</t>
  </si>
  <si>
    <t>0,73*3</t>
  </si>
  <si>
    <t>1,287*3</t>
  </si>
  <si>
    <t>2,192*2</t>
  </si>
  <si>
    <t>R02.08</t>
  </si>
  <si>
    <t>Dodávka Meranti (filipínský mahagon)</t>
  </si>
  <si>
    <t>lavice A - 40 x 60/38mm
lavice B - 40 x 60/33 mm
lavice D - 40 x 60/49 mm</t>
  </si>
  <si>
    <t>R02.03</t>
  </si>
  <si>
    <t>Příplatek za zhotovení zúžení latí dle předepsaných rozměrů</t>
  </si>
  <si>
    <t>27*3</t>
  </si>
  <si>
    <t>88*2</t>
  </si>
  <si>
    <t>34*3</t>
  </si>
  <si>
    <t>762953002</t>
  </si>
  <si>
    <t>Nátěr dřevěných teras olejový dvojnásobný s očištěním</t>
  </si>
  <si>
    <t>Montáž terasy nátěr dřevěných teras olejem, včetně očištění dvojnásobně</t>
  </si>
  <si>
    <t>(((0,06*0,45)+(0,04*0,45)+(0,06*0,04))*2)*(27+88+34)</t>
  </si>
  <si>
    <t>R02.05</t>
  </si>
  <si>
    <t>Uchycení roštu na betnonový fundament</t>
  </si>
  <si>
    <t>kpl</t>
  </si>
  <si>
    <t>Uchycení roštu na betnonový fundament včetně materiálu (hmoždinky, vruty s imbusovou hlavou), rošt tvořen 2 řadami ocelových jeklů s přišroubovanými latěmi, rošt přišroubovaný do hmoždinek upevněných do betonového těla lavičky chemickou kotvou (170 ks hmo</t>
  </si>
  <si>
    <t>1*3</t>
  </si>
  <si>
    <t>4*2</t>
  </si>
  <si>
    <t>2*3</t>
  </si>
  <si>
    <t>998762201</t>
  </si>
  <si>
    <t>Přesun hmot procentní pro kce tesařské v objektech v do 6 m</t>
  </si>
  <si>
    <t>Přesun hmot pro konstrukce tesařské stanovený procentní sazbou z ceny vodorovná dopravní vzdálenost do 50 m v objektech výšky do 6 m</t>
  </si>
  <si>
    <t>767995115</t>
  </si>
  <si>
    <t>Montáž atypických zámečnických konstrukcí hmotnosti do 100 kg</t>
  </si>
  <si>
    <t>montáž ocelových konstrukcí, nařezání na požadovaný rozměr a vyzkroužení do požadovaného R, zavíčkování čel jeklů</t>
  </si>
  <si>
    <t>R02.06</t>
  </si>
  <si>
    <t>ocelový jekl</t>
  </si>
  <si>
    <t>1m = 1,23 kg</t>
  </si>
  <si>
    <t>(1,623+1,430)*3</t>
  </si>
  <si>
    <t>((1,259+1,066)*4)*2</t>
  </si>
  <si>
    <t>(2,967+2,576)*3</t>
  </si>
  <si>
    <t>R02.07</t>
  </si>
  <si>
    <t>Zhotovení povrchové úpravy pozink</t>
  </si>
  <si>
    <t>povrchová úprava ocelového jeklu</t>
  </si>
  <si>
    <t>SO 03 - Obnova pěšin, terénní modelace</t>
  </si>
  <si>
    <t xml:space="preserve">    5 - Komunikace</t>
  </si>
  <si>
    <t>03.01</t>
  </si>
  <si>
    <t>Obnova konstrukce chodníku s krytem hlinitopísčitým tl. do 50 mm (terasy) se zhutněním</t>
  </si>
  <si>
    <t>sejmutí 5 cm vrstvy, obnova konstrukce chodníku</t>
  </si>
  <si>
    <t>51*0,05</t>
  </si>
  <si>
    <t>162201211</t>
  </si>
  <si>
    <t>Vodorovné přemístění výkopku z horniny tř. 1 až 4 stavebním kolečkem do 10 m</t>
  </si>
  <si>
    <t>vodorovné přemístění výkopku do terénní modelace</t>
  </si>
  <si>
    <t>162201219</t>
  </si>
  <si>
    <t>Příplatek k vodorovnému přemístění výkopku z horniny tř. 1 až 4 stavebním kolečkem ZKD 10 m</t>
  </si>
  <si>
    <t>Vodorovné přemístění výkopku stavebním kolečkem s vyprázdněním kolečka na hromady nebo do dopravního prostředku na vzdálenost do 10 m z horniny Příplatek k ceně za každých dalších 10 m</t>
  </si>
  <si>
    <t>03.02</t>
  </si>
  <si>
    <t>Osazení zahradního obrubníku ocelového</t>
  </si>
  <si>
    <t>19,2+3,4+3,9+2,9+13,65+14,7+9,85</t>
  </si>
  <si>
    <t>03.03</t>
  </si>
  <si>
    <t>Ocelový zahradní obrubník 125*1000mm ze speciální flexibilní oceli, galvanizované a ošetřené vysoce efektní antikorozním nátěrem</t>
  </si>
  <si>
    <t>Ocelový zahradní obrubník 125*1000mm ze speciální flexibilní oceli, galvanizované a ošetřené vysoce efektní antikorozním nátěrem pro dlouhodobou životnost v rozdílných klimatických i půdních podmínkách. Obrubníky jsou ohebné, se zámkovým systémem a bodci.</t>
  </si>
  <si>
    <t>596911111</t>
  </si>
  <si>
    <t>Kladení šlapáků v rovině a svahu do 1:5</t>
  </si>
  <si>
    <t>Kladení šlapáků z jednotlivých kusů do lože z písku v rovině nebo na svahu do 1:5, tl. 30 mm (11m2 terasy)</t>
  </si>
  <si>
    <t>03.04</t>
  </si>
  <si>
    <t xml:space="preserve">Dodání kamenných desek </t>
  </si>
  <si>
    <t>řezané kamenné desky tl. 3 cm velikosti  40% v nepravidelném  formátu 40 x40 cm a 60% v nepravidelném formátu 40x60-80cm</t>
  </si>
  <si>
    <t>998225111</t>
  </si>
  <si>
    <t>Přesun hmot pro pozemní komunikace s krytem z kamene, monolitickým betonovým nebo živičným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</si>
  <si>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</si>
  <si>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</si>
  <si>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</si>
  <si>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</si>
  <si>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</si>
  <si>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</si>
  <si>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</si>
  <si>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</si>
  <si>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</si>
  <si>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</si>
  <si>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</si>
  <si>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</si>
  <si>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</si>
  <si>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</si>
  <si>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</si>
  <si>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</si>
  <si>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</si>
  <si>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</si>
  <si>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</si>
  <si>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</si>
  <si>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</si>
  <si>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</si>
  <si>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</si>
  <si>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</si>
  <si>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</si>
  <si>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</si>
  <si>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</si>
  <si>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</si>
  <si>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</si>
  <si>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</si>
  <si>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</si>
  <si>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</si>
  <si>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</si>
  <si>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</si>
  <si>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</si>
  <si>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</si>
  <si>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</si>
  <si>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</si>
  <si>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101 - Schodiště</t>
  </si>
  <si>
    <t>STA</t>
  </si>
  <si>
    <t>{054dee74-115d-4849-817b-087a5db2141c}</t>
  </si>
  <si>
    <t>2</t>
  </si>
  <si>
    <t>HP-572014-101-SP</t>
  </si>
  <si>
    <t>SO 101 - Soupis prací - Schodiště</t>
  </si>
  <si>
    <t>Soupis</t>
  </si>
  <si>
    <t>{62ce6100-3712-43e1-893a-908c0a9d9e6b}</t>
  </si>
  <si>
    <t>Zpět na list:</t>
  </si>
  <si>
    <t>F1</t>
  </si>
  <si>
    <t>dlažba</t>
  </si>
  <si>
    <t>m2</t>
  </si>
  <si>
    <t>84,4</t>
  </si>
  <si>
    <t>F10</t>
  </si>
  <si>
    <t>pas</t>
  </si>
  <si>
    <t>m3</t>
  </si>
  <si>
    <t>4,032</t>
  </si>
  <si>
    <t>KRYCÍ LIST SOUPISU</t>
  </si>
  <si>
    <t>F14</t>
  </si>
  <si>
    <t>bednění</t>
  </si>
  <si>
    <t>17,055</t>
  </si>
  <si>
    <t>F2</t>
  </si>
  <si>
    <t>obruba</t>
  </si>
  <si>
    <t>m</t>
  </si>
  <si>
    <t>92,7</t>
  </si>
  <si>
    <t>F9</t>
  </si>
  <si>
    <t>rýha</t>
  </si>
  <si>
    <t>5,222</t>
  </si>
  <si>
    <t>F3</t>
  </si>
  <si>
    <t>92,5</t>
  </si>
  <si>
    <t>Objekt:</t>
  </si>
  <si>
    <t>F11</t>
  </si>
  <si>
    <t>přebytek</t>
  </si>
  <si>
    <t>15,359</t>
  </si>
  <si>
    <t>HP-572014 - SO 101 - Schodiště</t>
  </si>
  <si>
    <t>F5</t>
  </si>
  <si>
    <t>ŠD</t>
  </si>
  <si>
    <t>8,53</t>
  </si>
  <si>
    <t>Soupis:</t>
  </si>
  <si>
    <t>F7</t>
  </si>
  <si>
    <t>pláň</t>
  </si>
  <si>
    <t>101,37</t>
  </si>
  <si>
    <t>HP-572014-101-SP - SO 101 - Soupis prací - Schodiště</t>
  </si>
  <si>
    <t>F8</t>
  </si>
  <si>
    <t>výkopek</t>
  </si>
  <si>
    <t>10,137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</si>
  <si>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</si>
  <si>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</si>
  <si>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</si>
  <si>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</si>
  <si>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</si>
  <si>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</si>
  <si>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</si>
  <si>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</si>
  <si>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</si>
  <si>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</si>
  <si>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</si>
  <si>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</si>
  <si>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</si>
  <si>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</si>
  <si>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</si>
  <si>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</si>
  <si>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</si>
  <si>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</si>
  <si>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</si>
  <si>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</si>
  <si>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</si>
  <si>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</si>
  <si>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</si>
  <si>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</si>
  <si>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</si>
  <si>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</si>
  <si>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</si>
  <si>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</si>
  <si>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</si>
  <si>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</si>
  <si>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</si>
  <si>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</si>
  <si>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</si>
  <si>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113106271</t>
  </si>
  <si>
    <t>Rozebrání dlažeb vozovek pl přes 50 do 200 m2 ze zámkové dlažby do lože z kameniva</t>
  </si>
  <si>
    <t>CS ÚRS 2016 01</t>
  </si>
  <si>
    <t>4</t>
  </si>
  <si>
    <t>-28729735</t>
  </si>
  <si>
    <t>PP</t>
  </si>
  <si>
    <t>Rozebrání dlažeb a dílců komunikací pro pěší, vozovek a ploch s přemístěním hmot na skládku na vzdálenost do 3 m nebo s naložením na dopravní prostředek vozovek a ploch, s jakoukoliv výplní spár v ploše jednotlivě přes 50 m2 do 200 m2 ze zámkové dlažby kladené do lože z kameniva</t>
  </si>
  <si>
    <t>P</t>
  </si>
  <si>
    <t>Poznámka k položce:
Položka je vč. očištění a naložení rozebrané dlažby na palety a odvozu do areálu fy. SOTES, vzdálenost cca 2km.</t>
  </si>
  <si>
    <t>VV</t>
  </si>
  <si>
    <t>Struktura výpočtu: změřeno v digitální verzi PD funkcí na měření ploch</t>
  </si>
  <si>
    <t>19+6+9,2+11,5+14,7+2,4+2,2+5,5+22</t>
  </si>
  <si>
    <t>Součet</t>
  </si>
  <si>
    <t>113107161</t>
  </si>
  <si>
    <t>Odstranění podkladu pl přes 50 do 200 m2 z kameniva drceného tl 100 mm</t>
  </si>
  <si>
    <t>-1847670671</t>
  </si>
  <si>
    <t>Odstranění podkladů nebo krytů s přemístěním hmot na skládku na vzdálenost do 20 m nebo s naložením na dopravní prostředek v ploše jednotlivě přes 50 m2 do 200 m2 z kameniva hrubého drceného, o tl. vrstvy do 100 mm</t>
  </si>
  <si>
    <t>3</t>
  </si>
  <si>
    <t>113202111</t>
  </si>
  <si>
    <t>Vytrhání obrub krajníků obrubníků stojatých</t>
  </si>
  <si>
    <t>-1682397290</t>
  </si>
  <si>
    <t>Vytrhání obrub s vybouráním lože, s přemístěním hmot na skládku na vzdálenost do 3 m nebo s naložením na dopravní prostředek z krajníků nebo obrubníků stojatých</t>
  </si>
  <si>
    <t>Poznámka k položce:
Položka je vč. očištění.</t>
  </si>
  <si>
    <t>Struktura výpočtu: změřeno v digitální verzi PD funkcí na měření délek</t>
  </si>
  <si>
    <t>1,1*6+1,25+4+1,3*3</t>
  </si>
  <si>
    <t>113203111</t>
  </si>
  <si>
    <t>Vytrhání obrub z dlažebních kostek</t>
  </si>
  <si>
    <t>-612703479</t>
  </si>
  <si>
    <t>Vytrhání obrub s vybouráním lože, s přemístěním hmot na skládku na vzdálenost do 3 m nebo s naložením na dopravní prostředek z dlažebních kostek</t>
  </si>
  <si>
    <t>Poznámka k položce:
Kostky budou zpětně použity v rámci stavby, přebytek bude odvezen do skladu SOTES vč. nepoužitých žulových stupňů.</t>
  </si>
  <si>
    <t>2,5*4+2,3*4+2,2*4+2*4+1,9*5+9,6+9,8</t>
  </si>
  <si>
    <t>5</t>
  </si>
  <si>
    <t>113204111</t>
  </si>
  <si>
    <t>Vytrhání obrub záhonových</t>
  </si>
  <si>
    <t>65629205</t>
  </si>
  <si>
    <t>Vytrhání obrub s vybouráním lože, s přemístěním hmot na skládku na vzdálenost do 3 m nebo s naložením na dopravní prostředek záhonových</t>
  </si>
  <si>
    <t>3,5+3,3+5,3+4,6+4,9+5,8+2,6+2,8+7,5+7,5+4+4+3,7+4+22</t>
  </si>
  <si>
    <t>6</t>
  </si>
  <si>
    <t>121101101</t>
  </si>
  <si>
    <t>Sejmutí ornice s přemístěním na vzdálenost do 50 m</t>
  </si>
  <si>
    <t>-2130628086</t>
  </si>
  <si>
    <t>Sejmutí ornice nebo lesní půdy s vodorovným přemístěním na hromady v místě upotřebení nebo na dočasné či trvalé skládky se složením, na vzdálenost do 50 m</t>
  </si>
  <si>
    <t>Struktura výpočtu: plocha * předpokládaná tl.</t>
  </si>
  <si>
    <t>41,2*0,1</t>
  </si>
  <si>
    <t>7</t>
  </si>
  <si>
    <t>122202201</t>
  </si>
  <si>
    <t>Odkopávky a prokopávky nezapažené pro silnice objemu do 100 m3 v hornině tř. 3</t>
  </si>
  <si>
    <t>-1932435425</t>
  </si>
  <si>
    <t>Odkopávky a prokopávky nezapažené pro silnice s přemístěním výkopku v příčných profilech na vzdálenost do 15 m nebo s naložením na dopravní prostředek v hornině tř. 3 do 100 m3</t>
  </si>
  <si>
    <t>Struktura výpočtu: dle hmotnice</t>
  </si>
  <si>
    <t>F7*0,1</t>
  </si>
  <si>
    <t>8</t>
  </si>
  <si>
    <t>122202209</t>
  </si>
  <si>
    <t>Příplatek k odkopávkám a prokopávkám pro silnice v hornině tř. 3 za lepivost</t>
  </si>
  <si>
    <t>-1845697606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</si>
  <si>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</si>
  <si>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9</t>
  </si>
  <si>
    <t>132201101</t>
  </si>
  <si>
    <t>Hloubení rýh š do 600 mm v hornině tř. 3 objemu do 100 m3</t>
  </si>
  <si>
    <t>-1151345592</t>
  </si>
  <si>
    <t>Hloubení zapažených i nezapažených rýh šířky do 600 mm s urovnáním dna do předepsaného profilu a spádu v hornině tř. 3 do 100 m3</t>
  </si>
  <si>
    <t>Struktura výpočtu: délka * šířka * hloubka</t>
  </si>
  <si>
    <t>(1,8*4+1,3)*0,4*0,35+F10</t>
  </si>
  <si>
    <t>132201109</t>
  </si>
  <si>
    <t>Příplatek za lepivost k hloubení rýh š do 600 mm v hornině tř. 3</t>
  </si>
  <si>
    <t>-866152059</t>
  </si>
  <si>
    <t>Hloubení zapažených i nezapažených rýh šířky do 600 mm s urovnáním dna do předepsaného profilu a spádu v hornině tř. 3 Příplatek k cenám za lepivost horniny tř. 3</t>
  </si>
  <si>
    <t>11</t>
  </si>
  <si>
    <t>162701101</t>
  </si>
  <si>
    <t>Vodorovné přemístění do 6000 m výkopku/sypaniny z horniny tř. 1 až 4</t>
  </si>
  <si>
    <t>2118410865</t>
  </si>
  <si>
    <t>Vodorovné přemístění výkopku nebo sypaniny po suchu na obvyklém dopravním prostředku, bez naložení výkopku, avšak se složením bez rozhrnutí z horniny tř. 1 až 4 na vzdálenost přes 5 000 do 6 000 m</t>
  </si>
  <si>
    <t>F8+F9</t>
  </si>
  <si>
    <t>12</t>
  </si>
  <si>
    <t>171201201</t>
  </si>
  <si>
    <t>Uložení sypaniny na skládky</t>
  </si>
  <si>
    <t>-161504881</t>
  </si>
  <si>
    <t>13</t>
  </si>
  <si>
    <t>171201211</t>
  </si>
  <si>
    <t>Poplatek za uložení odpadu ze sypaniny na skládce (skládkovné)</t>
  </si>
  <si>
    <t>t</t>
  </si>
  <si>
    <t>1174102259</t>
  </si>
  <si>
    <t>Uložení sypaniny poplatek za uložení sypaniny na skládce (skládkovné)</t>
  </si>
  <si>
    <t>F11*2,2</t>
  </si>
  <si>
    <t>14</t>
  </si>
  <si>
    <t>181301101</t>
  </si>
  <si>
    <t>Rozprostření ornice tl vrstvy do 100 mm pl do 500 m2 v rovině nebo ve svahu do 1:5</t>
  </si>
  <si>
    <t>1745674067</t>
  </si>
  <si>
    <t>Rozprostření a urovnání ornice v rovině nebo ve svahu sklonu do 1:5 při souvislé ploše do 500 m2, tl. vrstvy do 100 mm</t>
  </si>
  <si>
    <t>F6</t>
  </si>
  <si>
    <t>13,5+27,7</t>
  </si>
  <si>
    <t>181951102</t>
  </si>
  <si>
    <t>Úprava pláně v hornině tř. 1 až 4 se zhutněním</t>
  </si>
  <si>
    <t>1031949294</t>
  </si>
  <si>
    <t>Úprava pláně vyrovnáním výškových rozdílů v hornině tř. 1 až 4 se zhutněním</t>
  </si>
  <si>
    <t>F1*1,1+F5</t>
  </si>
  <si>
    <t>Zakládání</t>
  </si>
  <si>
    <t>16</t>
  </si>
  <si>
    <t>274315224</t>
  </si>
  <si>
    <t>Základové pasy z betonu prostého C 16/20</t>
  </si>
  <si>
    <t>1142345881</t>
  </si>
  <si>
    <t>Základové konstrukce z betonu pasy prostého tř. C 16/20</t>
  </si>
  <si>
    <t>(1,2*4+0,9*4)*0,6*0,8</t>
  </si>
  <si>
    <t>17</t>
  </si>
  <si>
    <t>274351215</t>
  </si>
  <si>
    <t>Zřízení bednění stěn základových pasů</t>
  </si>
  <si>
    <t>1915556334</t>
  </si>
  <si>
    <t>Bednění základových stěn pasů svislé nebo šikmé (odkloněné), půdorysně přímé nebo zalomené ve volných nebo zapažených jámách, rýhách, šachtách, včetně případných vzpěr zřízení</t>
  </si>
  <si>
    <t>Struktura výpočtu: délka * výška</t>
  </si>
  <si>
    <t>(4*1,8+1,3)*0,5+(4*1,8+1,3)*0,33+(0,4*10)*0,5+8</t>
  </si>
  <si>
    <t>18</t>
  </si>
  <si>
    <t>274351216</t>
  </si>
  <si>
    <t>Odstranění bednění stěn základových pasů</t>
  </si>
  <si>
    <t>-735191889</t>
  </si>
  <si>
    <t>Bednění základových stěn pasů svislé nebo šikmé (odkloněné), půdorysně přímé nebo zalomené ve volných nebo zapažených jámách, rýhách, šachtách, včetně případných vzpěr odstranění</t>
  </si>
  <si>
    <t>Vodorovné konstrukce</t>
  </si>
  <si>
    <t>19</t>
  </si>
  <si>
    <t>430321515</t>
  </si>
  <si>
    <t>Schodišťová konstrukce a rampa ze ŽB tř. C 20/25</t>
  </si>
  <si>
    <t>-1900988277</t>
  </si>
  <si>
    <t>Schodišťové konstrukce a rampy z betonu železového (bez výztuže) stupně, schodnice, ramena, podesty s nosníky tř. C 20/25</t>
  </si>
  <si>
    <t>Struktura výpočtu: plocha * tloušťka</t>
  </si>
  <si>
    <t>((1,17+0,88+1,17+0,88)*1,8+(0,88*1,3))*0,23 "schodišťová deska"</t>
  </si>
  <si>
    <t>Mezisoučet</t>
  </si>
  <si>
    <t>Struktura výpočtu: délka * plocha</t>
  </si>
  <si>
    <t>(1,8*10+1,3*2)*0,029 "výplň pod stupni"</t>
  </si>
  <si>
    <t>Struktura výpočtu: plocha * délka</t>
  </si>
  <si>
    <t>0,1307*(4*1,8+1,3) "základový pas"</t>
  </si>
  <si>
    <t>20</t>
  </si>
  <si>
    <t>430361821</t>
  </si>
  <si>
    <t>Výztuž schodišťové konstrukce a rampy betonářskou ocelí 10 505</t>
  </si>
  <si>
    <t>-1068042594</t>
  </si>
  <si>
    <t>Výztuž schodišťových konstrukcí a ramp stupňů, schodnic, ramen, podest s nosníky z betonářské oceli 10 505 (R) nebo BSt 500</t>
  </si>
  <si>
    <t>Struktura výpočtu: délka * hmotnost/bm / 1000</t>
  </si>
  <si>
    <t>(1,8*16+1,3*4)*0,62/1000+(1,4*47)*0,22/1000</t>
  </si>
  <si>
    <t>430362021</t>
  </si>
  <si>
    <t>Výztuž schodišťové konstrukce a rampy svařovanými sítěmi Kari</t>
  </si>
  <si>
    <t>1637901668</t>
  </si>
  <si>
    <t>Výztuž schodišťových konstrukcí a ramp stupňů, schodnic, ramen, podest s nosníky ze svařovaných sítí z drátů typu KARI</t>
  </si>
  <si>
    <t>Struktura výpočtu: plocha * 2 * hmotnost/m2 / 1000</t>
  </si>
  <si>
    <t>(1,8*1,1*2+1,8*0,75*2+1,4*1,8*2+1,8*1*2+1,3*0,75+1,3*1)*5,398/1000</t>
  </si>
  <si>
    <t>22</t>
  </si>
  <si>
    <t>IP 415</t>
  </si>
  <si>
    <t>Osazení samostatných kamenných schodnic pemrlovaných do betonového lože C20/25 s boční opěrou</t>
  </si>
  <si>
    <t>538736346</t>
  </si>
  <si>
    <t>Struktura výpočtu: délka</t>
  </si>
  <si>
    <t>5*1,8</t>
  </si>
  <si>
    <t>10*1,3</t>
  </si>
  <si>
    <t>23</t>
  </si>
  <si>
    <t>M</t>
  </si>
  <si>
    <t>IP 681</t>
  </si>
  <si>
    <t>stupeň schodišťový plný žulový 300x200x1800 mm rovná podstupnice - pemrlovaný</t>
  </si>
  <si>
    <t>kus</t>
  </si>
  <si>
    <t>-1451034059</t>
  </si>
  <si>
    <t>Struktura výpočtu: počet kusů</t>
  </si>
  <si>
    <t>24</t>
  </si>
  <si>
    <t>IP 682</t>
  </si>
  <si>
    <t>stupeň schodišťový plný žulový 300x200x1300 mm rovná podstupnice - pemrlovaný</t>
  </si>
  <si>
    <t>-1861466365</t>
  </si>
  <si>
    <t>25</t>
  </si>
  <si>
    <t>IP 683</t>
  </si>
  <si>
    <t>stupeň schodišťový plný žulový 300x170x1300 mm rovná podstupnice - pemrlovaný</t>
  </si>
  <si>
    <t>104111116</t>
  </si>
  <si>
    <t>26</t>
  </si>
  <si>
    <t>434191423</t>
  </si>
  <si>
    <t>Osazení schodišťových stupňů kamenných pemrlovaných na desku</t>
  </si>
  <si>
    <t>-1251989349</t>
  </si>
  <si>
    <t>Osazování schodišťových stupňů kamenných s vyspárováním styčných spár, s provizorním dřevěným zábradlím a dočasným zakrytím stupnic prkny na desku, stupňů pemrlovaných nebo ostatních</t>
  </si>
  <si>
    <t>F13</t>
  </si>
  <si>
    <t>14*1,8+3*1,3</t>
  </si>
  <si>
    <t>27</t>
  </si>
  <si>
    <t>1604165924</t>
  </si>
  <si>
    <t>28</t>
  </si>
  <si>
    <t>1804533231</t>
  </si>
  <si>
    <t>29</t>
  </si>
  <si>
    <t>-1659442375</t>
  </si>
  <si>
    <t>30</t>
  </si>
  <si>
    <t>IP 684</t>
  </si>
  <si>
    <t>stupeň schodišťový plný žulový 300x170x1800 mm rovná podstupnice - pemrlovaný</t>
  </si>
  <si>
    <t>-1693594032</t>
  </si>
  <si>
    <t>31</t>
  </si>
  <si>
    <t>IP 551</t>
  </si>
  <si>
    <t>Boční zídky schodů z lomového kamene zděné na MC, vč. materiálu, dopravy a práce</t>
  </si>
  <si>
    <t>-254881106</t>
  </si>
  <si>
    <t>Struktura výpočtu: délka * šířka * výška</t>
  </si>
  <si>
    <t>(0,9+0,8+0,9+0,7)*0,5*0,75</t>
  </si>
  <si>
    <t>(0,6+0,5+0,8+1)*0,5*0,55</t>
  </si>
  <si>
    <t>(0,5+0,5)*0,5*1,3</t>
  </si>
  <si>
    <t>(0,5+0,75)*0,5*1,4</t>
  </si>
  <si>
    <t>(0,5+1,3)*0,5*1,4</t>
  </si>
  <si>
    <t>Komunikace pozemní</t>
  </si>
  <si>
    <t>32</t>
  </si>
  <si>
    <t>564811111</t>
  </si>
  <si>
    <t>Podklad ze štěrkodrtě ŠD tl 50 mm</t>
  </si>
  <si>
    <t>-151689069</t>
  </si>
  <si>
    <t>Podklad ze štěrkodrti ŠD s rozprostřením a zhutněním, po zhutnění tl. 50 mm</t>
  </si>
  <si>
    <t>7,38+1,15 "podsyp pod základovou konstrukcí schodiště"</t>
  </si>
  <si>
    <t>33</t>
  </si>
  <si>
    <t>564851111</t>
  </si>
  <si>
    <t>Podklad ze štěrkodrtě ŠD tl 150 mm</t>
  </si>
  <si>
    <t>-1386573379</t>
  </si>
  <si>
    <t>Podklad ze štěrkodrti ŠD s rozprostřením a zhutněním, po zhutnění tl. 150 mm</t>
  </si>
  <si>
    <t>F4</t>
  </si>
  <si>
    <t>F1 "fr. 0/32"</t>
  </si>
  <si>
    <t>34</t>
  </si>
  <si>
    <t>591411111</t>
  </si>
  <si>
    <t>Kladení dlažby z mozaiky jednobarevné komunikací pro pěší lože z kameniva</t>
  </si>
  <si>
    <t>-1958060574</t>
  </si>
  <si>
    <t>Kladení dlažby z mozaiky komunikací pro pěší s vyplněním spár, s dvojím beraněním a se smetením přebytečného materiálu na vzdálenost do 3 m jednobarevné, s ložem tl. do 40 mm z kameniva</t>
  </si>
  <si>
    <t>35</t>
  </si>
  <si>
    <t>583800100</t>
  </si>
  <si>
    <t>mozaika dlažební, žula 4/6 cm šedá</t>
  </si>
  <si>
    <t>-1280381990</t>
  </si>
  <si>
    <t>Výrobky lomařské a kamenické pro komunikace (kostky dlažební, krajníky a obrubníky) kostky dlažební štípané pro mozaikovou dlažbu mozaika dlažební žula (materiálová skupina I/2) vel. 4/6 cm   tř.I šedá  1t=8,5m2</t>
  </si>
  <si>
    <t>F1/8,5</t>
  </si>
  <si>
    <t>Ostatní konstrukce a práce, bourání</t>
  </si>
  <si>
    <t>36</t>
  </si>
  <si>
    <t>916111113</t>
  </si>
  <si>
    <t>Osazení obruby z velkých kostek s boční opěrou do lože z betonu prostého</t>
  </si>
  <si>
    <t>1092030227</t>
  </si>
  <si>
    <t>Osazení silniční obruby z dlažebních kostek v jedné řadě s ložem tl. přes 50 do 100 mm, s vyplněním a zatřením spár cementovou maltou z velkých kostek s boční opěrou z betonu prostého tř. C 12/15, do lože z betonu prostého téže značky</t>
  </si>
  <si>
    <t>Poznámka k položce:
budou použity stávající vybourané kostky</t>
  </si>
  <si>
    <t>9,8+10,2+1,8</t>
  </si>
  <si>
    <t>37</t>
  </si>
  <si>
    <t>916331112</t>
  </si>
  <si>
    <t>Osazení zahradního obrubníku betonového do lože z betonu s boční opěrou</t>
  </si>
  <si>
    <t>519480132</t>
  </si>
  <si>
    <t>Osazení zahradního obrubníku betonového s ložem tl. od 50 do 100 mm z betonu prostého tř. C 12/15 s boční opěrou z betonu prostého tř. C 12/15</t>
  </si>
  <si>
    <t>20,3+19,9+3,5+3,3+4,6+4,3+5,7+4,8+12,5+13,8</t>
  </si>
  <si>
    <t>38</t>
  </si>
  <si>
    <t>592173040</t>
  </si>
  <si>
    <t>obrubník betonový zahradní přírodní šedá 50x5x20 cm</t>
  </si>
  <si>
    <t>1099421591</t>
  </si>
  <si>
    <t>Obrubníky betonové a železobetonové obrubníky zahradní přír. šedá        50 x 5 x 20</t>
  </si>
  <si>
    <t>F2*2</t>
  </si>
  <si>
    <t>185,4*1,05 'Přepočtené koeficientem množství</t>
  </si>
  <si>
    <t>39</t>
  </si>
  <si>
    <t>IP 635</t>
  </si>
  <si>
    <t>Oprava spár ve stávajícím kamenném zdivu vyšičtěním spár a vyplněním cementovou spárovací hmotou vč. očištění stávajících zdí a opravy betonové hlavy zdí</t>
  </si>
  <si>
    <t>-976608609</t>
  </si>
  <si>
    <t>Struktura výpočtu: plocha</t>
  </si>
  <si>
    <t>112</t>
  </si>
  <si>
    <t>997</t>
  </si>
  <si>
    <t>Přesun sutě</t>
  </si>
  <si>
    <t>40</t>
  </si>
  <si>
    <t>997221551</t>
  </si>
  <si>
    <t>Vodorovná doprava suti ze sypkých materiálů do 1 km</t>
  </si>
  <si>
    <t>280147597</t>
  </si>
  <si>
    <t>Vodorovná doprava suti bez naložení, ale se složením a s hrubým urovnáním ze sypkých materiálů, na vzdálenost do 1 km</t>
  </si>
  <si>
    <t>41</t>
  </si>
  <si>
    <t>997221559</t>
  </si>
  <si>
    <t>Příplatek ZKD 1 km u vodorovné dopravy suti ze sypkých materiálů</t>
  </si>
  <si>
    <t>476485957</t>
  </si>
  <si>
    <t>Vodorovná doprava suti bez naložení, ale se složením a s hrubým urovnáním Příplatek k ceně za každý další i započatý 1 km přes 1 km</t>
  </si>
  <si>
    <t>26,137*5 'Přepočtené koeficientem množství</t>
  </si>
  <si>
    <t>42</t>
  </si>
  <si>
    <t>997221815</t>
  </si>
  <si>
    <t>Poplatek za uložení betonového odpadu na skládce (skládkovné)</t>
  </si>
  <si>
    <t>1935793325</t>
  </si>
  <si>
    <t>Poplatek za uložení stavebního odpadu na skládce (skládkovné) betonového</t>
  </si>
  <si>
    <t>43</t>
  </si>
  <si>
    <t>997221855</t>
  </si>
  <si>
    <t>Poplatek za uložení odpadu z kameniva na skládce (skládkovné)</t>
  </si>
  <si>
    <t>-1506183175</t>
  </si>
  <si>
    <t>Poplatek za uložení stavebního odpadu na skládce (skládkovné) z kameniva</t>
  </si>
  <si>
    <t>998</t>
  </si>
  <si>
    <t>Přesun hmot</t>
  </si>
  <si>
    <t>44</t>
  </si>
  <si>
    <t>998223011</t>
  </si>
  <si>
    <t>Přesun hmot pro pozemní komunikace s krytem dlážděným</t>
  </si>
  <si>
    <t>-1083382350</t>
  </si>
  <si>
    <t>Přesun hmot pro pozemní komunikace s krytem dlážděným dopravní vzdálenost do 200 m jakékoliv délky objektu</t>
  </si>
  <si>
    <t>VRN</t>
  </si>
  <si>
    <t>Vedlejší rozpočtové náklady</t>
  </si>
  <si>
    <t>VRN5</t>
  </si>
  <si>
    <t>Finanční náklady</t>
  </si>
  <si>
    <t>45</t>
  </si>
  <si>
    <t>052103000</t>
  </si>
  <si>
    <t>Rezerva investora</t>
  </si>
  <si>
    <t>%</t>
  </si>
  <si>
    <t>1024</t>
  </si>
  <si>
    <t>-1303200617</t>
  </si>
  <si>
    <t>Finanční náklady finanční rezerva rezerva investora</t>
  </si>
  <si>
    <t>Poznámka k položce:
Rezerva 7% z HRN - doplnit manuálně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</si>
  <si>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</si>
  <si>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</si>
  <si>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</si>
  <si>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</si>
  <si>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</si>
  <si>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</si>
  <si>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</si>
  <si>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</si>
  <si>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</si>
  <si>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</si>
  <si>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</si>
  <si>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</si>
  <si>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</si>
  <si>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</si>
  <si>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</si>
  <si>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</si>
  <si>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</si>
  <si>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</si>
  <si>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</si>
  <si>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</si>
  <si>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</si>
  <si>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</si>
  <si>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</si>
  <si>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</si>
  <si>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</si>
  <si>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</si>
  <si>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</si>
  <si>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</si>
  <si>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</si>
  <si>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</si>
  <si>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</si>
  <si>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</si>
  <si>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</si>
  <si>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</si>
  <si>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</si>
  <si>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</si>
  <si>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</si>
  <si>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</si>
  <si>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</si>
  <si>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</si>
  <si>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</si>
  <si>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</si>
  <si>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</si>
  <si>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</si>
  <si>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</si>
  <si>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</si>
  <si>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</si>
  <si>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</si>
  <si>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</si>
  <si>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</si>
  <si>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</si>
  <si>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</si>
  <si>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</si>
  <si>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</si>
  <si>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</si>
  <si>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</si>
  <si>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</si>
  <si>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</si>
  <si>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</si>
  <si>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</si>
  <si>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</si>
  <si>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</si>
  <si>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</si>
  <si>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</si>
  <si>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</si>
  <si>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</si>
  <si>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</si>
  <si>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</si>
  <si>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</si>
  <si>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</si>
  <si>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</si>
  <si>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</si>
  <si>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</si>
  <si>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</si>
  <si>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</si>
  <si>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</si>
  <si>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</si>
  <si>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</si>
  <si>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</si>
  <si>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</si>
  <si>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</si>
  <si>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</si>
  <si>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</si>
  <si>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</si>
  <si>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</si>
  <si>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</si>
  <si>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</si>
  <si>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</si>
  <si>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</si>
  <si>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</si>
  <si>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</si>
  <si>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</si>
  <si>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</si>
  <si>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</si>
  <si>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</si>
  <si>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</si>
  <si>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</si>
  <si>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</si>
  <si>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</si>
  <si>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</si>
  <si>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</si>
  <si>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</si>
  <si>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</si>
  <si>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</si>
  <si>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</si>
  <si>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</si>
  <si>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</si>
  <si>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</si>
  <si>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</si>
  <si>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</si>
  <si>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</si>
  <si>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</si>
  <si>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</si>
  <si>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</si>
  <si>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</si>
  <si>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</si>
  <si>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</si>
  <si>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</si>
  <si>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</si>
  <si>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</si>
  <si>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</si>
  <si>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</si>
  <si>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</si>
  <si>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založení trávníku po skončení prací a demontáži staveniště
Struktura výpočtu: změřeno v digitální verzi PD funkcí na měření délek</t>
  </si>
  <si>
    <t xml:space="preserve">Celkové náklady za stavbu 1) </t>
  </si>
  <si>
    <t xml:space="preserve">    VRN5 - Finanční náklady (REZERVA INVESTORA)</t>
  </si>
  <si>
    <t>Finanční náklady (REZERVA INVESTORA)</t>
  </si>
  <si>
    <t>Finanční náklady finanční rezerva rezerva investora                                                                                                                                                                                     
Poznámka k položce:
Rezerva 7% z HRN - doplnit manuálně</t>
  </si>
  <si>
    <t>Nakládání, skládání a překládání neulehlého výkopku nebo sypaniny nakládání, množství do 100 m3, z hornin tř. 1 až 4
výkopek pro betonový základ lavice a odpadkový koš</t>
  </si>
  <si>
    <t>Vodorovné přemístění výkopku nebo sypaniny po suchu na obvyklém dopravním prostředku, bez naložení výkopku, avšak se složením bez rozhrnutí z horniny tř. 1 až 4 na vzdálenost do 20 m
betonový základ lavice a odpadkový koš; přesun výkopku do terénní modelace</t>
  </si>
  <si>
    <t>Vodorovné přemístění výkopku nebo sypaniny po suchu na obvyklém dopravním prostředku, bez naložení výkopku, avšak se složením bez rozhrnutí z horniny tř. 1 až 4 na vzdálenost přes 4 000 do 5 000 m
Přemístění výkopku na skládku Citice</t>
  </si>
  <si>
    <t>Sejmutí ornice nebo lesní půdy s vodorovným přemístěním na hromady v místě upotřebení nebo na dočasné či trvalé skládky se složením, na vzdálenost do 50 m
plocha nově zakládaného travního koberce</t>
  </si>
  <si>
    <t>Uložení sypaniny do násypů s rozprostřením sypaniny ve vrstvách a s hrubým urovnáním nezhutněných z jakýchkoliv hornin
Struktura výpočtu: změřeno v digitální verzi PD funkcí na měření délek
terénní modelace</t>
  </si>
  <si>
    <t>Svahování trvalých svahů do projektovaných profilů s potřebným přemístěním výkopku při svahování násypů v jakékoliv hornině
terénní modelace
Struktura výpočtu: změřeno v digitální verzi PD funkcí na měření délek</t>
  </si>
  <si>
    <t xml:space="preserve">Dodání podkladových zemin na terénní modelace 
Struktura výpočtu: změřeno v digitální verzi PD funkcí na měření délek </t>
  </si>
  <si>
    <t>kamenivo přírodní drcené (drobné, hrubé a štěrkodrť) kamenivo drcené hrubé d&gt;=2 a D&lt;=45 mm (ČSN EN 13043 ) d&gt;=2 a D&gt;=4 mm (ČSN EN 12620, ČSN EN 13139 ) d&gt;=1 a D&gt;=2 mm (ČSN EN 13242) frakce   8-16, světlá žulová drť (např. Rozmyšl)
plocha záhonů 69 m2 * t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</si>
</sst>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#,##0.00;\-#,##0.00"/>
    <numFmt numFmtId="177" formatCode="#,##0.00000;\-#,##0.00000"/>
    <numFmt numFmtId="178" formatCode="0.00%;\-0.00%"/>
    <numFmt numFmtId="179" formatCode="#,##0.000;\-#,##0.000"/>
    <numFmt numFmtId="180" formatCode="#,##0.00_ ;\-#,##0.00\ "/>
  </numFmts>
  <fonts count="86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18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b/>
      <sz val="10"/>
      <color indexed="56"/>
      <name val="Trebuchet MS"/>
      <family val="2"/>
    </font>
    <font>
      <sz val="10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i/>
      <sz val="9"/>
      <name val="Trebuchet MS"/>
      <family val="2"/>
    </font>
    <font>
      <u val="single"/>
      <sz val="8"/>
      <color indexed="12"/>
      <name val="Trebuchet MS"/>
      <family val="0"/>
    </font>
    <font>
      <b/>
      <sz val="10"/>
      <color indexed="63"/>
      <name val="Trebuchet MS"/>
      <family val="0"/>
    </font>
    <font>
      <b/>
      <sz val="12"/>
      <color indexed="56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/>
      <right style="thin">
        <color indexed="8"/>
      </right>
      <top style="dotted">
        <color indexed="55"/>
      </top>
      <bottom/>
    </border>
    <border>
      <left/>
      <right style="thin">
        <color indexed="8"/>
      </right>
      <top style="dotted">
        <color indexed="8"/>
      </top>
      <bottom style="dotted">
        <color indexed="8"/>
      </bottom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/>
      <top style="hair">
        <color indexed="55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0" fillId="0" borderId="0" applyAlignment="0">
      <protection locked="0"/>
    </xf>
    <xf numFmtId="0" fontId="0" fillId="0" borderId="0" applyAlignment="0">
      <protection locked="0"/>
    </xf>
    <xf numFmtId="0" fontId="7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552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2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center"/>
    </xf>
    <xf numFmtId="0" fontId="4" fillId="34" borderId="0" xfId="0" applyFont="1" applyFill="1" applyBorder="1" applyAlignment="1" applyProtection="1">
      <alignment horizontal="left" vertical="center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1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14" xfId="0" applyFont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0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8" fillId="0" borderId="2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74" fontId="28" fillId="0" borderId="0" xfId="0" applyNumberFormat="1" applyFont="1" applyBorder="1" applyAlignment="1">
      <alignment vertical="center"/>
    </xf>
    <xf numFmtId="4" fontId="28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32" fillId="0" borderId="24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174" fontId="32" fillId="0" borderId="0" xfId="0" applyNumberFormat="1" applyFont="1" applyBorder="1" applyAlignment="1">
      <alignment vertical="center"/>
    </xf>
    <xf numFmtId="4" fontId="32" fillId="0" borderId="2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" fontId="34" fillId="0" borderId="31" xfId="0" applyNumberFormat="1" applyFont="1" applyBorder="1" applyAlignment="1">
      <alignment vertical="center"/>
    </xf>
    <xf numFmtId="4" fontId="34" fillId="0" borderId="32" xfId="0" applyNumberFormat="1" applyFont="1" applyBorder="1" applyAlignment="1">
      <alignment vertical="center"/>
    </xf>
    <xf numFmtId="174" fontId="34" fillId="0" borderId="32" xfId="0" applyNumberFormat="1" applyFont="1" applyBorder="1" applyAlignment="1">
      <alignment vertical="center"/>
    </xf>
    <xf numFmtId="4" fontId="34" fillId="0" borderId="33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29" fillId="0" borderId="0" xfId="0" applyNumberFormat="1" applyFont="1" applyBorder="1" applyAlignment="1">
      <alignment vertical="center"/>
    </xf>
    <xf numFmtId="0" fontId="15" fillId="0" borderId="0" xfId="0" applyFont="1" applyBorder="1" applyAlignment="1" applyProtection="1">
      <alignment horizontal="right" vertical="center"/>
      <protection locked="0"/>
    </xf>
    <xf numFmtId="4" fontId="15" fillId="0" borderId="0" xfId="0" applyNumberFormat="1" applyFont="1" applyBorder="1" applyAlignment="1">
      <alignment vertical="center"/>
    </xf>
    <xf numFmtId="172" fontId="15" fillId="0" borderId="0" xfId="0" applyNumberFormat="1" applyFont="1" applyBorder="1" applyAlignment="1" applyProtection="1">
      <alignment horizontal="right" vertical="center"/>
      <protection locked="0"/>
    </xf>
    <xf numFmtId="0" fontId="5" fillId="35" borderId="18" xfId="0" applyFont="1" applyFill="1" applyBorder="1" applyAlignment="1">
      <alignment horizontal="right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32" fillId="0" borderId="36" xfId="0" applyFont="1" applyBorder="1" applyAlignment="1">
      <alignment/>
    </xf>
    <xf numFmtId="0" fontId="32" fillId="0" borderId="0" xfId="0" applyFont="1" applyAlignment="1">
      <alignment/>
    </xf>
    <xf numFmtId="0" fontId="32" fillId="0" borderId="37" xfId="0" applyFont="1" applyBorder="1" applyAlignment="1">
      <alignment/>
    </xf>
    <xf numFmtId="0" fontId="16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32" xfId="0" applyFont="1" applyBorder="1" applyAlignment="1">
      <alignment horizontal="left" vertical="center"/>
    </xf>
    <xf numFmtId="0" fontId="16" fillId="0" borderId="32" xfId="0" applyFont="1" applyBorder="1" applyAlignment="1">
      <alignment vertical="center"/>
    </xf>
    <xf numFmtId="0" fontId="16" fillId="0" borderId="32" xfId="0" applyFont="1" applyBorder="1" applyAlignment="1" applyProtection="1">
      <alignment vertical="center"/>
      <protection locked="0"/>
    </xf>
    <xf numFmtId="4" fontId="16" fillId="0" borderId="32" xfId="0" applyNumberFormat="1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32" xfId="0" applyFont="1" applyBorder="1" applyAlignment="1">
      <alignment horizontal="left" vertical="center"/>
    </xf>
    <xf numFmtId="0" fontId="17" fillId="0" borderId="32" xfId="0" applyFont="1" applyBorder="1" applyAlignment="1">
      <alignment vertical="center"/>
    </xf>
    <xf numFmtId="0" fontId="17" fillId="0" borderId="32" xfId="0" applyFont="1" applyBorder="1" applyAlignment="1" applyProtection="1">
      <alignment vertical="center"/>
      <protection locked="0"/>
    </xf>
    <xf numFmtId="4" fontId="17" fillId="0" borderId="32" xfId="0" applyNumberFormat="1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35" fillId="35" borderId="28" xfId="0" applyFont="1" applyFill="1" applyBorder="1" applyAlignment="1" applyProtection="1">
      <alignment horizontal="center" vertical="center" wrapText="1"/>
      <protection locked="0"/>
    </xf>
    <xf numFmtId="0" fontId="4" fillId="35" borderId="29" xfId="0" applyFont="1" applyFill="1" applyBorder="1" applyAlignment="1">
      <alignment horizontal="center" vertical="center" wrapText="1"/>
    </xf>
    <xf numFmtId="4" fontId="29" fillId="0" borderId="0" xfId="0" applyNumberFormat="1" applyFont="1" applyAlignment="1">
      <alignment/>
    </xf>
    <xf numFmtId="174" fontId="36" fillId="0" borderId="22" xfId="0" applyNumberFormat="1" applyFont="1" applyBorder="1" applyAlignment="1">
      <alignment/>
    </xf>
    <xf numFmtId="174" fontId="36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18" fillId="0" borderId="13" xfId="0" applyFont="1" applyBorder="1" applyAlignment="1">
      <alignment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 applyProtection="1">
      <alignment/>
      <protection locked="0"/>
    </xf>
    <xf numFmtId="4" fontId="16" fillId="0" borderId="0" xfId="0" applyNumberFormat="1" applyFont="1" applyAlignment="1">
      <alignment/>
    </xf>
    <xf numFmtId="0" fontId="18" fillId="0" borderId="24" xfId="0" applyFont="1" applyBorder="1" applyAlignment="1">
      <alignment/>
    </xf>
    <xf numFmtId="0" fontId="18" fillId="0" borderId="0" xfId="0" applyFont="1" applyBorder="1" applyAlignment="1">
      <alignment/>
    </xf>
    <xf numFmtId="174" fontId="18" fillId="0" borderId="0" xfId="0" applyNumberFormat="1" applyFont="1" applyBorder="1" applyAlignment="1">
      <alignment/>
    </xf>
    <xf numFmtId="174" fontId="18" fillId="0" borderId="25" xfId="0" applyNumberFormat="1" applyFont="1" applyBorder="1" applyAlignment="1">
      <alignment/>
    </xf>
    <xf numFmtId="0" fontId="18" fillId="0" borderId="0" xfId="0" applyFont="1" applyAlignment="1">
      <alignment horizontal="center"/>
    </xf>
    <xf numFmtId="4" fontId="18" fillId="0" borderId="0" xfId="0" applyNumberFormat="1" applyFont="1" applyAlignment="1">
      <alignment vertical="center"/>
    </xf>
    <xf numFmtId="0" fontId="18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4" fontId="17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49" fontId="0" fillId="0" borderId="38" xfId="0" applyNumberFormat="1" applyFont="1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175" fontId="0" fillId="0" borderId="38" xfId="0" applyNumberFormat="1" applyFont="1" applyBorder="1" applyAlignment="1" applyProtection="1">
      <alignment vertical="center"/>
      <protection locked="0"/>
    </xf>
    <xf numFmtId="4" fontId="0" fillId="34" borderId="38" xfId="0" applyNumberFormat="1" applyFont="1" applyFill="1" applyBorder="1" applyAlignment="1" applyProtection="1">
      <alignment vertical="center"/>
      <protection locked="0"/>
    </xf>
    <xf numFmtId="4" fontId="0" fillId="0" borderId="38" xfId="0" applyNumberFormat="1" applyFont="1" applyBorder="1" applyAlignment="1" applyProtection="1">
      <alignment vertical="center"/>
      <protection locked="0"/>
    </xf>
    <xf numFmtId="0" fontId="15" fillId="34" borderId="38" xfId="0" applyFont="1" applyFill="1" applyBorder="1" applyAlignment="1" applyProtection="1">
      <alignment horizontal="left" vertical="center"/>
      <protection locked="0"/>
    </xf>
    <xf numFmtId="0" fontId="15" fillId="0" borderId="0" xfId="0" applyFont="1" applyBorder="1" applyAlignment="1">
      <alignment horizontal="center" vertical="center"/>
    </xf>
    <xf numFmtId="174" fontId="15" fillId="0" borderId="0" xfId="0" applyNumberFormat="1" applyFont="1" applyBorder="1" applyAlignment="1">
      <alignment vertical="center"/>
    </xf>
    <xf numFmtId="174" fontId="15" fillId="0" borderId="2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8" fillId="0" borderId="0" xfId="0" applyFont="1" applyAlignment="1">
      <alignment vertical="center" wrapText="1"/>
    </xf>
    <xf numFmtId="0" fontId="19" fillId="0" borderId="1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 applyProtection="1">
      <alignment vertical="center"/>
      <protection locked="0"/>
    </xf>
    <xf numFmtId="0" fontId="19" fillId="0" borderId="24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175" fontId="20" fillId="0" borderId="0" xfId="0" applyNumberFormat="1" applyFont="1" applyAlignment="1">
      <alignment vertical="center"/>
    </xf>
    <xf numFmtId="0" fontId="20" fillId="0" borderId="0" xfId="0" applyFont="1" applyAlignment="1" applyProtection="1">
      <alignment vertical="center"/>
      <protection locked="0"/>
    </xf>
    <xf numFmtId="0" fontId="20" fillId="0" borderId="2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175" fontId="21" fillId="0" borderId="0" xfId="0" applyNumberFormat="1" applyFont="1" applyBorder="1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0" fontId="21" fillId="0" borderId="2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175" fontId="21" fillId="0" borderId="0" xfId="0" applyNumberFormat="1" applyFont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75" fontId="22" fillId="0" borderId="0" xfId="0" applyNumberFormat="1" applyFont="1" applyAlignment="1">
      <alignment vertical="center"/>
    </xf>
    <xf numFmtId="0" fontId="22" fillId="0" borderId="0" xfId="0" applyFont="1" applyAlignment="1" applyProtection="1">
      <alignment vertical="center"/>
      <protection locked="0"/>
    </xf>
    <xf numFmtId="0" fontId="22" fillId="0" borderId="2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9" fillId="0" borderId="38" xfId="0" applyFont="1" applyBorder="1" applyAlignment="1" applyProtection="1">
      <alignment horizontal="center" vertical="center"/>
      <protection locked="0"/>
    </xf>
    <xf numFmtId="49" fontId="39" fillId="0" borderId="38" xfId="0" applyNumberFormat="1" applyFont="1" applyBorder="1" applyAlignment="1" applyProtection="1">
      <alignment horizontal="left" vertical="center" wrapText="1"/>
      <protection locked="0"/>
    </xf>
    <xf numFmtId="0" fontId="39" fillId="0" borderId="38" xfId="0" applyFont="1" applyBorder="1" applyAlignment="1" applyProtection="1">
      <alignment horizontal="left" vertical="center" wrapText="1"/>
      <protection locked="0"/>
    </xf>
    <xf numFmtId="0" fontId="39" fillId="0" borderId="38" xfId="0" applyFont="1" applyBorder="1" applyAlignment="1" applyProtection="1">
      <alignment horizontal="center" vertical="center" wrapText="1"/>
      <protection locked="0"/>
    </xf>
    <xf numFmtId="175" fontId="39" fillId="0" borderId="38" xfId="0" applyNumberFormat="1" applyFont="1" applyBorder="1" applyAlignment="1" applyProtection="1">
      <alignment vertical="center"/>
      <protection locked="0"/>
    </xf>
    <xf numFmtId="4" fontId="39" fillId="34" borderId="38" xfId="0" applyNumberFormat="1" applyFont="1" applyFill="1" applyBorder="1" applyAlignment="1" applyProtection="1">
      <alignment vertical="center"/>
      <protection locked="0"/>
    </xf>
    <xf numFmtId="4" fontId="39" fillId="0" borderId="38" xfId="0" applyNumberFormat="1" applyFont="1" applyBorder="1" applyAlignment="1" applyProtection="1">
      <alignment vertical="center"/>
      <protection locked="0"/>
    </xf>
    <xf numFmtId="0" fontId="39" fillId="0" borderId="13" xfId="0" applyFont="1" applyBorder="1" applyAlignment="1">
      <alignment vertical="center"/>
    </xf>
    <xf numFmtId="0" fontId="39" fillId="34" borderId="3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175" fontId="20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175" fontId="0" fillId="34" borderId="38" xfId="0" applyNumberFormat="1" applyFont="1" applyFill="1" applyBorder="1" applyAlignment="1" applyProtection="1">
      <alignment vertical="center"/>
      <protection locked="0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Font="1" applyAlignment="1">
      <alignment/>
    </xf>
    <xf numFmtId="0" fontId="12" fillId="0" borderId="39" xfId="48" applyFont="1" applyBorder="1" applyAlignment="1">
      <alignment horizontal="left"/>
      <protection locked="0"/>
    </xf>
    <xf numFmtId="0" fontId="4" fillId="0" borderId="0" xfId="48" applyFont="1" applyBorder="1" applyAlignment="1">
      <alignment horizontal="left" vertical="center" wrapText="1"/>
      <protection locked="0"/>
    </xf>
    <xf numFmtId="0" fontId="40" fillId="0" borderId="0" xfId="36" applyFont="1" applyAlignment="1" applyProtection="1">
      <alignment horizontal="center" vertical="center"/>
      <protection locked="0"/>
    </xf>
    <xf numFmtId="0" fontId="6" fillId="0" borderId="13" xfId="0" applyFont="1" applyBorder="1" applyAlignment="1">
      <alignment/>
    </xf>
    <xf numFmtId="0" fontId="30" fillId="0" borderId="0" xfId="0" applyFont="1" applyAlignment="1">
      <alignment/>
    </xf>
    <xf numFmtId="4" fontId="29" fillId="0" borderId="0" xfId="0" applyNumberFormat="1" applyFont="1" applyAlignment="1">
      <alignment vertical="center"/>
    </xf>
    <xf numFmtId="0" fontId="70" fillId="33" borderId="0" xfId="36" applyFill="1" applyAlignment="1">
      <alignment/>
    </xf>
    <xf numFmtId="0" fontId="40" fillId="0" borderId="0" xfId="36" applyFont="1" applyAlignment="1">
      <alignment horizontal="center" vertical="center"/>
    </xf>
    <xf numFmtId="0" fontId="4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42" fillId="33" borderId="0" xfId="36" applyFont="1" applyFill="1" applyAlignment="1">
      <alignment vertical="center"/>
    </xf>
    <xf numFmtId="0" fontId="4" fillId="0" borderId="0" xfId="48" applyFont="1" applyBorder="1" applyAlignment="1">
      <alignment horizontal="left" vertical="top"/>
      <protection locked="0"/>
    </xf>
    <xf numFmtId="0" fontId="4" fillId="0" borderId="0" xfId="48" applyFont="1" applyBorder="1" applyAlignment="1">
      <alignment horizontal="left" vertical="center"/>
      <protection locked="0"/>
    </xf>
    <xf numFmtId="0" fontId="23" fillId="33" borderId="0" xfId="0" applyFont="1" applyFill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41" fillId="33" borderId="0" xfId="0" applyFont="1" applyFill="1" applyAlignment="1" applyProtection="1">
      <alignment horizontal="left" vertical="center"/>
      <protection/>
    </xf>
    <xf numFmtId="0" fontId="42" fillId="33" borderId="0" xfId="36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 locked="0"/>
    </xf>
    <xf numFmtId="0" fontId="0" fillId="0" borderId="0" xfId="48" applyAlignment="1">
      <alignment vertical="top"/>
      <protection locked="0"/>
    </xf>
    <xf numFmtId="0" fontId="0" fillId="0" borderId="40" xfId="48" applyFont="1" applyBorder="1" applyAlignment="1">
      <alignment vertical="center" wrapText="1"/>
      <protection locked="0"/>
    </xf>
    <xf numFmtId="0" fontId="0" fillId="0" borderId="41" xfId="48" applyFont="1" applyBorder="1" applyAlignment="1">
      <alignment vertical="center" wrapText="1"/>
      <protection locked="0"/>
    </xf>
    <xf numFmtId="0" fontId="0" fillId="0" borderId="42" xfId="48" applyFont="1" applyBorder="1" applyAlignment="1">
      <alignment vertical="center" wrapText="1"/>
      <protection locked="0"/>
    </xf>
    <xf numFmtId="0" fontId="0" fillId="0" borderId="43" xfId="48" applyFont="1" applyBorder="1" applyAlignment="1">
      <alignment horizontal="center" vertical="center" wrapText="1"/>
      <protection locked="0"/>
    </xf>
    <xf numFmtId="0" fontId="0" fillId="0" borderId="44" xfId="48" applyFont="1" applyBorder="1" applyAlignment="1">
      <alignment horizontal="center" vertical="center" wrapText="1"/>
      <protection locked="0"/>
    </xf>
    <xf numFmtId="0" fontId="0" fillId="0" borderId="0" xfId="48" applyAlignment="1">
      <alignment horizontal="center" vertical="center"/>
      <protection locked="0"/>
    </xf>
    <xf numFmtId="0" fontId="0" fillId="0" borderId="43" xfId="48" applyFont="1" applyBorder="1" applyAlignment="1">
      <alignment vertical="center" wrapText="1"/>
      <protection locked="0"/>
    </xf>
    <xf numFmtId="0" fontId="0" fillId="0" borderId="44" xfId="48" applyFont="1" applyBorder="1" applyAlignment="1">
      <alignment vertical="center" wrapText="1"/>
      <protection locked="0"/>
    </xf>
    <xf numFmtId="0" fontId="12" fillId="0" borderId="0" xfId="48" applyFont="1" applyBorder="1" applyAlignment="1">
      <alignment horizontal="left" vertical="center" wrapText="1"/>
      <protection locked="0"/>
    </xf>
    <xf numFmtId="0" fontId="4" fillId="0" borderId="43" xfId="48" applyFont="1" applyBorder="1" applyAlignment="1">
      <alignment vertical="center" wrapText="1"/>
      <protection locked="0"/>
    </xf>
    <xf numFmtId="0" fontId="4" fillId="0" borderId="0" xfId="48" applyFont="1" applyBorder="1" applyAlignment="1">
      <alignment vertical="center" wrapText="1"/>
      <protection locked="0"/>
    </xf>
    <xf numFmtId="0" fontId="4" fillId="0" borderId="0" xfId="48" applyFont="1" applyBorder="1" applyAlignment="1">
      <alignment vertical="center"/>
      <protection locked="0"/>
    </xf>
    <xf numFmtId="49" fontId="4" fillId="0" borderId="0" xfId="48" applyNumberFormat="1" applyFont="1" applyBorder="1" applyAlignment="1">
      <alignment vertical="center" wrapText="1"/>
      <protection locked="0"/>
    </xf>
    <xf numFmtId="176" fontId="18" fillId="0" borderId="0" xfId="49" applyNumberFormat="1" applyFont="1" applyAlignment="1">
      <alignment horizontal="right"/>
      <protection locked="0"/>
    </xf>
    <xf numFmtId="0" fontId="18" fillId="0" borderId="0" xfId="49" applyFont="1" applyAlignment="1">
      <alignment horizontal="left"/>
      <protection locked="0"/>
    </xf>
    <xf numFmtId="0" fontId="17" fillId="0" borderId="0" xfId="49" applyFont="1" applyAlignment="1">
      <alignment horizontal="left"/>
      <protection locked="0"/>
    </xf>
    <xf numFmtId="0" fontId="16" fillId="0" borderId="0" xfId="49" applyFont="1" applyAlignment="1">
      <alignment horizontal="left"/>
      <protection locked="0"/>
    </xf>
    <xf numFmtId="0" fontId="0" fillId="0" borderId="0" xfId="49" applyFont="1" applyAlignment="1">
      <alignment horizontal="left" vertical="center"/>
      <protection locked="0"/>
    </xf>
    <xf numFmtId="0" fontId="0" fillId="0" borderId="45" xfId="48" applyFont="1" applyBorder="1" applyAlignment="1">
      <alignment vertical="center" wrapText="1"/>
      <protection locked="0"/>
    </xf>
    <xf numFmtId="0" fontId="7" fillId="0" borderId="39" xfId="48" applyFont="1" applyBorder="1" applyAlignment="1">
      <alignment vertical="center" wrapText="1"/>
      <protection locked="0"/>
    </xf>
    <xf numFmtId="0" fontId="0" fillId="0" borderId="46" xfId="48" applyFont="1" applyBorder="1" applyAlignment="1">
      <alignment vertical="center" wrapText="1"/>
      <protection locked="0"/>
    </xf>
    <xf numFmtId="0" fontId="0" fillId="0" borderId="0" xfId="48" applyFont="1" applyBorder="1" applyAlignment="1">
      <alignment vertical="top"/>
      <protection locked="0"/>
    </xf>
    <xf numFmtId="0" fontId="0" fillId="0" borderId="0" xfId="48" applyFont="1" applyAlignment="1">
      <alignment vertical="top"/>
      <protection locked="0"/>
    </xf>
    <xf numFmtId="0" fontId="0" fillId="0" borderId="40" xfId="48" applyFont="1" applyBorder="1" applyAlignment="1">
      <alignment horizontal="left" vertical="center"/>
      <protection locked="0"/>
    </xf>
    <xf numFmtId="0" fontId="0" fillId="0" borderId="41" xfId="48" applyFont="1" applyBorder="1" applyAlignment="1">
      <alignment horizontal="left" vertical="center"/>
      <protection locked="0"/>
    </xf>
    <xf numFmtId="0" fontId="0" fillId="0" borderId="42" xfId="48" applyFont="1" applyBorder="1" applyAlignment="1">
      <alignment horizontal="left" vertical="center"/>
      <protection locked="0"/>
    </xf>
    <xf numFmtId="0" fontId="0" fillId="0" borderId="43" xfId="48" applyFont="1" applyBorder="1" applyAlignment="1">
      <alignment horizontal="left" vertical="center"/>
      <protection locked="0"/>
    </xf>
    <xf numFmtId="0" fontId="0" fillId="0" borderId="44" xfId="48" applyFont="1" applyBorder="1" applyAlignment="1">
      <alignment horizontal="left" vertical="center"/>
      <protection locked="0"/>
    </xf>
    <xf numFmtId="0" fontId="12" fillId="0" borderId="0" xfId="48" applyFont="1" applyBorder="1" applyAlignment="1">
      <alignment horizontal="left" vertical="center"/>
      <protection locked="0"/>
    </xf>
    <xf numFmtId="0" fontId="6" fillId="0" borderId="0" xfId="48" applyFont="1" applyAlignment="1">
      <alignment horizontal="left" vertical="center"/>
      <protection locked="0"/>
    </xf>
    <xf numFmtId="0" fontId="12" fillId="0" borderId="39" xfId="48" applyFont="1" applyBorder="1" applyAlignment="1">
      <alignment horizontal="left" vertical="center"/>
      <protection locked="0"/>
    </xf>
    <xf numFmtId="0" fontId="12" fillId="0" borderId="39" xfId="48" applyFont="1" applyBorder="1" applyAlignment="1">
      <alignment horizontal="center" vertical="center"/>
      <protection locked="0"/>
    </xf>
    <xf numFmtId="0" fontId="6" fillId="0" borderId="39" xfId="48" applyFont="1" applyBorder="1" applyAlignment="1">
      <alignment horizontal="left" vertical="center"/>
      <protection locked="0"/>
    </xf>
    <xf numFmtId="0" fontId="10" fillId="0" borderId="0" xfId="48" applyFont="1" applyBorder="1" applyAlignment="1">
      <alignment horizontal="left" vertical="center"/>
      <protection locked="0"/>
    </xf>
    <xf numFmtId="0" fontId="4" fillId="0" borderId="0" xfId="48" applyFont="1" applyAlignment="1">
      <alignment horizontal="left" vertical="center"/>
      <protection locked="0"/>
    </xf>
    <xf numFmtId="0" fontId="4" fillId="0" borderId="0" xfId="48" applyFont="1" applyBorder="1" applyAlignment="1">
      <alignment horizontal="center" vertical="center"/>
      <protection locked="0"/>
    </xf>
    <xf numFmtId="0" fontId="4" fillId="0" borderId="43" xfId="48" applyFont="1" applyBorder="1" applyAlignment="1">
      <alignment horizontal="left" vertical="center"/>
      <protection locked="0"/>
    </xf>
    <xf numFmtId="0" fontId="4" fillId="0" borderId="0" xfId="48" applyFont="1" applyFill="1" applyBorder="1" applyAlignment="1">
      <alignment horizontal="left" vertical="center"/>
      <protection locked="0"/>
    </xf>
    <xf numFmtId="0" fontId="4" fillId="0" borderId="0" xfId="48" applyFont="1" applyFill="1" applyBorder="1" applyAlignment="1">
      <alignment horizontal="center" vertical="center"/>
      <protection locked="0"/>
    </xf>
    <xf numFmtId="0" fontId="0" fillId="0" borderId="45" xfId="48" applyFont="1" applyBorder="1" applyAlignment="1">
      <alignment horizontal="left" vertical="center"/>
      <protection locked="0"/>
    </xf>
    <xf numFmtId="0" fontId="7" fillId="0" borderId="39" xfId="48" applyFont="1" applyBorder="1" applyAlignment="1">
      <alignment horizontal="left" vertical="center"/>
      <protection locked="0"/>
    </xf>
    <xf numFmtId="0" fontId="0" fillId="0" borderId="46" xfId="48" applyFont="1" applyBorder="1" applyAlignment="1">
      <alignment horizontal="left" vertical="center"/>
      <protection locked="0"/>
    </xf>
    <xf numFmtId="0" fontId="0" fillId="0" borderId="0" xfId="48" applyFont="1" applyBorder="1" applyAlignment="1">
      <alignment horizontal="left" vertical="center"/>
      <protection locked="0"/>
    </xf>
    <xf numFmtId="0" fontId="7" fillId="0" borderId="0" xfId="48" applyFont="1" applyBorder="1" applyAlignment="1">
      <alignment horizontal="left" vertical="center"/>
      <protection locked="0"/>
    </xf>
    <xf numFmtId="0" fontId="6" fillId="0" borderId="0" xfId="48" applyFont="1" applyBorder="1" applyAlignment="1">
      <alignment horizontal="left" vertical="center"/>
      <protection locked="0"/>
    </xf>
    <xf numFmtId="0" fontId="4" fillId="0" borderId="39" xfId="48" applyFont="1" applyBorder="1" applyAlignment="1">
      <alignment horizontal="left" vertical="center"/>
      <protection locked="0"/>
    </xf>
    <xf numFmtId="0" fontId="0" fillId="0" borderId="0" xfId="48" applyFont="1" applyBorder="1" applyAlignment="1">
      <alignment horizontal="left" vertical="center" wrapText="1"/>
      <protection locked="0"/>
    </xf>
    <xf numFmtId="0" fontId="4" fillId="0" borderId="0" xfId="48" applyFont="1" applyBorder="1" applyAlignment="1">
      <alignment horizontal="center" vertical="center" wrapText="1"/>
      <protection locked="0"/>
    </xf>
    <xf numFmtId="0" fontId="0" fillId="0" borderId="0" xfId="49" applyFont="1" applyAlignment="1">
      <alignment horizontal="left" vertical="top"/>
      <protection locked="0"/>
    </xf>
    <xf numFmtId="0" fontId="0" fillId="0" borderId="40" xfId="48" applyFont="1" applyBorder="1" applyAlignment="1">
      <alignment horizontal="left" vertical="center" wrapText="1"/>
      <protection locked="0"/>
    </xf>
    <xf numFmtId="0" fontId="0" fillId="0" borderId="41" xfId="48" applyFont="1" applyBorder="1" applyAlignment="1">
      <alignment horizontal="left" vertical="center" wrapText="1"/>
      <protection locked="0"/>
    </xf>
    <xf numFmtId="0" fontId="0" fillId="0" borderId="42" xfId="48" applyFont="1" applyBorder="1" applyAlignment="1">
      <alignment horizontal="left" vertical="center" wrapText="1"/>
      <protection locked="0"/>
    </xf>
    <xf numFmtId="0" fontId="0" fillId="0" borderId="43" xfId="48" applyFont="1" applyBorder="1" applyAlignment="1">
      <alignment horizontal="left" vertical="center" wrapText="1"/>
      <protection locked="0"/>
    </xf>
    <xf numFmtId="0" fontId="0" fillId="0" borderId="44" xfId="48" applyFont="1" applyBorder="1" applyAlignment="1">
      <alignment horizontal="left" vertical="center" wrapText="1"/>
      <protection locked="0"/>
    </xf>
    <xf numFmtId="0" fontId="6" fillId="0" borderId="43" xfId="48" applyFont="1" applyBorder="1" applyAlignment="1">
      <alignment horizontal="left" vertical="center" wrapText="1"/>
      <protection locked="0"/>
    </xf>
    <xf numFmtId="0" fontId="6" fillId="0" borderId="44" xfId="48" applyFont="1" applyBorder="1" applyAlignment="1">
      <alignment horizontal="left" vertical="center" wrapText="1"/>
      <protection locked="0"/>
    </xf>
    <xf numFmtId="0" fontId="4" fillId="0" borderId="43" xfId="48" applyFont="1" applyBorder="1" applyAlignment="1">
      <alignment horizontal="left" vertical="center" wrapText="1"/>
      <protection locked="0"/>
    </xf>
    <xf numFmtId="0" fontId="4" fillId="0" borderId="44" xfId="48" applyFont="1" applyBorder="1" applyAlignment="1">
      <alignment horizontal="left" vertical="center" wrapText="1"/>
      <protection locked="0"/>
    </xf>
    <xf numFmtId="0" fontId="4" fillId="0" borderId="44" xfId="48" applyFont="1" applyBorder="1" applyAlignment="1">
      <alignment horizontal="left" vertical="center"/>
      <protection locked="0"/>
    </xf>
    <xf numFmtId="0" fontId="4" fillId="0" borderId="45" xfId="48" applyFont="1" applyBorder="1" applyAlignment="1">
      <alignment horizontal="left" vertical="center" wrapText="1"/>
      <protection locked="0"/>
    </xf>
    <xf numFmtId="0" fontId="4" fillId="0" borderId="39" xfId="48" applyFont="1" applyBorder="1" applyAlignment="1">
      <alignment horizontal="left" vertical="center" wrapText="1"/>
      <protection locked="0"/>
    </xf>
    <xf numFmtId="0" fontId="4" fillId="0" borderId="46" xfId="48" applyFont="1" applyBorder="1" applyAlignment="1">
      <alignment horizontal="left" vertical="center" wrapText="1"/>
      <protection locked="0"/>
    </xf>
    <xf numFmtId="0" fontId="4" fillId="0" borderId="0" xfId="48" applyFont="1" applyBorder="1" applyAlignment="1">
      <alignment horizontal="center" vertical="top"/>
      <protection locked="0"/>
    </xf>
    <xf numFmtId="0" fontId="4" fillId="0" borderId="45" xfId="48" applyFont="1" applyBorder="1" applyAlignment="1">
      <alignment horizontal="left" vertical="center"/>
      <protection locked="0"/>
    </xf>
    <xf numFmtId="0" fontId="4" fillId="0" borderId="46" xfId="48" applyFont="1" applyBorder="1" applyAlignment="1">
      <alignment horizontal="left" vertical="center"/>
      <protection locked="0"/>
    </xf>
    <xf numFmtId="0" fontId="6" fillId="0" borderId="0" xfId="48" applyFont="1" applyAlignment="1">
      <alignment vertical="center"/>
      <protection locked="0"/>
    </xf>
    <xf numFmtId="0" fontId="12" fillId="0" borderId="0" xfId="48" applyFont="1" applyBorder="1" applyAlignment="1">
      <alignment vertical="center"/>
      <protection locked="0"/>
    </xf>
    <xf numFmtId="0" fontId="6" fillId="0" borderId="39" xfId="48" applyFont="1" applyBorder="1" applyAlignment="1">
      <alignment vertical="center"/>
      <protection locked="0"/>
    </xf>
    <xf numFmtId="0" fontId="12" fillId="0" borderId="39" xfId="48" applyFont="1" applyBorder="1" applyAlignment="1">
      <alignment vertical="center"/>
      <protection locked="0"/>
    </xf>
    <xf numFmtId="0" fontId="0" fillId="0" borderId="0" xfId="48" applyBorder="1" applyAlignment="1">
      <alignment vertical="top"/>
      <protection locked="0"/>
    </xf>
    <xf numFmtId="49" fontId="4" fillId="0" borderId="0" xfId="48" applyNumberFormat="1" applyFont="1" applyBorder="1" applyAlignment="1">
      <alignment horizontal="left" vertical="center"/>
      <protection locked="0"/>
    </xf>
    <xf numFmtId="0" fontId="0" fillId="0" borderId="39" xfId="48" applyBorder="1" applyAlignment="1">
      <alignment vertical="top"/>
      <protection locked="0"/>
    </xf>
    <xf numFmtId="0" fontId="4" fillId="0" borderId="41" xfId="48" applyFont="1" applyBorder="1" applyAlignment="1">
      <alignment horizontal="left" vertical="center" wrapText="1"/>
      <protection locked="0"/>
    </xf>
    <xf numFmtId="0" fontId="4" fillId="0" borderId="41" xfId="48" applyFont="1" applyBorder="1" applyAlignment="1">
      <alignment horizontal="left" vertical="center"/>
      <protection locked="0"/>
    </xf>
    <xf numFmtId="0" fontId="4" fillId="0" borderId="41" xfId="48" applyFont="1" applyBorder="1" applyAlignment="1">
      <alignment horizontal="center" vertical="center"/>
      <protection locked="0"/>
    </xf>
    <xf numFmtId="0" fontId="6" fillId="0" borderId="39" xfId="48" applyFont="1" applyBorder="1" applyAlignment="1">
      <alignment/>
      <protection locked="0"/>
    </xf>
    <xf numFmtId="0" fontId="0" fillId="0" borderId="43" xfId="48" applyFont="1" applyBorder="1" applyAlignment="1">
      <alignment vertical="top"/>
      <protection locked="0"/>
    </xf>
    <xf numFmtId="0" fontId="0" fillId="0" borderId="44" xfId="48" applyFont="1" applyBorder="1" applyAlignment="1">
      <alignment vertical="top"/>
      <protection locked="0"/>
    </xf>
    <xf numFmtId="0" fontId="0" fillId="0" borderId="0" xfId="48" applyFont="1" applyBorder="1" applyAlignment="1">
      <alignment horizontal="center" vertical="center"/>
      <protection locked="0"/>
    </xf>
    <xf numFmtId="0" fontId="0" fillId="0" borderId="0" xfId="48" applyFont="1" applyBorder="1" applyAlignment="1">
      <alignment horizontal="left" vertical="top"/>
      <protection locked="0"/>
    </xf>
    <xf numFmtId="0" fontId="0" fillId="0" borderId="45" xfId="48" applyFont="1" applyBorder="1" applyAlignment="1">
      <alignment vertical="top"/>
      <protection locked="0"/>
    </xf>
    <xf numFmtId="0" fontId="0" fillId="0" borderId="39" xfId="48" applyFont="1" applyBorder="1" applyAlignment="1">
      <alignment vertical="top"/>
      <protection locked="0"/>
    </xf>
    <xf numFmtId="0" fontId="0" fillId="0" borderId="46" xfId="48" applyFont="1" applyBorder="1" applyAlignment="1">
      <alignment vertical="top"/>
      <protection locked="0"/>
    </xf>
    <xf numFmtId="0" fontId="4" fillId="0" borderId="0" xfId="49" applyFont="1" applyAlignment="1">
      <alignment horizontal="left" vertical="center"/>
      <protection locked="0"/>
    </xf>
    <xf numFmtId="0" fontId="32" fillId="0" borderId="47" xfId="0" applyFont="1" applyBorder="1" applyAlignment="1">
      <alignment/>
    </xf>
    <xf numFmtId="0" fontId="32" fillId="0" borderId="48" xfId="0" applyFont="1" applyBorder="1" applyAlignment="1">
      <alignment/>
    </xf>
    <xf numFmtId="0" fontId="32" fillId="0" borderId="49" xfId="0" applyFont="1" applyBorder="1" applyAlignment="1">
      <alignment/>
    </xf>
    <xf numFmtId="0" fontId="0" fillId="33" borderId="0" xfId="49" applyFont="1" applyFill="1" applyAlignment="1" applyProtection="1">
      <alignment horizontal="left" vertical="top"/>
      <protection/>
    </xf>
    <xf numFmtId="0" fontId="7" fillId="33" borderId="0" xfId="49" applyFont="1" applyFill="1" applyAlignment="1" applyProtection="1">
      <alignment horizontal="left" vertical="center"/>
      <protection/>
    </xf>
    <xf numFmtId="0" fontId="41" fillId="33" borderId="0" xfId="49" applyFont="1" applyFill="1" applyAlignment="1" applyProtection="1">
      <alignment horizontal="left" vertical="center"/>
      <protection/>
    </xf>
    <xf numFmtId="0" fontId="42" fillId="33" borderId="0" xfId="37" applyFont="1" applyFill="1" applyAlignment="1" applyProtection="1">
      <alignment horizontal="left" vertical="center"/>
      <protection/>
    </xf>
    <xf numFmtId="0" fontId="0" fillId="33" borderId="0" xfId="49" applyFont="1" applyFill="1" applyAlignment="1">
      <alignment horizontal="left" vertical="top"/>
      <protection locked="0"/>
    </xf>
    <xf numFmtId="0" fontId="0" fillId="33" borderId="0" xfId="49" applyFill="1" applyAlignment="1">
      <alignment horizontal="left" vertical="top"/>
      <protection locked="0"/>
    </xf>
    <xf numFmtId="0" fontId="0" fillId="0" borderId="0" xfId="49" applyAlignment="1">
      <alignment horizontal="left" vertical="top"/>
      <protection locked="0"/>
    </xf>
    <xf numFmtId="0" fontId="0" fillId="0" borderId="10" xfId="49" applyBorder="1" applyAlignment="1">
      <alignment horizontal="left" vertical="top"/>
      <protection locked="0"/>
    </xf>
    <xf numFmtId="0" fontId="0" fillId="0" borderId="11" xfId="49" applyBorder="1" applyAlignment="1">
      <alignment horizontal="left" vertical="top"/>
      <protection locked="0"/>
    </xf>
    <xf numFmtId="0" fontId="0" fillId="0" borderId="12" xfId="49" applyBorder="1" applyAlignment="1">
      <alignment horizontal="left" vertical="top"/>
      <protection locked="0"/>
    </xf>
    <xf numFmtId="0" fontId="0" fillId="0" borderId="13" xfId="49" applyBorder="1" applyAlignment="1">
      <alignment horizontal="left" vertical="top"/>
      <protection locked="0"/>
    </xf>
    <xf numFmtId="0" fontId="0" fillId="0" borderId="14" xfId="49" applyBorder="1" applyAlignment="1">
      <alignment horizontal="left" vertical="top"/>
      <protection locked="0"/>
    </xf>
    <xf numFmtId="0" fontId="24" fillId="0" borderId="0" xfId="49" applyFont="1" applyAlignment="1">
      <alignment horizontal="left" vertical="center"/>
      <protection locked="0"/>
    </xf>
    <xf numFmtId="0" fontId="26" fillId="0" borderId="0" xfId="49" applyFont="1" applyAlignment="1">
      <alignment horizontal="left" vertical="center"/>
      <protection locked="0"/>
    </xf>
    <xf numFmtId="0" fontId="0" fillId="0" borderId="13" xfId="49" applyBorder="1" applyAlignment="1">
      <alignment horizontal="left" vertical="center"/>
      <protection locked="0"/>
    </xf>
    <xf numFmtId="0" fontId="5" fillId="0" borderId="0" xfId="49" applyFont="1" applyAlignment="1">
      <alignment horizontal="left" vertical="center"/>
      <protection locked="0"/>
    </xf>
    <xf numFmtId="0" fontId="0" fillId="0" borderId="14" xfId="49" applyBorder="1" applyAlignment="1">
      <alignment horizontal="left" vertical="center"/>
      <protection locked="0"/>
    </xf>
    <xf numFmtId="0" fontId="0" fillId="0" borderId="50" xfId="49" applyBorder="1" applyAlignment="1">
      <alignment horizontal="left" vertical="center"/>
      <protection locked="0"/>
    </xf>
    <xf numFmtId="0" fontId="7" fillId="0" borderId="0" xfId="49" applyFont="1" applyAlignment="1">
      <alignment horizontal="left" vertical="center"/>
      <protection locked="0"/>
    </xf>
    <xf numFmtId="0" fontId="9" fillId="0" borderId="0" xfId="49" applyFont="1" applyAlignment="1">
      <alignment horizontal="left" vertical="center"/>
      <protection locked="0"/>
    </xf>
    <xf numFmtId="0" fontId="15" fillId="0" borderId="0" xfId="49" applyFont="1" applyAlignment="1">
      <alignment horizontal="left" vertical="center"/>
      <protection locked="0"/>
    </xf>
    <xf numFmtId="178" fontId="15" fillId="0" borderId="0" xfId="49" applyNumberFormat="1" applyFont="1" applyAlignment="1">
      <alignment horizontal="right" vertical="center"/>
      <protection locked="0"/>
    </xf>
    <xf numFmtId="0" fontId="15" fillId="0" borderId="0" xfId="49" applyFont="1" applyAlignment="1">
      <alignment horizontal="right" vertical="center"/>
      <protection locked="0"/>
    </xf>
    <xf numFmtId="176" fontId="15" fillId="0" borderId="0" xfId="49" applyNumberFormat="1" applyFont="1" applyAlignment="1">
      <alignment horizontal="right" vertical="center"/>
      <protection locked="0"/>
    </xf>
    <xf numFmtId="0" fontId="0" fillId="35" borderId="0" xfId="49" applyFill="1" applyAlignment="1">
      <alignment horizontal="left" vertical="center"/>
      <protection locked="0"/>
    </xf>
    <xf numFmtId="0" fontId="5" fillId="35" borderId="51" xfId="49" applyFont="1" applyFill="1" applyBorder="1" applyAlignment="1">
      <alignment horizontal="left" vertical="center"/>
      <protection locked="0"/>
    </xf>
    <xf numFmtId="0" fontId="0" fillId="35" borderId="52" xfId="49" applyFill="1" applyBorder="1" applyAlignment="1">
      <alignment horizontal="left" vertical="center"/>
      <protection locked="0"/>
    </xf>
    <xf numFmtId="0" fontId="5" fillId="35" borderId="52" xfId="49" applyFont="1" applyFill="1" applyBorder="1" applyAlignment="1">
      <alignment horizontal="right" vertical="center"/>
      <protection locked="0"/>
    </xf>
    <xf numFmtId="0" fontId="5" fillId="35" borderId="52" xfId="49" applyFont="1" applyFill="1" applyBorder="1" applyAlignment="1">
      <alignment horizontal="center" vertical="center"/>
      <protection locked="0"/>
    </xf>
    <xf numFmtId="0" fontId="45" fillId="0" borderId="53" xfId="49" applyFont="1" applyBorder="1" applyAlignment="1">
      <alignment horizontal="left" vertical="center"/>
      <protection locked="0"/>
    </xf>
    <xf numFmtId="0" fontId="0" fillId="0" borderId="54" xfId="49" applyBorder="1" applyAlignment="1">
      <alignment horizontal="left" vertical="center"/>
      <protection locked="0"/>
    </xf>
    <xf numFmtId="0" fontId="0" fillId="0" borderId="36" xfId="49" applyBorder="1" applyAlignment="1">
      <alignment horizontal="left" vertical="top"/>
      <protection locked="0"/>
    </xf>
    <xf numFmtId="0" fontId="0" fillId="0" borderId="37" xfId="49" applyBorder="1" applyAlignment="1">
      <alignment horizontal="left" vertical="top"/>
      <protection locked="0"/>
    </xf>
    <xf numFmtId="0" fontId="34" fillId="0" borderId="47" xfId="49" applyFont="1" applyBorder="1" applyAlignment="1">
      <alignment horizontal="left" vertical="center"/>
      <protection locked="0"/>
    </xf>
    <xf numFmtId="0" fontId="0" fillId="0" borderId="48" xfId="49" applyBorder="1" applyAlignment="1">
      <alignment horizontal="left" vertical="center"/>
      <protection locked="0"/>
    </xf>
    <xf numFmtId="0" fontId="34" fillId="0" borderId="48" xfId="49" applyFont="1" applyBorder="1" applyAlignment="1">
      <alignment horizontal="left" vertical="center"/>
      <protection locked="0"/>
    </xf>
    <xf numFmtId="0" fontId="0" fillId="0" borderId="49" xfId="49" applyBorder="1" applyAlignment="1">
      <alignment horizontal="left" vertical="center"/>
      <protection locked="0"/>
    </xf>
    <xf numFmtId="0" fontId="0" fillId="0" borderId="19" xfId="49" applyBorder="1" applyAlignment="1">
      <alignment horizontal="left" vertical="center"/>
      <protection locked="0"/>
    </xf>
    <xf numFmtId="0" fontId="0" fillId="0" borderId="20" xfId="49" applyBorder="1" applyAlignment="1">
      <alignment horizontal="left" vertical="center"/>
      <protection locked="0"/>
    </xf>
    <xf numFmtId="0" fontId="0" fillId="0" borderId="21" xfId="49" applyBorder="1" applyAlignment="1">
      <alignment horizontal="left" vertical="center"/>
      <protection locked="0"/>
    </xf>
    <xf numFmtId="0" fontId="0" fillId="0" borderId="10" xfId="49" applyBorder="1" applyAlignment="1">
      <alignment horizontal="left" vertical="center"/>
      <protection locked="0"/>
    </xf>
    <xf numFmtId="0" fontId="0" fillId="0" borderId="11" xfId="49" applyBorder="1" applyAlignment="1">
      <alignment horizontal="left" vertical="center"/>
      <protection locked="0"/>
    </xf>
    <xf numFmtId="0" fontId="0" fillId="0" borderId="12" xfId="49" applyBorder="1" applyAlignment="1">
      <alignment horizontal="left" vertical="center"/>
      <protection locked="0"/>
    </xf>
    <xf numFmtId="0" fontId="29" fillId="0" borderId="0" xfId="49" applyFont="1" applyAlignment="1">
      <alignment horizontal="left" vertical="center"/>
      <protection locked="0"/>
    </xf>
    <xf numFmtId="0" fontId="16" fillId="0" borderId="13" xfId="49" applyFont="1" applyBorder="1" applyAlignment="1">
      <alignment horizontal="left" vertical="center"/>
      <protection locked="0"/>
    </xf>
    <xf numFmtId="0" fontId="11" fillId="0" borderId="0" xfId="49" applyFont="1" applyAlignment="1">
      <alignment horizontal="left" vertical="center"/>
      <protection locked="0"/>
    </xf>
    <xf numFmtId="0" fontId="16" fillId="0" borderId="0" xfId="49" applyFont="1" applyAlignment="1">
      <alignment horizontal="left" vertical="center"/>
      <protection locked="0"/>
    </xf>
    <xf numFmtId="0" fontId="16" fillId="0" borderId="14" xfId="49" applyFont="1" applyBorder="1" applyAlignment="1">
      <alignment horizontal="left" vertical="center"/>
      <protection locked="0"/>
    </xf>
    <xf numFmtId="0" fontId="17" fillId="0" borderId="13" xfId="49" applyFont="1" applyBorder="1" applyAlignment="1">
      <alignment horizontal="left" vertical="center"/>
      <protection locked="0"/>
    </xf>
    <xf numFmtId="0" fontId="17" fillId="0" borderId="0" xfId="49" applyFont="1" applyAlignment="1">
      <alignment horizontal="left" vertical="center"/>
      <protection locked="0"/>
    </xf>
    <xf numFmtId="0" fontId="17" fillId="0" borderId="14" xfId="49" applyFont="1" applyBorder="1" applyAlignment="1">
      <alignment horizontal="left" vertical="center"/>
      <protection locked="0"/>
    </xf>
    <xf numFmtId="176" fontId="0" fillId="0" borderId="0" xfId="49" applyNumberFormat="1" applyFont="1" applyAlignment="1">
      <alignment horizontal="right" vertical="center"/>
      <protection locked="0"/>
    </xf>
    <xf numFmtId="0" fontId="29" fillId="35" borderId="0" xfId="49" applyFont="1" applyFill="1" applyAlignment="1">
      <alignment horizontal="left" vertical="center"/>
      <protection locked="0"/>
    </xf>
    <xf numFmtId="0" fontId="0" fillId="0" borderId="13" xfId="49" applyBorder="1" applyAlignment="1">
      <alignment horizontal="center" vertical="center" wrapText="1"/>
      <protection locked="0"/>
    </xf>
    <xf numFmtId="0" fontId="4" fillId="35" borderId="55" xfId="49" applyFont="1" applyFill="1" applyBorder="1" applyAlignment="1">
      <alignment horizontal="center" vertical="center" wrapText="1"/>
      <protection locked="0"/>
    </xf>
    <xf numFmtId="0" fontId="4" fillId="35" borderId="56" xfId="49" applyFont="1" applyFill="1" applyBorder="1" applyAlignment="1">
      <alignment horizontal="center" vertical="center" wrapText="1"/>
      <protection locked="0"/>
    </xf>
    <xf numFmtId="0" fontId="0" fillId="0" borderId="14" xfId="49" applyBorder="1" applyAlignment="1">
      <alignment horizontal="center" vertical="center" wrapText="1"/>
      <protection locked="0"/>
    </xf>
    <xf numFmtId="0" fontId="0" fillId="0" borderId="0" xfId="49" applyFont="1" applyAlignment="1">
      <alignment horizontal="center" vertical="center" wrapText="1"/>
      <protection locked="0"/>
    </xf>
    <xf numFmtId="0" fontId="26" fillId="0" borderId="55" xfId="49" applyFont="1" applyBorder="1" applyAlignment="1">
      <alignment horizontal="center" vertical="center" wrapText="1"/>
      <protection locked="0"/>
    </xf>
    <xf numFmtId="0" fontId="26" fillId="0" borderId="56" xfId="49" applyFont="1" applyBorder="1" applyAlignment="1">
      <alignment horizontal="center" vertical="center" wrapText="1"/>
      <protection locked="0"/>
    </xf>
    <xf numFmtId="0" fontId="26" fillId="0" borderId="57" xfId="49" applyFont="1" applyBorder="1" applyAlignment="1">
      <alignment horizontal="center" vertical="center" wrapText="1"/>
      <protection locked="0"/>
    </xf>
    <xf numFmtId="0" fontId="0" fillId="0" borderId="53" xfId="49" applyBorder="1" applyAlignment="1">
      <alignment horizontal="left" vertical="center"/>
      <protection locked="0"/>
    </xf>
    <xf numFmtId="176" fontId="36" fillId="0" borderId="50" xfId="49" applyNumberFormat="1" applyFont="1" applyBorder="1" applyAlignment="1">
      <alignment horizontal="right"/>
      <protection locked="0"/>
    </xf>
    <xf numFmtId="177" fontId="36" fillId="0" borderId="50" xfId="49" applyNumberFormat="1" applyFont="1" applyBorder="1" applyAlignment="1">
      <alignment horizontal="right"/>
      <protection locked="0"/>
    </xf>
    <xf numFmtId="177" fontId="36" fillId="0" borderId="54" xfId="49" applyNumberFormat="1" applyFont="1" applyBorder="1" applyAlignment="1">
      <alignment horizontal="right"/>
      <protection locked="0"/>
    </xf>
    <xf numFmtId="176" fontId="13" fillId="0" borderId="0" xfId="49" applyNumberFormat="1" applyFont="1" applyAlignment="1">
      <alignment horizontal="right" vertical="center"/>
      <protection locked="0"/>
    </xf>
    <xf numFmtId="0" fontId="18" fillId="0" borderId="13" xfId="49" applyFont="1" applyBorder="1" applyAlignment="1">
      <alignment horizontal="left"/>
      <protection locked="0"/>
    </xf>
    <xf numFmtId="0" fontId="0" fillId="0" borderId="0" xfId="49" applyFont="1" applyAlignment="1">
      <alignment horizontal="left"/>
      <protection locked="0"/>
    </xf>
    <xf numFmtId="0" fontId="18" fillId="0" borderId="14" xfId="49" applyFont="1" applyBorder="1" applyAlignment="1">
      <alignment horizontal="left"/>
      <protection locked="0"/>
    </xf>
    <xf numFmtId="0" fontId="18" fillId="0" borderId="36" xfId="49" applyFont="1" applyBorder="1" applyAlignment="1">
      <alignment horizontal="left"/>
      <protection locked="0"/>
    </xf>
    <xf numFmtId="177" fontId="18" fillId="0" borderId="0" xfId="49" applyNumberFormat="1" applyFont="1" applyAlignment="1">
      <alignment horizontal="right"/>
      <protection locked="0"/>
    </xf>
    <xf numFmtId="177" fontId="18" fillId="0" borderId="37" xfId="49" applyNumberFormat="1" applyFont="1" applyBorder="1" applyAlignment="1">
      <alignment horizontal="right"/>
      <protection locked="0"/>
    </xf>
    <xf numFmtId="176" fontId="18" fillId="0" borderId="0" xfId="49" applyNumberFormat="1" applyFont="1" applyAlignment="1">
      <alignment horizontal="right" vertical="center"/>
      <protection locked="0"/>
    </xf>
    <xf numFmtId="0" fontId="0" fillId="0" borderId="58" xfId="49" applyFont="1" applyBorder="1" applyAlignment="1">
      <alignment horizontal="center" vertical="center"/>
      <protection locked="0"/>
    </xf>
    <xf numFmtId="49" fontId="0" fillId="0" borderId="58" xfId="49" applyNumberFormat="1" applyFont="1" applyBorder="1" applyAlignment="1">
      <alignment horizontal="left" vertical="center" wrapText="1"/>
      <protection locked="0"/>
    </xf>
    <xf numFmtId="0" fontId="0" fillId="0" borderId="58" xfId="49" applyFont="1" applyBorder="1" applyAlignment="1">
      <alignment horizontal="center" vertical="center" wrapText="1"/>
      <protection locked="0"/>
    </xf>
    <xf numFmtId="179" fontId="0" fillId="0" borderId="58" xfId="49" applyNumberFormat="1" applyFont="1" applyBorder="1" applyAlignment="1">
      <alignment horizontal="right" vertical="center"/>
      <protection locked="0"/>
    </xf>
    <xf numFmtId="176" fontId="0" fillId="34" borderId="58" xfId="49" applyNumberFormat="1" applyFont="1" applyFill="1" applyBorder="1" applyAlignment="1">
      <alignment horizontal="right" vertical="center"/>
      <protection locked="0"/>
    </xf>
    <xf numFmtId="0" fontId="15" fillId="34" borderId="58" xfId="49" applyFont="1" applyFill="1" applyBorder="1" applyAlignment="1">
      <alignment horizontal="left" vertical="center"/>
      <protection locked="0"/>
    </xf>
    <xf numFmtId="0" fontId="15" fillId="0" borderId="0" xfId="49" applyFont="1" applyAlignment="1">
      <alignment horizontal="center" vertical="center"/>
      <protection locked="0"/>
    </xf>
    <xf numFmtId="177" fontId="15" fillId="0" borderId="0" xfId="49" applyNumberFormat="1" applyFont="1" applyAlignment="1">
      <alignment horizontal="right" vertical="center"/>
      <protection locked="0"/>
    </xf>
    <xf numFmtId="177" fontId="15" fillId="0" borderId="37" xfId="49" applyNumberFormat="1" applyFont="1" applyBorder="1" applyAlignment="1">
      <alignment horizontal="right" vertical="center"/>
      <protection locked="0"/>
    </xf>
    <xf numFmtId="0" fontId="0" fillId="0" borderId="36" xfId="49" applyBorder="1" applyAlignment="1">
      <alignment horizontal="left" vertical="center"/>
      <protection locked="0"/>
    </xf>
    <xf numFmtId="0" fontId="0" fillId="0" borderId="37" xfId="49" applyBorder="1" applyAlignment="1">
      <alignment horizontal="left" vertical="center"/>
      <protection locked="0"/>
    </xf>
    <xf numFmtId="0" fontId="20" fillId="0" borderId="13" xfId="49" applyFont="1" applyBorder="1" applyAlignment="1">
      <alignment horizontal="left" vertical="center"/>
      <protection locked="0"/>
    </xf>
    <xf numFmtId="0" fontId="20" fillId="0" borderId="0" xfId="49" applyFont="1" applyAlignment="1">
      <alignment horizontal="left" vertical="center"/>
      <protection locked="0"/>
    </xf>
    <xf numFmtId="179" fontId="20" fillId="0" borderId="0" xfId="49" applyNumberFormat="1" applyFont="1" applyAlignment="1">
      <alignment horizontal="right" vertical="center"/>
      <protection locked="0"/>
    </xf>
    <xf numFmtId="0" fontId="20" fillId="0" borderId="14" xfId="49" applyFont="1" applyBorder="1" applyAlignment="1">
      <alignment horizontal="left" vertical="center"/>
      <protection locked="0"/>
    </xf>
    <xf numFmtId="0" fontId="20" fillId="0" borderId="36" xfId="49" applyFont="1" applyBorder="1" applyAlignment="1">
      <alignment horizontal="left" vertical="center"/>
      <protection locked="0"/>
    </xf>
    <xf numFmtId="0" fontId="20" fillId="0" borderId="37" xfId="49" applyFont="1" applyBorder="1" applyAlignment="1">
      <alignment horizontal="left" vertical="center"/>
      <protection locked="0"/>
    </xf>
    <xf numFmtId="0" fontId="39" fillId="0" borderId="58" xfId="49" applyFont="1" applyBorder="1" applyAlignment="1">
      <alignment horizontal="center" vertical="center"/>
      <protection locked="0"/>
    </xf>
    <xf numFmtId="49" fontId="39" fillId="0" borderId="58" xfId="49" applyNumberFormat="1" applyFont="1" applyBorder="1" applyAlignment="1">
      <alignment horizontal="left" vertical="center" wrapText="1"/>
      <protection locked="0"/>
    </xf>
    <xf numFmtId="0" fontId="39" fillId="0" borderId="58" xfId="49" applyFont="1" applyBorder="1" applyAlignment="1">
      <alignment horizontal="center" vertical="center" wrapText="1"/>
      <protection locked="0"/>
    </xf>
    <xf numFmtId="179" fontId="39" fillId="0" borderId="58" xfId="49" applyNumberFormat="1" applyFont="1" applyBorder="1" applyAlignment="1">
      <alignment horizontal="right" vertical="center"/>
      <protection locked="0"/>
    </xf>
    <xf numFmtId="176" fontId="39" fillId="34" borderId="58" xfId="49" applyNumberFormat="1" applyFont="1" applyFill="1" applyBorder="1" applyAlignment="1">
      <alignment horizontal="right" vertical="center"/>
      <protection locked="0"/>
    </xf>
    <xf numFmtId="179" fontId="0" fillId="34" borderId="58" xfId="49" applyNumberFormat="1" applyFont="1" applyFill="1" applyBorder="1" applyAlignment="1">
      <alignment horizontal="right" vertical="center"/>
      <protection locked="0"/>
    </xf>
    <xf numFmtId="0" fontId="15" fillId="34" borderId="58" xfId="49" applyFont="1" applyFill="1" applyBorder="1" applyAlignment="1">
      <alignment horizontal="center" vertical="center"/>
      <protection locked="0"/>
    </xf>
    <xf numFmtId="179" fontId="15" fillId="0" borderId="0" xfId="49" applyNumberFormat="1" applyFont="1" applyAlignment="1">
      <alignment horizontal="right" vertical="center"/>
      <protection locked="0"/>
    </xf>
    <xf numFmtId="0" fontId="0" fillId="0" borderId="48" xfId="49" applyFont="1" applyBorder="1" applyAlignment="1">
      <alignment vertical="center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49" fontId="0" fillId="0" borderId="38" xfId="0" applyNumberFormat="1" applyFont="1" applyBorder="1" applyAlignment="1" applyProtection="1">
      <alignment horizontal="left" vertical="center" wrapText="1"/>
      <protection locked="0"/>
    </xf>
    <xf numFmtId="176" fontId="0" fillId="36" borderId="58" xfId="49" applyNumberFormat="1" applyFont="1" applyFill="1" applyBorder="1" applyAlignment="1">
      <alignment horizontal="right" vertical="center"/>
      <protection locked="0"/>
    </xf>
    <xf numFmtId="0" fontId="30" fillId="0" borderId="0" xfId="0" applyFont="1" applyAlignment="1">
      <alignment/>
    </xf>
    <xf numFmtId="2" fontId="31" fillId="0" borderId="0" xfId="0" applyNumberFormat="1" applyFont="1" applyAlignment="1">
      <alignment/>
    </xf>
    <xf numFmtId="0" fontId="31" fillId="0" borderId="0" xfId="0" applyFont="1" applyAlignment="1">
      <alignment/>
    </xf>
    <xf numFmtId="4" fontId="27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15" fillId="0" borderId="0" xfId="0" applyNumberFormat="1" applyFont="1" applyBorder="1" applyAlignment="1">
      <alignment horizontal="center" vertical="center"/>
    </xf>
    <xf numFmtId="4" fontId="29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34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5" fillId="35" borderId="18" xfId="0" applyFont="1" applyFill="1" applyBorder="1" applyAlignment="1">
      <alignment horizontal="left" vertical="center"/>
    </xf>
    <xf numFmtId="0" fontId="0" fillId="35" borderId="18" xfId="0" applyFont="1" applyFill="1" applyBorder="1" applyAlignment="1">
      <alignment vertical="center"/>
    </xf>
    <xf numFmtId="4" fontId="5" fillId="35" borderId="18" xfId="0" applyNumberFormat="1" applyFont="1" applyFill="1" applyBorder="1" applyAlignment="1">
      <alignment vertical="center"/>
    </xf>
    <xf numFmtId="0" fontId="0" fillId="35" borderId="26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4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4" fontId="31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left" vertical="center" wrapText="1"/>
    </xf>
    <xf numFmtId="0" fontId="28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4" fillId="35" borderId="0" xfId="0" applyFont="1" applyFill="1" applyAlignment="1">
      <alignment horizontal="center" vertical="center"/>
    </xf>
    <xf numFmtId="4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33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0" fontId="2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42" fillId="33" borderId="0" xfId="36" applyFont="1" applyFill="1" applyAlignment="1">
      <alignment vertical="center"/>
    </xf>
    <xf numFmtId="0" fontId="0" fillId="0" borderId="0" xfId="0" applyFont="1" applyBorder="1" applyAlignment="1">
      <alignment vertical="center" wrapText="1"/>
    </xf>
    <xf numFmtId="0" fontId="4" fillId="35" borderId="56" xfId="49" applyFont="1" applyFill="1" applyBorder="1" applyAlignment="1">
      <alignment horizontal="center" vertical="center" wrapText="1"/>
      <protection locked="0"/>
    </xf>
    <xf numFmtId="0" fontId="0" fillId="35" borderId="57" xfId="49" applyFill="1" applyBorder="1" applyAlignment="1">
      <alignment horizontal="center" vertical="center" wrapText="1"/>
      <protection locked="0"/>
    </xf>
    <xf numFmtId="0" fontId="0" fillId="35" borderId="56" xfId="49" applyFill="1" applyBorder="1" applyAlignment="1">
      <alignment horizontal="center" vertical="center" wrapText="1"/>
      <protection locked="0"/>
    </xf>
    <xf numFmtId="0" fontId="8" fillId="0" borderId="0" xfId="49" applyFont="1" applyAlignment="1">
      <alignment horizontal="center" vertical="center"/>
      <protection locked="0"/>
    </xf>
    <xf numFmtId="0" fontId="0" fillId="0" borderId="0" xfId="49" applyFont="1" applyAlignment="1">
      <alignment horizontal="left" vertical="center"/>
      <protection locked="0"/>
    </xf>
    <xf numFmtId="0" fontId="24" fillId="35" borderId="0" xfId="49" applyFont="1" applyFill="1" applyAlignment="1">
      <alignment horizontal="center" vertical="center"/>
      <protection locked="0"/>
    </xf>
    <xf numFmtId="0" fontId="0" fillId="0" borderId="0" xfId="49" applyFont="1" applyAlignment="1">
      <alignment horizontal="left" vertical="top"/>
      <protection locked="0"/>
    </xf>
    <xf numFmtId="176" fontId="18" fillId="0" borderId="0" xfId="49" applyNumberFormat="1" applyFont="1" applyAlignment="1">
      <alignment horizontal="right"/>
      <protection locked="0"/>
    </xf>
    <xf numFmtId="0" fontId="18" fillId="0" borderId="0" xfId="49" applyFont="1" applyAlignment="1">
      <alignment horizontal="left"/>
      <protection locked="0"/>
    </xf>
    <xf numFmtId="0" fontId="17" fillId="0" borderId="0" xfId="49" applyFont="1" applyAlignment="1">
      <alignment horizontal="left"/>
      <protection locked="0"/>
    </xf>
    <xf numFmtId="176" fontId="16" fillId="0" borderId="0" xfId="49" applyNumberFormat="1" applyFont="1" applyAlignment="1">
      <alignment horizontal="right"/>
      <protection locked="0"/>
    </xf>
    <xf numFmtId="0" fontId="16" fillId="0" borderId="0" xfId="49" applyFont="1" applyAlignment="1">
      <alignment horizontal="left"/>
      <protection locked="0"/>
    </xf>
    <xf numFmtId="176" fontId="0" fillId="0" borderId="58" xfId="49" applyNumberFormat="1" applyFont="1" applyBorder="1" applyAlignment="1">
      <alignment horizontal="right" vertical="center"/>
      <protection locked="0"/>
    </xf>
    <xf numFmtId="0" fontId="0" fillId="0" borderId="58" xfId="49" applyBorder="1" applyAlignment="1">
      <alignment horizontal="left" vertical="center"/>
      <protection locked="0"/>
    </xf>
    <xf numFmtId="176" fontId="0" fillId="34" borderId="58" xfId="49" applyNumberFormat="1" applyFont="1" applyFill="1" applyBorder="1" applyAlignment="1">
      <alignment horizontal="right" vertical="center"/>
      <protection locked="0"/>
    </xf>
    <xf numFmtId="0" fontId="42" fillId="33" borderId="0" xfId="37" applyFont="1" applyFill="1" applyAlignment="1" applyProtection="1">
      <alignment horizontal="center" vertical="center"/>
      <protection/>
    </xf>
    <xf numFmtId="176" fontId="29" fillId="0" borderId="0" xfId="49" applyNumberFormat="1" applyFont="1" applyAlignment="1">
      <alignment horizontal="right"/>
      <protection locked="0"/>
    </xf>
    <xf numFmtId="0" fontId="4" fillId="0" borderId="0" xfId="49" applyFont="1" applyAlignment="1">
      <alignment horizontal="left" vertical="center"/>
      <protection locked="0"/>
    </xf>
    <xf numFmtId="0" fontId="38" fillId="0" borderId="0" xfId="49" applyFont="1" applyAlignment="1">
      <alignment horizontal="left" vertical="top" wrapText="1"/>
      <protection locked="0"/>
    </xf>
    <xf numFmtId="0" fontId="0" fillId="0" borderId="58" xfId="49" applyFont="1" applyBorder="1" applyAlignment="1">
      <alignment horizontal="left" vertical="center" wrapText="1"/>
      <protection locked="0"/>
    </xf>
    <xf numFmtId="176" fontId="46" fillId="0" borderId="0" xfId="49" applyNumberFormat="1" applyFont="1" applyAlignment="1">
      <alignment horizontal="right"/>
      <protection locked="0"/>
    </xf>
    <xf numFmtId="0" fontId="39" fillId="0" borderId="58" xfId="49" applyFont="1" applyBorder="1" applyAlignment="1">
      <alignment horizontal="left" vertical="center" wrapText="1"/>
      <protection locked="0"/>
    </xf>
    <xf numFmtId="0" fontId="39" fillId="0" borderId="58" xfId="49" applyFont="1" applyBorder="1" applyAlignment="1">
      <alignment horizontal="left" vertical="center"/>
      <protection locked="0"/>
    </xf>
    <xf numFmtId="0" fontId="20" fillId="0" borderId="0" xfId="49" applyFont="1" applyAlignment="1">
      <alignment horizontal="left" vertical="center" wrapText="1"/>
      <protection locked="0"/>
    </xf>
    <xf numFmtId="0" fontId="20" fillId="0" borderId="0" xfId="49" applyFont="1" applyAlignment="1">
      <alignment horizontal="left" vertical="center"/>
      <protection locked="0"/>
    </xf>
    <xf numFmtId="0" fontId="5" fillId="0" borderId="0" xfId="49" applyFont="1" applyAlignment="1">
      <alignment horizontal="left" vertical="center"/>
      <protection locked="0"/>
    </xf>
    <xf numFmtId="173" fontId="4" fillId="0" borderId="0" xfId="49" applyNumberFormat="1" applyFont="1" applyAlignment="1">
      <alignment horizontal="left" vertical="top"/>
      <protection locked="0"/>
    </xf>
    <xf numFmtId="176" fontId="29" fillId="35" borderId="0" xfId="49" applyNumberFormat="1" applyFont="1" applyFill="1" applyAlignment="1">
      <alignment horizontal="right" vertical="center"/>
      <protection locked="0"/>
    </xf>
    <xf numFmtId="0" fontId="0" fillId="35" borderId="0" xfId="49" applyFill="1" applyAlignment="1">
      <alignment horizontal="left" vertical="center"/>
      <protection locked="0"/>
    </xf>
    <xf numFmtId="0" fontId="26" fillId="0" borderId="0" xfId="49" applyFont="1" applyAlignment="1">
      <alignment horizontal="left" vertical="center"/>
      <protection locked="0"/>
    </xf>
    <xf numFmtId="0" fontId="18" fillId="0" borderId="0" xfId="49" applyFont="1" applyAlignment="1">
      <alignment horizontal="left" vertical="center"/>
      <protection locked="0"/>
    </xf>
    <xf numFmtId="176" fontId="17" fillId="0" borderId="0" xfId="49" applyNumberFormat="1" applyFont="1" applyAlignment="1">
      <alignment horizontal="right" vertical="center"/>
      <protection locked="0"/>
    </xf>
    <xf numFmtId="176" fontId="16" fillId="0" borderId="0" xfId="49" applyNumberFormat="1" applyFont="1" applyAlignment="1">
      <alignment horizontal="right" vertical="center"/>
      <protection locked="0"/>
    </xf>
    <xf numFmtId="176" fontId="29" fillId="0" borderId="0" xfId="49" applyNumberFormat="1" applyFont="1" applyAlignment="1">
      <alignment horizontal="right" vertical="center"/>
      <protection locked="0"/>
    </xf>
    <xf numFmtId="0" fontId="4" fillId="35" borderId="0" xfId="49" applyFont="1" applyFill="1" applyAlignment="1">
      <alignment horizontal="center" vertical="center"/>
      <protection locked="0"/>
    </xf>
    <xf numFmtId="176" fontId="15" fillId="0" borderId="0" xfId="49" applyNumberFormat="1" applyFont="1" applyAlignment="1">
      <alignment horizontal="right" vertical="center"/>
      <protection locked="0"/>
    </xf>
    <xf numFmtId="176" fontId="5" fillId="35" borderId="52" xfId="49" applyNumberFormat="1" applyFont="1" applyFill="1" applyBorder="1" applyAlignment="1">
      <alignment horizontal="right" vertical="center"/>
      <protection locked="0"/>
    </xf>
    <xf numFmtId="0" fontId="0" fillId="35" borderId="52" xfId="49" applyFill="1" applyBorder="1" applyAlignment="1">
      <alignment horizontal="left" vertical="center"/>
      <protection locked="0"/>
    </xf>
    <xf numFmtId="0" fontId="0" fillId="35" borderId="59" xfId="49" applyFill="1" applyBorder="1" applyAlignment="1">
      <alignment horizontal="left" vertical="center"/>
      <protection locked="0"/>
    </xf>
    <xf numFmtId="176" fontId="7" fillId="0" borderId="0" xfId="49" applyNumberFormat="1" applyFont="1" applyAlignment="1">
      <alignment horizontal="right" vertical="center"/>
      <protection locked="0"/>
    </xf>
    <xf numFmtId="176" fontId="26" fillId="0" borderId="0" xfId="49" applyNumberFormat="1" applyFont="1" applyAlignment="1">
      <alignment horizontal="right" vertical="center"/>
      <protection locked="0"/>
    </xf>
    <xf numFmtId="0" fontId="4" fillId="34" borderId="0" xfId="49" applyFont="1" applyFill="1" applyAlignment="1">
      <alignment horizontal="left" vertical="center"/>
      <protection locked="0"/>
    </xf>
    <xf numFmtId="0" fontId="24" fillId="0" borderId="0" xfId="49" applyFont="1" applyAlignment="1">
      <alignment horizontal="center" vertical="center"/>
      <protection locked="0"/>
    </xf>
    <xf numFmtId="173" fontId="4" fillId="34" borderId="0" xfId="49" applyNumberFormat="1" applyFont="1" applyFill="1" applyAlignment="1">
      <alignment horizontal="left" vertical="top"/>
      <protection locked="0"/>
    </xf>
    <xf numFmtId="0" fontId="4" fillId="0" borderId="0" xfId="48" applyFont="1" applyBorder="1" applyAlignment="1">
      <alignment horizontal="left" vertical="center" wrapText="1"/>
      <protection locked="0"/>
    </xf>
    <xf numFmtId="0" fontId="8" fillId="0" borderId="0" xfId="48" applyFont="1" applyBorder="1" applyAlignment="1">
      <alignment horizontal="center" vertical="center" wrapText="1"/>
      <protection locked="0"/>
    </xf>
    <xf numFmtId="0" fontId="12" fillId="0" borderId="39" xfId="48" applyFont="1" applyBorder="1" applyAlignment="1">
      <alignment horizontal="left" wrapText="1"/>
      <protection locked="0"/>
    </xf>
    <xf numFmtId="0" fontId="8" fillId="0" borderId="0" xfId="48" applyFont="1" applyBorder="1" applyAlignment="1">
      <alignment horizontal="center" vertical="center"/>
      <protection locked="0"/>
    </xf>
    <xf numFmtId="49" fontId="4" fillId="0" borderId="0" xfId="48" applyNumberFormat="1" applyFont="1" applyBorder="1" applyAlignment="1">
      <alignment horizontal="left" vertical="center" wrapText="1"/>
      <protection locked="0"/>
    </xf>
    <xf numFmtId="0" fontId="4" fillId="0" borderId="0" xfId="48" applyFont="1" applyBorder="1" applyAlignment="1">
      <alignment horizontal="left" vertical="center"/>
      <protection locked="0"/>
    </xf>
    <xf numFmtId="0" fontId="4" fillId="0" borderId="0" xfId="48" applyFont="1" applyBorder="1" applyAlignment="1">
      <alignment horizontal="left" vertical="top"/>
      <protection locked="0"/>
    </xf>
    <xf numFmtId="0" fontId="12" fillId="0" borderId="39" xfId="48" applyFont="1" applyBorder="1" applyAlignment="1">
      <alignment horizontal="left"/>
      <protection locked="0"/>
    </xf>
    <xf numFmtId="176" fontId="9" fillId="0" borderId="48" xfId="49" applyNumberFormat="1" applyFont="1" applyBorder="1" applyAlignment="1">
      <alignment horizontal="right" vertical="center"/>
      <protection locked="0"/>
    </xf>
    <xf numFmtId="4" fontId="32" fillId="0" borderId="0" xfId="0" applyNumberFormat="1" applyFont="1" applyBorder="1" applyAlignment="1">
      <alignment/>
    </xf>
    <xf numFmtId="4" fontId="31" fillId="0" borderId="0" xfId="0" applyNumberFormat="1" applyFont="1" applyAlignment="1">
      <alignment horizontal="right"/>
    </xf>
    <xf numFmtId="0" fontId="31" fillId="0" borderId="0" xfId="0" applyFont="1" applyAlignment="1">
      <alignment/>
    </xf>
    <xf numFmtId="4" fontId="31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0" fontId="6" fillId="0" borderId="0" xfId="0" applyFont="1" applyBorder="1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_2016_06 - Obnova teras nad Dolním rybníkem v Husových sadech (zadání)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_2016_06 - Obnova teras nad Dolním rybníkem v Husových sadech (zadání)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7C4C8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5C107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AC0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FA7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2AD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Data\System\Temp\rad7C4C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Data\System\Temp\rad5C10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KROSplusData\System\Temp\radFAC05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KROSplusData\System\Temp\radDFA78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KROSplusData\System\Temp\rad72AD4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_03%20-%20Obnova%20teras%20nad%20Doln&#237;m%20rybn&#237;kem%20v%20Husov&#253;ch%20sadech%20[zad&#225;n&#237;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Rekapitulace stavby"/>
      <sheetName val=".xls].xls].xls].xls].xls]SO 01 - Vegetační úpravy"/>
      <sheetName val=".xls].xls].xls].xls].xls]SO 02 - Mobiliář"/>
      <sheetName val=".xls].xls].xls].xls].xls]SO 03 - Obnova pěšin, ter..."/>
    </sheetNames>
    <sheetDataSet>
      <sheetData sheetId="1">
        <row r="25">
          <cell r="M25">
            <v>0</v>
          </cell>
        </row>
        <row r="27">
          <cell r="M27">
            <v>0</v>
          </cell>
        </row>
        <row r="31">
          <cell r="H31">
            <v>0</v>
          </cell>
          <cell r="M31">
            <v>0</v>
          </cell>
        </row>
        <row r="32">
          <cell r="H32">
            <v>0</v>
          </cell>
          <cell r="M32">
            <v>0</v>
          </cell>
        </row>
        <row r="33">
          <cell r="H33">
            <v>0</v>
          </cell>
        </row>
        <row r="34">
          <cell r="H34">
            <v>0</v>
          </cell>
          <cell r="M34">
            <v>0</v>
          </cell>
        </row>
        <row r="35">
          <cell r="H35">
            <v>0</v>
          </cell>
        </row>
      </sheetData>
      <sheetData sheetId="2">
        <row r="25">
          <cell r="M25">
            <v>0</v>
          </cell>
        </row>
        <row r="27">
          <cell r="M27">
            <v>0</v>
          </cell>
        </row>
        <row r="31">
          <cell r="H31">
            <v>0</v>
          </cell>
          <cell r="M31">
            <v>0</v>
          </cell>
        </row>
        <row r="32">
          <cell r="H32">
            <v>0</v>
          </cell>
          <cell r="M32">
            <v>0</v>
          </cell>
        </row>
        <row r="33">
          <cell r="H33">
            <v>0</v>
          </cell>
        </row>
        <row r="34">
          <cell r="H34">
            <v>0</v>
          </cell>
          <cell r="M34">
            <v>0</v>
          </cell>
        </row>
        <row r="35">
          <cell r="H35">
            <v>0</v>
          </cell>
        </row>
      </sheetData>
      <sheetData sheetId="3">
        <row r="25">
          <cell r="M25">
            <v>0</v>
          </cell>
        </row>
        <row r="27">
          <cell r="M27">
            <v>0</v>
          </cell>
        </row>
        <row r="31">
          <cell r="H31">
            <v>0</v>
          </cell>
          <cell r="M31">
            <v>0</v>
          </cell>
        </row>
        <row r="32">
          <cell r="H32">
            <v>0</v>
          </cell>
          <cell r="M32">
            <v>0</v>
          </cell>
        </row>
        <row r="33">
          <cell r="H33">
            <v>0</v>
          </cell>
        </row>
        <row r="34">
          <cell r="H34">
            <v>0</v>
          </cell>
          <cell r="M34">
            <v>0</v>
          </cell>
        </row>
        <row r="35">
          <cell r="H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23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7.5" style="0" bestFit="1" customWidth="1"/>
    <col min="44" max="44" width="9.33203125" style="0" customWidth="1"/>
    <col min="45" max="45" width="9.33203125" style="0" hidden="1" customWidth="1"/>
    <col min="46" max="46" width="11" style="0" hidden="1" customWidth="1"/>
    <col min="47" max="47" width="9.33203125" style="0" hidden="1" customWidth="1"/>
    <col min="48" max="48" width="18.5" style="0" hidden="1" customWidth="1"/>
    <col min="49" max="51" width="9.33203125" style="0" hidden="1" customWidth="1"/>
    <col min="52" max="52" width="14.83203125" style="0" hidden="1" customWidth="1"/>
    <col min="53" max="57" width="9.33203125" style="0" hidden="1" customWidth="1"/>
    <col min="58" max="58" width="0" style="0" hidden="1" customWidth="1"/>
    <col min="71" max="91" width="9.33203125" style="0" hidden="1" customWidth="1"/>
  </cols>
  <sheetData>
    <row r="1" spans="1:74" ht="21" customHeight="1">
      <c r="A1" s="250" t="s">
        <v>0</v>
      </c>
      <c r="B1" s="251"/>
      <c r="C1" s="251"/>
      <c r="D1" s="252" t="s">
        <v>1</v>
      </c>
      <c r="E1" s="251"/>
      <c r="F1" s="251"/>
      <c r="G1" s="251"/>
      <c r="H1" s="251"/>
      <c r="I1" s="251"/>
      <c r="J1" s="251"/>
      <c r="K1" s="253" t="s">
        <v>898</v>
      </c>
      <c r="L1" s="253"/>
      <c r="M1" s="253"/>
      <c r="N1" s="253"/>
      <c r="O1" s="253"/>
      <c r="P1" s="253"/>
      <c r="Q1" s="253"/>
      <c r="R1" s="253"/>
      <c r="S1" s="253"/>
      <c r="T1" s="251"/>
      <c r="U1" s="251"/>
      <c r="V1" s="251"/>
      <c r="W1" s="253" t="s">
        <v>899</v>
      </c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43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6" t="s">
        <v>2</v>
      </c>
      <c r="BB1" s="16" t="s">
        <v>3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8" t="s">
        <v>4</v>
      </c>
      <c r="BU1" s="18" t="s">
        <v>4</v>
      </c>
      <c r="BV1" s="18" t="s">
        <v>5</v>
      </c>
    </row>
    <row r="2" spans="3:72" ht="36.75" customHeight="1">
      <c r="AR2" s="480" t="s">
        <v>6</v>
      </c>
      <c r="AS2" s="458"/>
      <c r="AT2" s="458"/>
      <c r="AU2" s="458"/>
      <c r="AV2" s="458"/>
      <c r="AW2" s="458"/>
      <c r="AX2" s="458"/>
      <c r="AY2" s="458"/>
      <c r="AZ2" s="458"/>
      <c r="BA2" s="458"/>
      <c r="BB2" s="458"/>
      <c r="BC2" s="458"/>
      <c r="BD2" s="458"/>
      <c r="BE2" s="458"/>
      <c r="BS2" s="19" t="s">
        <v>7</v>
      </c>
      <c r="BT2" s="19" t="s">
        <v>8</v>
      </c>
    </row>
    <row r="3" spans="2:72" ht="6.7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7</v>
      </c>
      <c r="BT3" s="19" t="s">
        <v>9</v>
      </c>
    </row>
    <row r="4" spans="2:71" ht="36.75" customHeight="1">
      <c r="B4" s="23"/>
      <c r="C4" s="24"/>
      <c r="D4" s="25" t="s">
        <v>10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6"/>
      <c r="AS4" s="27" t="s">
        <v>11</v>
      </c>
      <c r="BE4" s="28" t="s">
        <v>12</v>
      </c>
      <c r="BS4" s="19" t="s">
        <v>13</v>
      </c>
    </row>
    <row r="5" spans="2:71" ht="14.25" customHeight="1">
      <c r="B5" s="23"/>
      <c r="C5" s="24"/>
      <c r="D5" s="29" t="s">
        <v>14</v>
      </c>
      <c r="E5" s="24"/>
      <c r="F5" s="24"/>
      <c r="G5" s="24"/>
      <c r="H5" s="24"/>
      <c r="I5" s="24"/>
      <c r="J5" s="24"/>
      <c r="K5" s="460" t="s">
        <v>15</v>
      </c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1"/>
      <c r="X5" s="461"/>
      <c r="Y5" s="461"/>
      <c r="Z5" s="461"/>
      <c r="AA5" s="461"/>
      <c r="AB5" s="461"/>
      <c r="AC5" s="461"/>
      <c r="AD5" s="461"/>
      <c r="AE5" s="461"/>
      <c r="AF5" s="461"/>
      <c r="AG5" s="461"/>
      <c r="AH5" s="461"/>
      <c r="AI5" s="461"/>
      <c r="AJ5" s="461"/>
      <c r="AK5" s="461"/>
      <c r="AL5" s="461"/>
      <c r="AM5" s="461"/>
      <c r="AN5" s="461"/>
      <c r="AO5" s="461"/>
      <c r="AP5" s="24"/>
      <c r="AQ5" s="26"/>
      <c r="BE5" s="457" t="s">
        <v>16</v>
      </c>
      <c r="BS5" s="19" t="s">
        <v>7</v>
      </c>
    </row>
    <row r="6" spans="2:71" ht="36.75" customHeight="1">
      <c r="B6" s="23"/>
      <c r="C6" s="24"/>
      <c r="D6" s="31" t="s">
        <v>17</v>
      </c>
      <c r="E6" s="24"/>
      <c r="F6" s="24"/>
      <c r="G6" s="24"/>
      <c r="H6" s="24"/>
      <c r="I6" s="24"/>
      <c r="J6" s="24"/>
      <c r="K6" s="462" t="s">
        <v>255</v>
      </c>
      <c r="L6" s="461"/>
      <c r="M6" s="461"/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461"/>
      <c r="AJ6" s="461"/>
      <c r="AK6" s="461"/>
      <c r="AL6" s="461"/>
      <c r="AM6" s="461"/>
      <c r="AN6" s="461"/>
      <c r="AO6" s="461"/>
      <c r="AP6" s="24"/>
      <c r="AQ6" s="26"/>
      <c r="BE6" s="458"/>
      <c r="BS6" s="19" t="s">
        <v>18</v>
      </c>
    </row>
    <row r="7" spans="2:71" ht="14.25" customHeight="1">
      <c r="B7" s="23"/>
      <c r="C7" s="24"/>
      <c r="D7" s="32" t="s">
        <v>19</v>
      </c>
      <c r="E7" s="24"/>
      <c r="F7" s="24"/>
      <c r="G7" s="24"/>
      <c r="H7" s="24"/>
      <c r="I7" s="24"/>
      <c r="J7" s="24"/>
      <c r="K7" s="30" t="s">
        <v>20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2" t="s">
        <v>21</v>
      </c>
      <c r="AL7" s="24"/>
      <c r="AM7" s="24"/>
      <c r="AN7" s="30" t="s">
        <v>22</v>
      </c>
      <c r="AO7" s="24"/>
      <c r="AP7" s="24"/>
      <c r="AQ7" s="26"/>
      <c r="BE7" s="458"/>
      <c r="BS7" s="19" t="s">
        <v>23</v>
      </c>
    </row>
    <row r="8" spans="2:71" ht="14.25" customHeight="1">
      <c r="B8" s="23"/>
      <c r="C8" s="24"/>
      <c r="D8" s="32" t="s">
        <v>24</v>
      </c>
      <c r="E8" s="24"/>
      <c r="F8" s="24"/>
      <c r="G8" s="24"/>
      <c r="H8" s="24"/>
      <c r="I8" s="24"/>
      <c r="J8" s="24"/>
      <c r="K8" s="30" t="s">
        <v>25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2" t="s">
        <v>26</v>
      </c>
      <c r="AL8" s="24"/>
      <c r="AM8" s="24"/>
      <c r="AN8" s="33"/>
      <c r="AO8" s="24"/>
      <c r="AP8" s="24"/>
      <c r="AQ8" s="26"/>
      <c r="BE8" s="458"/>
      <c r="BS8" s="19" t="s">
        <v>27</v>
      </c>
    </row>
    <row r="9" spans="2:71" ht="14.2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6"/>
      <c r="BE9" s="458"/>
      <c r="BS9" s="19" t="s">
        <v>28</v>
      </c>
    </row>
    <row r="10" spans="2:71" ht="14.25" customHeight="1">
      <c r="B10" s="23"/>
      <c r="C10" s="24"/>
      <c r="D10" s="32" t="s">
        <v>29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2" t="s">
        <v>30</v>
      </c>
      <c r="AL10" s="24"/>
      <c r="AM10" s="24"/>
      <c r="AN10" s="30" t="s">
        <v>31</v>
      </c>
      <c r="AO10" s="24"/>
      <c r="AP10" s="24"/>
      <c r="AQ10" s="26"/>
      <c r="BE10" s="458"/>
      <c r="BS10" s="19" t="s">
        <v>18</v>
      </c>
    </row>
    <row r="11" spans="2:71" ht="18" customHeight="1">
      <c r="B11" s="23"/>
      <c r="C11" s="24"/>
      <c r="D11" s="24"/>
      <c r="E11" s="30" t="s">
        <v>32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2" t="s">
        <v>33</v>
      </c>
      <c r="AL11" s="24"/>
      <c r="AM11" s="24"/>
      <c r="AN11" s="30" t="s">
        <v>34</v>
      </c>
      <c r="AO11" s="24"/>
      <c r="AP11" s="24"/>
      <c r="AQ11" s="26"/>
      <c r="BE11" s="458"/>
      <c r="BS11" s="19" t="s">
        <v>18</v>
      </c>
    </row>
    <row r="12" spans="2:71" ht="6.7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6"/>
      <c r="BE12" s="458"/>
      <c r="BS12" s="19" t="s">
        <v>18</v>
      </c>
    </row>
    <row r="13" spans="2:71" ht="14.25" customHeight="1">
      <c r="B13" s="23"/>
      <c r="C13" s="24"/>
      <c r="D13" s="32" t="s">
        <v>35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2" t="s">
        <v>30</v>
      </c>
      <c r="AL13" s="24"/>
      <c r="AM13" s="24"/>
      <c r="AN13" s="34" t="s">
        <v>36</v>
      </c>
      <c r="AO13" s="24"/>
      <c r="AP13" s="24"/>
      <c r="AQ13" s="26"/>
      <c r="BE13" s="458"/>
      <c r="BS13" s="19" t="s">
        <v>18</v>
      </c>
    </row>
    <row r="14" spans="2:71" ht="15">
      <c r="B14" s="23"/>
      <c r="C14" s="24"/>
      <c r="D14" s="24"/>
      <c r="E14" s="463" t="s">
        <v>36</v>
      </c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1"/>
      <c r="AA14" s="461"/>
      <c r="AB14" s="461"/>
      <c r="AC14" s="461"/>
      <c r="AD14" s="461"/>
      <c r="AE14" s="461"/>
      <c r="AF14" s="461"/>
      <c r="AG14" s="461"/>
      <c r="AH14" s="461"/>
      <c r="AI14" s="461"/>
      <c r="AJ14" s="461"/>
      <c r="AK14" s="32" t="s">
        <v>33</v>
      </c>
      <c r="AL14" s="24"/>
      <c r="AM14" s="24"/>
      <c r="AN14" s="34" t="s">
        <v>36</v>
      </c>
      <c r="AO14" s="24"/>
      <c r="AP14" s="24"/>
      <c r="AQ14" s="26"/>
      <c r="BE14" s="458"/>
      <c r="BS14" s="19" t="s">
        <v>18</v>
      </c>
    </row>
    <row r="15" spans="2:71" ht="6.7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6"/>
      <c r="BE15" s="458"/>
      <c r="BS15" s="19" t="s">
        <v>4</v>
      </c>
    </row>
    <row r="16" spans="2:71" ht="14.25" customHeight="1">
      <c r="B16" s="23"/>
      <c r="C16" s="24"/>
      <c r="D16" s="32" t="s">
        <v>37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2" t="s">
        <v>30</v>
      </c>
      <c r="AL16" s="24"/>
      <c r="AM16" s="24"/>
      <c r="AN16" s="30" t="s">
        <v>38</v>
      </c>
      <c r="AO16" s="24"/>
      <c r="AP16" s="24"/>
      <c r="AQ16" s="26"/>
      <c r="BE16" s="458"/>
      <c r="BS16" s="19" t="s">
        <v>4</v>
      </c>
    </row>
    <row r="17" spans="2:71" ht="18" customHeight="1">
      <c r="B17" s="23"/>
      <c r="C17" s="24"/>
      <c r="D17" s="24"/>
      <c r="E17" s="30" t="s">
        <v>39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2" t="s">
        <v>33</v>
      </c>
      <c r="AL17" s="24"/>
      <c r="AM17" s="24"/>
      <c r="AN17" s="30" t="s">
        <v>40</v>
      </c>
      <c r="AO17" s="24"/>
      <c r="AP17" s="24"/>
      <c r="AQ17" s="26"/>
      <c r="BE17" s="458"/>
      <c r="BS17" s="19" t="s">
        <v>41</v>
      </c>
    </row>
    <row r="18" spans="2:71" ht="6.7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6"/>
      <c r="BE18" s="458"/>
      <c r="BS18" s="19" t="s">
        <v>7</v>
      </c>
    </row>
    <row r="19" spans="2:71" ht="14.25" customHeight="1">
      <c r="B19" s="23"/>
      <c r="C19" s="24"/>
      <c r="D19" s="32" t="s">
        <v>42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6"/>
      <c r="BE19" s="458"/>
      <c r="BS19" s="19" t="s">
        <v>7</v>
      </c>
    </row>
    <row r="20" spans="2:71" ht="340.5" customHeight="1">
      <c r="B20" s="23"/>
      <c r="C20" s="24"/>
      <c r="D20" s="24"/>
      <c r="E20" s="464" t="s">
        <v>44</v>
      </c>
      <c r="F20" s="461"/>
      <c r="G20" s="461"/>
      <c r="H20" s="461"/>
      <c r="I20" s="461"/>
      <c r="J20" s="461"/>
      <c r="K20" s="461"/>
      <c r="L20" s="461"/>
      <c r="M20" s="461"/>
      <c r="N20" s="461"/>
      <c r="O20" s="461"/>
      <c r="P20" s="461"/>
      <c r="Q20" s="461"/>
      <c r="R20" s="461"/>
      <c r="S20" s="461"/>
      <c r="T20" s="461"/>
      <c r="U20" s="461"/>
      <c r="V20" s="461"/>
      <c r="W20" s="461"/>
      <c r="X20" s="461"/>
      <c r="Y20" s="461"/>
      <c r="Z20" s="461"/>
      <c r="AA20" s="461"/>
      <c r="AB20" s="461"/>
      <c r="AC20" s="461"/>
      <c r="AD20" s="461"/>
      <c r="AE20" s="461"/>
      <c r="AF20" s="461"/>
      <c r="AG20" s="461"/>
      <c r="AH20" s="461"/>
      <c r="AI20" s="461"/>
      <c r="AJ20" s="461"/>
      <c r="AK20" s="461"/>
      <c r="AL20" s="461"/>
      <c r="AM20" s="461"/>
      <c r="AN20" s="461"/>
      <c r="AO20" s="24"/>
      <c r="AP20" s="24"/>
      <c r="AQ20" s="26"/>
      <c r="BE20" s="458"/>
      <c r="BS20" s="19" t="s">
        <v>4</v>
      </c>
    </row>
    <row r="21" spans="2:57" ht="6.7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6"/>
      <c r="BE21" s="458"/>
    </row>
    <row r="22" spans="2:57" ht="6.75" customHeight="1">
      <c r="B22" s="23"/>
      <c r="C22" s="2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4"/>
      <c r="AQ22" s="26"/>
      <c r="BE22" s="458"/>
    </row>
    <row r="23" spans="2:57" s="1" customFormat="1" ht="25.5" customHeight="1">
      <c r="B23" s="36"/>
      <c r="C23" s="37"/>
      <c r="D23" s="38" t="s">
        <v>497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465">
        <f>ROUND(AI51,2)</f>
        <v>0</v>
      </c>
      <c r="AL23" s="466"/>
      <c r="AM23" s="466"/>
      <c r="AN23" s="466"/>
      <c r="AO23" s="466"/>
      <c r="AP23" s="37"/>
      <c r="AQ23" s="40"/>
      <c r="BE23" s="455"/>
    </row>
    <row r="24" spans="2:57" s="1" customFormat="1" ht="6.75" customHeigh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40"/>
      <c r="BE24" s="455"/>
    </row>
    <row r="25" spans="2:57" s="1" customFormat="1" ht="13.5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450" t="s">
        <v>498</v>
      </c>
      <c r="M25" s="451"/>
      <c r="N25" s="451"/>
      <c r="O25" s="451"/>
      <c r="P25" s="37"/>
      <c r="Q25" s="37"/>
      <c r="R25" s="37"/>
      <c r="S25" s="37"/>
      <c r="T25" s="37"/>
      <c r="U25" s="37"/>
      <c r="V25" s="37"/>
      <c r="W25" s="450" t="s">
        <v>499</v>
      </c>
      <c r="X25" s="451"/>
      <c r="Y25" s="451"/>
      <c r="Z25" s="451"/>
      <c r="AA25" s="451"/>
      <c r="AB25" s="451"/>
      <c r="AC25" s="451"/>
      <c r="AD25" s="451"/>
      <c r="AE25" s="451"/>
      <c r="AF25" s="37"/>
      <c r="AG25" s="37"/>
      <c r="AH25" s="37"/>
      <c r="AI25" s="37"/>
      <c r="AJ25" s="37"/>
      <c r="AK25" s="450" t="s">
        <v>500</v>
      </c>
      <c r="AL25" s="451"/>
      <c r="AM25" s="451"/>
      <c r="AN25" s="451"/>
      <c r="AO25" s="451"/>
      <c r="AP25" s="37"/>
      <c r="AQ25" s="40"/>
      <c r="BE25" s="455"/>
    </row>
    <row r="26" spans="2:57" s="2" customFormat="1" ht="14.25" customHeight="1">
      <c r="B26" s="42"/>
      <c r="C26" s="43"/>
      <c r="D26" s="44" t="s">
        <v>501</v>
      </c>
      <c r="E26" s="43"/>
      <c r="F26" s="44" t="s">
        <v>502</v>
      </c>
      <c r="G26" s="43"/>
      <c r="H26" s="43"/>
      <c r="I26" s="43"/>
      <c r="J26" s="43"/>
      <c r="K26" s="43"/>
      <c r="L26" s="452">
        <v>0.21</v>
      </c>
      <c r="M26" s="449"/>
      <c r="N26" s="449"/>
      <c r="O26" s="449"/>
      <c r="P26" s="43"/>
      <c r="Q26" s="43"/>
      <c r="R26" s="43"/>
      <c r="S26" s="43"/>
      <c r="T26" s="43"/>
      <c r="U26" s="43"/>
      <c r="V26" s="43"/>
      <c r="W26" s="448">
        <f>ROUND(AZ51,2)</f>
        <v>0</v>
      </c>
      <c r="X26" s="449"/>
      <c r="Y26" s="449"/>
      <c r="Z26" s="449"/>
      <c r="AA26" s="449"/>
      <c r="AB26" s="449"/>
      <c r="AC26" s="449"/>
      <c r="AD26" s="449"/>
      <c r="AE26" s="449"/>
      <c r="AF26" s="43"/>
      <c r="AG26" s="43"/>
      <c r="AH26" s="43"/>
      <c r="AI26" s="43"/>
      <c r="AJ26" s="43"/>
      <c r="AK26" s="448">
        <f>ROUND(AV51,2)</f>
        <v>0</v>
      </c>
      <c r="AL26" s="449"/>
      <c r="AM26" s="449"/>
      <c r="AN26" s="449"/>
      <c r="AO26" s="449"/>
      <c r="AP26" s="43"/>
      <c r="AQ26" s="45"/>
      <c r="BE26" s="459"/>
    </row>
    <row r="27" spans="2:57" s="2" customFormat="1" ht="14.25" customHeight="1">
      <c r="B27" s="42"/>
      <c r="C27" s="43"/>
      <c r="D27" s="43"/>
      <c r="E27" s="43"/>
      <c r="F27" s="44" t="s">
        <v>503</v>
      </c>
      <c r="G27" s="43"/>
      <c r="H27" s="43"/>
      <c r="I27" s="43"/>
      <c r="J27" s="43"/>
      <c r="K27" s="43"/>
      <c r="L27" s="452">
        <v>0.15</v>
      </c>
      <c r="M27" s="449"/>
      <c r="N27" s="449"/>
      <c r="O27" s="449"/>
      <c r="P27" s="43"/>
      <c r="Q27" s="43"/>
      <c r="R27" s="43"/>
      <c r="S27" s="43"/>
      <c r="T27" s="43"/>
      <c r="U27" s="43"/>
      <c r="V27" s="43"/>
      <c r="W27" s="448">
        <f>ROUND(BA51,2)</f>
        <v>0</v>
      </c>
      <c r="X27" s="449"/>
      <c r="Y27" s="449"/>
      <c r="Z27" s="449"/>
      <c r="AA27" s="449"/>
      <c r="AB27" s="449"/>
      <c r="AC27" s="449"/>
      <c r="AD27" s="449"/>
      <c r="AE27" s="449"/>
      <c r="AF27" s="43"/>
      <c r="AG27" s="43"/>
      <c r="AH27" s="43"/>
      <c r="AI27" s="43"/>
      <c r="AJ27" s="43"/>
      <c r="AK27" s="448">
        <f>ROUND(AW51,2)</f>
        <v>0</v>
      </c>
      <c r="AL27" s="449"/>
      <c r="AM27" s="449"/>
      <c r="AN27" s="449"/>
      <c r="AO27" s="449"/>
      <c r="AP27" s="43"/>
      <c r="AQ27" s="45"/>
      <c r="BE27" s="459"/>
    </row>
    <row r="28" spans="2:57" s="2" customFormat="1" ht="14.25" customHeight="1" hidden="1">
      <c r="B28" s="42"/>
      <c r="C28" s="43"/>
      <c r="D28" s="43"/>
      <c r="E28" s="43"/>
      <c r="F28" s="44" t="s">
        <v>504</v>
      </c>
      <c r="G28" s="43"/>
      <c r="H28" s="43"/>
      <c r="I28" s="43"/>
      <c r="J28" s="43"/>
      <c r="K28" s="43"/>
      <c r="L28" s="452">
        <v>0.21</v>
      </c>
      <c r="M28" s="449"/>
      <c r="N28" s="449"/>
      <c r="O28" s="449"/>
      <c r="P28" s="43"/>
      <c r="Q28" s="43"/>
      <c r="R28" s="43"/>
      <c r="S28" s="43"/>
      <c r="T28" s="43"/>
      <c r="U28" s="43"/>
      <c r="V28" s="43"/>
      <c r="W28" s="448">
        <f>ROUND(BB51,2)</f>
        <v>0</v>
      </c>
      <c r="X28" s="449"/>
      <c r="Y28" s="449"/>
      <c r="Z28" s="449"/>
      <c r="AA28" s="449"/>
      <c r="AB28" s="449"/>
      <c r="AC28" s="449"/>
      <c r="AD28" s="449"/>
      <c r="AE28" s="449"/>
      <c r="AF28" s="43"/>
      <c r="AG28" s="43"/>
      <c r="AH28" s="43"/>
      <c r="AI28" s="43"/>
      <c r="AJ28" s="43"/>
      <c r="AK28" s="448">
        <v>0</v>
      </c>
      <c r="AL28" s="449"/>
      <c r="AM28" s="449"/>
      <c r="AN28" s="449"/>
      <c r="AO28" s="449"/>
      <c r="AP28" s="43"/>
      <c r="AQ28" s="45"/>
      <c r="BE28" s="459"/>
    </row>
    <row r="29" spans="2:57" s="2" customFormat="1" ht="14.25" customHeight="1" hidden="1">
      <c r="B29" s="42"/>
      <c r="C29" s="43"/>
      <c r="D29" s="43"/>
      <c r="E29" s="43"/>
      <c r="F29" s="44" t="s">
        <v>505</v>
      </c>
      <c r="G29" s="43"/>
      <c r="H29" s="43"/>
      <c r="I29" s="43"/>
      <c r="J29" s="43"/>
      <c r="K29" s="43"/>
      <c r="L29" s="452">
        <v>0.15</v>
      </c>
      <c r="M29" s="449"/>
      <c r="N29" s="449"/>
      <c r="O29" s="449"/>
      <c r="P29" s="43"/>
      <c r="Q29" s="43"/>
      <c r="R29" s="43"/>
      <c r="S29" s="43"/>
      <c r="T29" s="43"/>
      <c r="U29" s="43"/>
      <c r="V29" s="43"/>
      <c r="W29" s="448">
        <f>ROUND(BC51,2)</f>
        <v>0</v>
      </c>
      <c r="X29" s="449"/>
      <c r="Y29" s="449"/>
      <c r="Z29" s="449"/>
      <c r="AA29" s="449"/>
      <c r="AB29" s="449"/>
      <c r="AC29" s="449"/>
      <c r="AD29" s="449"/>
      <c r="AE29" s="449"/>
      <c r="AF29" s="43"/>
      <c r="AG29" s="43"/>
      <c r="AH29" s="43"/>
      <c r="AI29" s="43"/>
      <c r="AJ29" s="43"/>
      <c r="AK29" s="448">
        <v>0</v>
      </c>
      <c r="AL29" s="449"/>
      <c r="AM29" s="449"/>
      <c r="AN29" s="449"/>
      <c r="AO29" s="449"/>
      <c r="AP29" s="43"/>
      <c r="AQ29" s="45"/>
      <c r="BE29" s="459"/>
    </row>
    <row r="30" spans="2:57" s="2" customFormat="1" ht="14.25" customHeight="1" hidden="1">
      <c r="B30" s="42"/>
      <c r="C30" s="43"/>
      <c r="D30" s="43"/>
      <c r="E30" s="43"/>
      <c r="F30" s="44" t="s">
        <v>506</v>
      </c>
      <c r="G30" s="43"/>
      <c r="H30" s="43"/>
      <c r="I30" s="43"/>
      <c r="J30" s="43"/>
      <c r="K30" s="43"/>
      <c r="L30" s="452">
        <v>0</v>
      </c>
      <c r="M30" s="449"/>
      <c r="N30" s="449"/>
      <c r="O30" s="449"/>
      <c r="P30" s="43"/>
      <c r="Q30" s="43"/>
      <c r="R30" s="43"/>
      <c r="S30" s="43"/>
      <c r="T30" s="43"/>
      <c r="U30" s="43"/>
      <c r="V30" s="43"/>
      <c r="W30" s="448">
        <f>ROUND(BD51,2)</f>
        <v>0</v>
      </c>
      <c r="X30" s="449"/>
      <c r="Y30" s="449"/>
      <c r="Z30" s="449"/>
      <c r="AA30" s="449"/>
      <c r="AB30" s="449"/>
      <c r="AC30" s="449"/>
      <c r="AD30" s="449"/>
      <c r="AE30" s="449"/>
      <c r="AF30" s="43"/>
      <c r="AG30" s="43"/>
      <c r="AH30" s="43"/>
      <c r="AI30" s="43"/>
      <c r="AJ30" s="43"/>
      <c r="AK30" s="448">
        <v>0</v>
      </c>
      <c r="AL30" s="449"/>
      <c r="AM30" s="449"/>
      <c r="AN30" s="449"/>
      <c r="AO30" s="449"/>
      <c r="AP30" s="43"/>
      <c r="AQ30" s="45"/>
      <c r="BE30" s="459"/>
    </row>
    <row r="31" spans="2:57" s="1" customFormat="1" ht="6.75" customHeight="1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40"/>
      <c r="BE31" s="455"/>
    </row>
    <row r="32" spans="2:57" s="1" customFormat="1" ht="25.5" customHeight="1">
      <c r="B32" s="36"/>
      <c r="C32" s="46"/>
      <c r="D32" s="47" t="s">
        <v>507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508</v>
      </c>
      <c r="U32" s="48"/>
      <c r="V32" s="48"/>
      <c r="W32" s="48"/>
      <c r="X32" s="467" t="s">
        <v>509</v>
      </c>
      <c r="Y32" s="468"/>
      <c r="Z32" s="468"/>
      <c r="AA32" s="468"/>
      <c r="AB32" s="468"/>
      <c r="AC32" s="48"/>
      <c r="AD32" s="48"/>
      <c r="AE32" s="48"/>
      <c r="AF32" s="48"/>
      <c r="AG32" s="48"/>
      <c r="AH32" s="48"/>
      <c r="AI32" s="48"/>
      <c r="AJ32" s="48"/>
      <c r="AK32" s="469">
        <f>SUM(AK23:AK30)</f>
        <v>0</v>
      </c>
      <c r="AL32" s="468"/>
      <c r="AM32" s="468"/>
      <c r="AN32" s="468"/>
      <c r="AO32" s="470"/>
      <c r="AP32" s="46"/>
      <c r="AQ32" s="50"/>
      <c r="BE32" s="455"/>
    </row>
    <row r="33" spans="2:43" s="1" customFormat="1" ht="6.7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40"/>
    </row>
    <row r="34" spans="2:43" s="1" customFormat="1" ht="6.75" customHeight="1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</row>
    <row r="38" spans="2:44" s="1" customFormat="1" ht="6.75" customHeight="1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36"/>
    </row>
    <row r="39" spans="2:44" s="1" customFormat="1" ht="36.75" customHeight="1">
      <c r="B39" s="36"/>
      <c r="C39" s="56" t="s">
        <v>510</v>
      </c>
      <c r="AR39" s="36"/>
    </row>
    <row r="40" spans="2:44" s="1" customFormat="1" ht="6.75" customHeight="1">
      <c r="B40" s="36"/>
      <c r="AR40" s="36"/>
    </row>
    <row r="41" spans="2:44" s="3" customFormat="1" ht="14.25" customHeight="1">
      <c r="B41" s="57"/>
      <c r="C41" s="58" t="s">
        <v>14</v>
      </c>
      <c r="L41" s="3" t="str">
        <f>K5</f>
        <v>HP-572014</v>
      </c>
      <c r="AR41" s="57"/>
    </row>
    <row r="42" spans="2:44" s="4" customFormat="1" ht="36.75" customHeight="1">
      <c r="B42" s="59"/>
      <c r="C42" s="60" t="s">
        <v>17</v>
      </c>
      <c r="L42" s="471" t="str">
        <f>K6</f>
        <v>Obnova schodiště a teras nad Dolním rybníkem v Husových sadech</v>
      </c>
      <c r="M42" s="472"/>
      <c r="N42" s="472"/>
      <c r="O42" s="472"/>
      <c r="P42" s="472"/>
      <c r="Q42" s="472"/>
      <c r="R42" s="472"/>
      <c r="S42" s="472"/>
      <c r="T42" s="472"/>
      <c r="U42" s="472"/>
      <c r="V42" s="472"/>
      <c r="W42" s="472"/>
      <c r="X42" s="472"/>
      <c r="Y42" s="472"/>
      <c r="Z42" s="472"/>
      <c r="AA42" s="472"/>
      <c r="AB42" s="472"/>
      <c r="AC42" s="472"/>
      <c r="AD42" s="472"/>
      <c r="AE42" s="472"/>
      <c r="AF42" s="472"/>
      <c r="AG42" s="472"/>
      <c r="AH42" s="472"/>
      <c r="AI42" s="472"/>
      <c r="AJ42" s="472"/>
      <c r="AK42" s="472"/>
      <c r="AL42" s="472"/>
      <c r="AM42" s="472"/>
      <c r="AN42" s="472"/>
      <c r="AO42" s="472"/>
      <c r="AR42" s="59"/>
    </row>
    <row r="43" spans="2:44" s="1" customFormat="1" ht="6.75" customHeight="1">
      <c r="B43" s="36"/>
      <c r="AR43" s="36"/>
    </row>
    <row r="44" spans="2:44" s="1" customFormat="1" ht="15">
      <c r="B44" s="36"/>
      <c r="C44" s="58" t="s">
        <v>24</v>
      </c>
      <c r="L44" s="61" t="str">
        <f>IF(K8="","",K8)</f>
        <v>Sokolov</v>
      </c>
      <c r="AI44" s="58" t="s">
        <v>26</v>
      </c>
      <c r="AM44" s="456">
        <f>IF(AN8="","",AN8)</f>
      </c>
      <c r="AN44" s="455"/>
      <c r="AR44" s="36"/>
    </row>
    <row r="45" spans="2:44" s="1" customFormat="1" ht="6.75" customHeight="1">
      <c r="B45" s="36"/>
      <c r="AR45" s="36"/>
    </row>
    <row r="46" spans="2:56" s="1" customFormat="1" ht="15">
      <c r="B46" s="36"/>
      <c r="C46" s="58" t="s">
        <v>29</v>
      </c>
      <c r="L46" s="3" t="str">
        <f>IF(E11="","",E11)</f>
        <v>Město Sokolov</v>
      </c>
      <c r="AI46" s="58" t="s">
        <v>37</v>
      </c>
      <c r="AM46" s="454" t="str">
        <f>IF(E17="","",E17)</f>
        <v>Bc. Michal Pašava</v>
      </c>
      <c r="AN46" s="455"/>
      <c r="AO46" s="455"/>
      <c r="AP46" s="455"/>
      <c r="AR46" s="36"/>
      <c r="AS46" s="477" t="s">
        <v>511</v>
      </c>
      <c r="AT46" s="478"/>
      <c r="AU46" s="63"/>
      <c r="AV46" s="63"/>
      <c r="AW46" s="63"/>
      <c r="AX46" s="63"/>
      <c r="AY46" s="63"/>
      <c r="AZ46" s="63"/>
      <c r="BA46" s="63"/>
      <c r="BB46" s="63"/>
      <c r="BC46" s="63"/>
      <c r="BD46" s="64"/>
    </row>
    <row r="47" spans="2:56" s="1" customFormat="1" ht="15">
      <c r="B47" s="36"/>
      <c r="C47" s="58" t="s">
        <v>35</v>
      </c>
      <c r="L47" s="3">
        <f>IF(E14="Vyplň údaj","",E14)</f>
      </c>
      <c r="AR47" s="36"/>
      <c r="AS47" s="479"/>
      <c r="AT47" s="451"/>
      <c r="AU47" s="37"/>
      <c r="AV47" s="37"/>
      <c r="AW47" s="37"/>
      <c r="AX47" s="37"/>
      <c r="AY47" s="37"/>
      <c r="AZ47" s="37"/>
      <c r="BA47" s="37"/>
      <c r="BB47" s="37"/>
      <c r="BC47" s="37"/>
      <c r="BD47" s="66"/>
    </row>
    <row r="48" spans="2:56" s="1" customFormat="1" ht="10.5" customHeight="1">
      <c r="B48" s="36"/>
      <c r="AR48" s="36"/>
      <c r="AS48" s="479"/>
      <c r="AT48" s="451"/>
      <c r="AU48" s="37"/>
      <c r="AV48" s="37"/>
      <c r="AW48" s="37"/>
      <c r="AX48" s="37"/>
      <c r="AY48" s="37"/>
      <c r="AZ48" s="37"/>
      <c r="BA48" s="37"/>
      <c r="BB48" s="37"/>
      <c r="BC48" s="37"/>
      <c r="BD48" s="66"/>
    </row>
    <row r="49" spans="2:56" s="1" customFormat="1" ht="29.25" customHeight="1">
      <c r="B49" s="36"/>
      <c r="C49" s="485" t="s">
        <v>512</v>
      </c>
      <c r="D49" s="468"/>
      <c r="E49" s="468"/>
      <c r="F49" s="468"/>
      <c r="G49" s="468"/>
      <c r="H49" s="48"/>
      <c r="I49" s="486" t="s">
        <v>513</v>
      </c>
      <c r="J49" s="468"/>
      <c r="K49" s="468"/>
      <c r="L49" s="468"/>
      <c r="M49" s="468"/>
      <c r="N49" s="468"/>
      <c r="O49" s="468"/>
      <c r="P49" s="468"/>
      <c r="Q49" s="468"/>
      <c r="R49" s="468"/>
      <c r="S49" s="468"/>
      <c r="T49" s="468"/>
      <c r="U49" s="468"/>
      <c r="V49" s="468"/>
      <c r="W49" s="468"/>
      <c r="X49" s="468"/>
      <c r="Y49" s="468"/>
      <c r="Z49" s="468"/>
      <c r="AA49" s="468"/>
      <c r="AB49" s="468"/>
      <c r="AC49" s="468"/>
      <c r="AD49" s="468"/>
      <c r="AE49" s="468"/>
      <c r="AF49" s="468"/>
      <c r="AG49" s="487" t="s">
        <v>514</v>
      </c>
      <c r="AH49" s="468"/>
      <c r="AI49" s="468"/>
      <c r="AJ49" s="468"/>
      <c r="AK49" s="468"/>
      <c r="AL49" s="468"/>
      <c r="AM49" s="468"/>
      <c r="AN49" s="486" t="s">
        <v>515</v>
      </c>
      <c r="AO49" s="468"/>
      <c r="AP49" s="468"/>
      <c r="AQ49" s="67" t="s">
        <v>516</v>
      </c>
      <c r="AR49" s="36"/>
      <c r="AS49" s="68" t="s">
        <v>517</v>
      </c>
      <c r="AT49" s="69" t="s">
        <v>518</v>
      </c>
      <c r="AU49" s="69" t="s">
        <v>519</v>
      </c>
      <c r="AV49" s="69" t="s">
        <v>520</v>
      </c>
      <c r="AW49" s="69" t="s">
        <v>521</v>
      </c>
      <c r="AX49" s="69" t="s">
        <v>522</v>
      </c>
      <c r="AY49" s="69" t="s">
        <v>523</v>
      </c>
      <c r="AZ49" s="69" t="s">
        <v>524</v>
      </c>
      <c r="BA49" s="69" t="s">
        <v>525</v>
      </c>
      <c r="BB49" s="69" t="s">
        <v>526</v>
      </c>
      <c r="BC49" s="69" t="s">
        <v>527</v>
      </c>
      <c r="BD49" s="70" t="s">
        <v>528</v>
      </c>
    </row>
    <row r="50" spans="2:56" s="1" customFormat="1" ht="10.5" customHeight="1">
      <c r="B50" s="36"/>
      <c r="AR50" s="36"/>
      <c r="AS50" s="71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4"/>
    </row>
    <row r="51" spans="2:90" s="4" customFormat="1" ht="32.25" customHeight="1">
      <c r="B51" s="59"/>
      <c r="C51" s="72" t="s">
        <v>529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H51" s="242"/>
      <c r="AI51" s="453">
        <f>AG52+AG54+AG55+AG56</f>
        <v>0</v>
      </c>
      <c r="AJ51" s="453"/>
      <c r="AK51" s="453"/>
      <c r="AL51" s="453"/>
      <c r="AM51" s="453"/>
      <c r="AN51" s="484">
        <f>SUM(AI51,AT51)</f>
        <v>0</v>
      </c>
      <c r="AO51" s="484"/>
      <c r="AP51" s="484"/>
      <c r="AQ51" s="74" t="s">
        <v>3</v>
      </c>
      <c r="AR51" s="59"/>
      <c r="AS51" s="75">
        <f>ROUND(AS52,2)</f>
        <v>0</v>
      </c>
      <c r="AT51" s="76">
        <f>ROUND(SUM(AV51:AW51),2)</f>
        <v>0</v>
      </c>
      <c r="AU51" s="77">
        <f>ROUND(AU52,5)</f>
        <v>0</v>
      </c>
      <c r="AV51" s="76">
        <f>AV52+AV54+AV55+AV56</f>
        <v>0</v>
      </c>
      <c r="AW51" s="76">
        <f>ROUND(BA51*L27,2)</f>
        <v>0</v>
      </c>
      <c r="AX51" s="76">
        <f>ROUND(BB51*L26,2)</f>
        <v>0</v>
      </c>
      <c r="AY51" s="76">
        <f>ROUND(BC51*L27,2)</f>
        <v>0</v>
      </c>
      <c r="AZ51" s="76">
        <f>AZ52+AZ54+AZ55+AZ56</f>
        <v>0</v>
      </c>
      <c r="BA51" s="76">
        <f aca="true" t="shared" si="0" ref="AZ51:BD52">ROUND(BA52,2)</f>
        <v>0</v>
      </c>
      <c r="BB51" s="76">
        <f t="shared" si="0"/>
        <v>0</v>
      </c>
      <c r="BC51" s="76">
        <f t="shared" si="0"/>
        <v>0</v>
      </c>
      <c r="BD51" s="78">
        <f t="shared" si="0"/>
        <v>0</v>
      </c>
      <c r="BS51" s="60" t="s">
        <v>530</v>
      </c>
      <c r="BT51" s="60" t="s">
        <v>531</v>
      </c>
      <c r="BU51" s="79" t="s">
        <v>532</v>
      </c>
      <c r="BV51" s="60" t="s">
        <v>533</v>
      </c>
      <c r="BW51" s="60" t="s">
        <v>5</v>
      </c>
      <c r="BX51" s="60" t="s">
        <v>534</v>
      </c>
      <c r="CL51" s="60" t="s">
        <v>20</v>
      </c>
    </row>
    <row r="52" spans="2:91" s="5" customFormat="1" ht="27" customHeight="1">
      <c r="B52" s="80"/>
      <c r="C52" s="81"/>
      <c r="D52" s="476" t="s">
        <v>15</v>
      </c>
      <c r="E52" s="474"/>
      <c r="F52" s="474"/>
      <c r="G52" s="474"/>
      <c r="H52" s="474"/>
      <c r="I52" s="82"/>
      <c r="J52" s="476" t="s">
        <v>535</v>
      </c>
      <c r="K52" s="474"/>
      <c r="L52" s="474"/>
      <c r="M52" s="474"/>
      <c r="N52" s="474"/>
      <c r="O52" s="474"/>
      <c r="P52" s="474"/>
      <c r="Q52" s="474"/>
      <c r="R52" s="474"/>
      <c r="S52" s="474"/>
      <c r="T52" s="474"/>
      <c r="U52" s="474"/>
      <c r="V52" s="474"/>
      <c r="W52" s="474"/>
      <c r="X52" s="474"/>
      <c r="Y52" s="474"/>
      <c r="Z52" s="474"/>
      <c r="AA52" s="474"/>
      <c r="AB52" s="474"/>
      <c r="AC52" s="474"/>
      <c r="AD52" s="474"/>
      <c r="AE52" s="474"/>
      <c r="AF52" s="474"/>
      <c r="AG52" s="475">
        <f>ROUND(AG53,2)</f>
        <v>0</v>
      </c>
      <c r="AH52" s="474"/>
      <c r="AI52" s="474"/>
      <c r="AJ52" s="474"/>
      <c r="AK52" s="474"/>
      <c r="AL52" s="474"/>
      <c r="AM52" s="474"/>
      <c r="AN52" s="473">
        <f>SUM(AG52,AT52)</f>
        <v>0</v>
      </c>
      <c r="AO52" s="474"/>
      <c r="AP52" s="474"/>
      <c r="AQ52" s="83" t="s">
        <v>536</v>
      </c>
      <c r="AR52" s="80"/>
      <c r="AS52" s="84">
        <f>ROUND(AS53,2)</f>
        <v>0</v>
      </c>
      <c r="AT52" s="85">
        <f>ROUND(SUM(AV52:AW52),2)</f>
        <v>0</v>
      </c>
      <c r="AU52" s="86">
        <f>ROUND(AU53,5)</f>
        <v>0</v>
      </c>
      <c r="AV52" s="85">
        <f>AV53</f>
        <v>0</v>
      </c>
      <c r="AW52" s="85">
        <f>ROUND(BA52*L27,2)</f>
        <v>0</v>
      </c>
      <c r="AX52" s="85">
        <f>ROUND(BB52*L26,2)</f>
        <v>0</v>
      </c>
      <c r="AY52" s="85">
        <f>ROUND(BC52*L27,2)</f>
        <v>0</v>
      </c>
      <c r="AZ52" s="85">
        <f t="shared" si="0"/>
        <v>0</v>
      </c>
      <c r="BA52" s="85">
        <f t="shared" si="0"/>
        <v>0</v>
      </c>
      <c r="BB52" s="85">
        <f t="shared" si="0"/>
        <v>0</v>
      </c>
      <c r="BC52" s="85">
        <f t="shared" si="0"/>
        <v>0</v>
      </c>
      <c r="BD52" s="87">
        <f t="shared" si="0"/>
        <v>0</v>
      </c>
      <c r="BS52" s="88" t="s">
        <v>530</v>
      </c>
      <c r="BT52" s="88" t="s">
        <v>23</v>
      </c>
      <c r="BU52" s="88" t="s">
        <v>532</v>
      </c>
      <c r="BV52" s="88" t="s">
        <v>533</v>
      </c>
      <c r="BW52" s="88" t="s">
        <v>537</v>
      </c>
      <c r="BX52" s="88" t="s">
        <v>5</v>
      </c>
      <c r="CL52" s="88" t="s">
        <v>20</v>
      </c>
      <c r="CM52" s="88" t="s">
        <v>538</v>
      </c>
    </row>
    <row r="53" spans="1:90" s="6" customFormat="1" ht="30.75" customHeight="1">
      <c r="A53" s="244" t="s">
        <v>900</v>
      </c>
      <c r="B53" s="89"/>
      <c r="C53" s="9"/>
      <c r="D53" s="9"/>
      <c r="E53" s="483" t="s">
        <v>539</v>
      </c>
      <c r="F53" s="482"/>
      <c r="G53" s="482"/>
      <c r="H53" s="482"/>
      <c r="I53" s="482"/>
      <c r="J53" s="9"/>
      <c r="K53" s="483" t="s">
        <v>540</v>
      </c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1">
        <f>'HP-572014-101-SP - SO 101...'!J29</f>
        <v>0</v>
      </c>
      <c r="AH53" s="482"/>
      <c r="AI53" s="482"/>
      <c r="AJ53" s="482"/>
      <c r="AK53" s="482"/>
      <c r="AL53" s="482"/>
      <c r="AM53" s="482"/>
      <c r="AN53" s="481">
        <f>SUM(AG53,AT53)</f>
        <v>0</v>
      </c>
      <c r="AO53" s="482"/>
      <c r="AP53" s="482"/>
      <c r="AQ53" s="90" t="s">
        <v>541</v>
      </c>
      <c r="AR53" s="89"/>
      <c r="AS53" s="91">
        <v>0</v>
      </c>
      <c r="AT53" s="92">
        <f>ROUND(SUM(AV53:AW53),2)</f>
        <v>0</v>
      </c>
      <c r="AU53" s="93">
        <f>'HP-572014-101-SP - SO 101...'!P92</f>
        <v>0</v>
      </c>
      <c r="AV53" s="92">
        <f>ROUNDUP(AG53*21%,2)</f>
        <v>0</v>
      </c>
      <c r="AW53" s="92">
        <f>'HP-572014-101-SP - SO 101...'!J33</f>
        <v>0</v>
      </c>
      <c r="AX53" s="92">
        <f>'HP-572014-101-SP - SO 101...'!J34</f>
        <v>0</v>
      </c>
      <c r="AY53" s="92">
        <f>'HP-572014-101-SP - SO 101...'!J35</f>
        <v>0</v>
      </c>
      <c r="AZ53" s="92">
        <f>'HP-572014-101-SP - SO 101...'!F32</f>
        <v>0</v>
      </c>
      <c r="BA53" s="92">
        <f>'HP-572014-101-SP - SO 101...'!F33</f>
        <v>0</v>
      </c>
      <c r="BB53" s="92">
        <f>'HP-572014-101-SP - SO 101...'!F34</f>
        <v>0</v>
      </c>
      <c r="BC53" s="92">
        <f>'HP-572014-101-SP - SO 101...'!F35</f>
        <v>0</v>
      </c>
      <c r="BD53" s="94">
        <f>'HP-572014-101-SP - SO 101...'!F36</f>
        <v>0</v>
      </c>
      <c r="BT53" s="95" t="s">
        <v>538</v>
      </c>
      <c r="BV53" s="95" t="s">
        <v>533</v>
      </c>
      <c r="BW53" s="95" t="s">
        <v>542</v>
      </c>
      <c r="BX53" s="95" t="s">
        <v>537</v>
      </c>
      <c r="CL53" s="95" t="s">
        <v>20</v>
      </c>
    </row>
    <row r="54" spans="1:76" s="124" customFormat="1" ht="28.5" customHeight="1">
      <c r="A54" s="239" t="s">
        <v>900</v>
      </c>
      <c r="B54" s="240"/>
      <c r="C54" s="241"/>
      <c r="D54" s="445" t="s">
        <v>104</v>
      </c>
      <c r="E54" s="445"/>
      <c r="F54" s="445"/>
      <c r="G54" s="445"/>
      <c r="H54" s="445"/>
      <c r="I54" s="241"/>
      <c r="J54" s="445" t="s">
        <v>105</v>
      </c>
      <c r="K54" s="445"/>
      <c r="L54" s="445"/>
      <c r="M54" s="445"/>
      <c r="N54" s="445"/>
      <c r="O54" s="445"/>
      <c r="P54" s="445"/>
      <c r="Q54" s="445"/>
      <c r="R54" s="445"/>
      <c r="S54" s="445"/>
      <c r="T54" s="445"/>
      <c r="U54" s="445"/>
      <c r="V54" s="445"/>
      <c r="W54" s="445"/>
      <c r="X54" s="445"/>
      <c r="Y54" s="445"/>
      <c r="Z54" s="445"/>
      <c r="AA54" s="445"/>
      <c r="AB54" s="445"/>
      <c r="AC54" s="445"/>
      <c r="AD54" s="445"/>
      <c r="AE54" s="445"/>
      <c r="AF54" s="445"/>
      <c r="AG54" s="547">
        <f>'SO 01 - Vegetační úpravy'!M28</f>
        <v>0</v>
      </c>
      <c r="AH54" s="548"/>
      <c r="AI54" s="548"/>
      <c r="AJ54" s="548"/>
      <c r="AK54" s="548"/>
      <c r="AL54" s="548"/>
      <c r="AM54" s="548"/>
      <c r="AN54" s="549">
        <f>ROUNDUP(SUM($AG$54,$AT$54),2)</f>
        <v>0</v>
      </c>
      <c r="AO54" s="447"/>
      <c r="AP54" s="447"/>
      <c r="AQ54" s="551"/>
      <c r="AR54" s="89"/>
      <c r="AS54" s="125">
        <f>'[1].xls].xls].xls].xls].xls]SO 01 - Vegetační úpravy'!$M$25</f>
        <v>0</v>
      </c>
      <c r="AT54" s="546">
        <f>ROUND(SUM(AV54:AW54),2)</f>
        <v>0</v>
      </c>
      <c r="AU54" s="126">
        <f>'[1].xls].xls].xls].xls].xls]SO 01 - Vegetační úpravy'!$M$27</f>
        <v>0</v>
      </c>
      <c r="AV54" s="126">
        <f>ROUNDUP(AG54*21%,2)</f>
        <v>0</v>
      </c>
      <c r="AW54" s="126">
        <v>0</v>
      </c>
      <c r="AX54" s="126">
        <f>'[1].xls].xls].xls].xls].xls]SO 01 - Vegetační úpravy'!$M$31</f>
        <v>0</v>
      </c>
      <c r="AY54" s="126">
        <f>'[1].xls].xls].xls].xls].xls]SO 01 - Vegetační úpravy'!$M$32</f>
        <v>0</v>
      </c>
      <c r="AZ54" s="126">
        <f>'SO 01 - Vegetační úpravy'!M24</f>
        <v>0</v>
      </c>
      <c r="BA54" s="126">
        <f>'[1].xls].xls].xls].xls].xls]SO 01 - Vegetační úpravy'!$M$34</f>
        <v>0</v>
      </c>
      <c r="BB54" s="126">
        <f>'[1].xls].xls].xls].xls].xls]SO 01 - Vegetační úpravy'!$H$31</f>
        <v>0</v>
      </c>
      <c r="BC54" s="126">
        <f>'[1].xls].xls].xls].xls].xls]SO 01 - Vegetační úpravy'!$H$32</f>
        <v>0</v>
      </c>
      <c r="BD54" s="126">
        <f>'[1].xls].xls].xls].xls].xls]SO 01 - Vegetační úpravy'!$H$33</f>
        <v>0</v>
      </c>
      <c r="BE54" s="126">
        <f>'[1].xls].xls].xls].xls].xls]SO 01 - Vegetační úpravy'!$H$34</f>
        <v>0</v>
      </c>
      <c r="BF54" s="127">
        <f>'[1].xls].xls].xls].xls].xls]SO 01 - Vegetační úpravy'!$H$35</f>
        <v>0</v>
      </c>
      <c r="BT54" s="124" t="s">
        <v>23</v>
      </c>
      <c r="BV54" s="124" t="s">
        <v>533</v>
      </c>
      <c r="BW54" s="124" t="s">
        <v>106</v>
      </c>
      <c r="BX54" s="124" t="s">
        <v>107</v>
      </c>
    </row>
    <row r="55" spans="1:76" s="124" customFormat="1" ht="28.5" customHeight="1">
      <c r="A55" s="239" t="s">
        <v>900</v>
      </c>
      <c r="B55" s="240"/>
      <c r="C55" s="241"/>
      <c r="D55" s="445" t="s">
        <v>108</v>
      </c>
      <c r="E55" s="445"/>
      <c r="F55" s="445"/>
      <c r="G55" s="445"/>
      <c r="H55" s="445"/>
      <c r="I55" s="241"/>
      <c r="J55" s="445" t="s">
        <v>109</v>
      </c>
      <c r="K55" s="445"/>
      <c r="L55" s="445"/>
      <c r="M55" s="445"/>
      <c r="N55" s="445"/>
      <c r="O55" s="445"/>
      <c r="P55" s="445"/>
      <c r="Q55" s="445"/>
      <c r="R55" s="445"/>
      <c r="S55" s="445"/>
      <c r="T55" s="445"/>
      <c r="U55" s="445"/>
      <c r="V55" s="445"/>
      <c r="W55" s="445"/>
      <c r="X55" s="445"/>
      <c r="Y55" s="445"/>
      <c r="Z55" s="445"/>
      <c r="AA55" s="445"/>
      <c r="AB55" s="445"/>
      <c r="AC55" s="445"/>
      <c r="AD55" s="445"/>
      <c r="AE55" s="445"/>
      <c r="AF55" s="445"/>
      <c r="AG55" s="446">
        <f>'SO 02 - Mobiliář'!M28</f>
        <v>0</v>
      </c>
      <c r="AH55" s="446"/>
      <c r="AI55" s="446"/>
      <c r="AJ55" s="446"/>
      <c r="AK55" s="446"/>
      <c r="AL55" s="446"/>
      <c r="AM55" s="446"/>
      <c r="AN55" s="446">
        <f>ROUNDUP(SUM($AG$55,$AT$55),2)</f>
        <v>0</v>
      </c>
      <c r="AO55" s="447"/>
      <c r="AP55" s="447"/>
      <c r="AQ55" s="551"/>
      <c r="AR55" s="89"/>
      <c r="AS55" s="125">
        <f>'[1].xls].xls].xls].xls].xls]SO 02 - Mobiliář'!$M$25</f>
        <v>0</v>
      </c>
      <c r="AT55" s="546">
        <f>ROUND(SUM(AV55:AW55),2)</f>
        <v>0</v>
      </c>
      <c r="AU55" s="126">
        <f>'[1].xls].xls].xls].xls].xls]SO 02 - Mobiliář'!$M$27</f>
        <v>0</v>
      </c>
      <c r="AV55" s="126">
        <f>ROUNDUP(AG55*21%,2)</f>
        <v>0</v>
      </c>
      <c r="AW55" s="126">
        <v>0</v>
      </c>
      <c r="AX55" s="126">
        <f>'[1].xls].xls].xls].xls].xls]SO 02 - Mobiliář'!$M$31</f>
        <v>0</v>
      </c>
      <c r="AY55" s="126">
        <f>'[1].xls].xls].xls].xls].xls]SO 02 - Mobiliář'!$M$32</f>
        <v>0</v>
      </c>
      <c r="AZ55" s="126">
        <f>'SO 02 - Mobiliář'!M24</f>
        <v>0</v>
      </c>
      <c r="BA55" s="126">
        <f>'[1].xls].xls].xls].xls].xls]SO 02 - Mobiliář'!$M$34</f>
        <v>0</v>
      </c>
      <c r="BB55" s="126">
        <f>'[1].xls].xls].xls].xls].xls]SO 02 - Mobiliář'!$H$31</f>
        <v>0</v>
      </c>
      <c r="BC55" s="126">
        <f>'[1].xls].xls].xls].xls].xls]SO 02 - Mobiliář'!$H$32</f>
        <v>0</v>
      </c>
      <c r="BD55" s="126">
        <f>'[1].xls].xls].xls].xls].xls]SO 02 - Mobiliář'!$H$33</f>
        <v>0</v>
      </c>
      <c r="BE55" s="126">
        <f>'[1].xls].xls].xls].xls].xls]SO 02 - Mobiliář'!$H$34</f>
        <v>0</v>
      </c>
      <c r="BF55" s="127">
        <f>'[1].xls].xls].xls].xls].xls]SO 02 - Mobiliář'!$H$35</f>
        <v>0</v>
      </c>
      <c r="BT55" s="124" t="s">
        <v>23</v>
      </c>
      <c r="BV55" s="124" t="s">
        <v>533</v>
      </c>
      <c r="BW55" s="124" t="s">
        <v>110</v>
      </c>
      <c r="BX55" s="124" t="s">
        <v>107</v>
      </c>
    </row>
    <row r="56" spans="1:76" s="124" customFormat="1" ht="28.5" customHeight="1">
      <c r="A56" s="239" t="s">
        <v>900</v>
      </c>
      <c r="B56" s="240"/>
      <c r="C56" s="241"/>
      <c r="D56" s="445" t="s">
        <v>111</v>
      </c>
      <c r="E56" s="445"/>
      <c r="F56" s="445"/>
      <c r="G56" s="445"/>
      <c r="H56" s="445"/>
      <c r="I56" s="241"/>
      <c r="J56" s="445" t="s">
        <v>112</v>
      </c>
      <c r="K56" s="445"/>
      <c r="L56" s="445"/>
      <c r="M56" s="445"/>
      <c r="N56" s="445"/>
      <c r="O56" s="445"/>
      <c r="P56" s="445"/>
      <c r="Q56" s="445"/>
      <c r="R56" s="445"/>
      <c r="S56" s="445"/>
      <c r="T56" s="445"/>
      <c r="U56" s="445"/>
      <c r="V56" s="445"/>
      <c r="W56" s="445"/>
      <c r="X56" s="445"/>
      <c r="Y56" s="445"/>
      <c r="Z56" s="445"/>
      <c r="AA56" s="445"/>
      <c r="AB56" s="445"/>
      <c r="AC56" s="445"/>
      <c r="AD56" s="445"/>
      <c r="AE56" s="445"/>
      <c r="AF56" s="445"/>
      <c r="AG56" s="446">
        <f>'SO 03 - Obnova pěšin, ter...'!M28</f>
        <v>0</v>
      </c>
      <c r="AH56" s="446"/>
      <c r="AI56" s="446"/>
      <c r="AJ56" s="446"/>
      <c r="AK56" s="446"/>
      <c r="AL56" s="446"/>
      <c r="AM56" s="446"/>
      <c r="AN56" s="446">
        <f>ROUNDUP(SUM($AG$56,$AT$56),2)</f>
        <v>0</v>
      </c>
      <c r="AO56" s="447"/>
      <c r="AP56" s="447"/>
      <c r="AQ56" s="551"/>
      <c r="AR56" s="89"/>
      <c r="AS56" s="340">
        <f>'[1].xls].xls].xls].xls].xls]SO 03 - Obnova pěšin, ter...'!$M$25</f>
        <v>0</v>
      </c>
      <c r="AT56" s="546">
        <f>ROUND(SUM(AV56:AW56),2)</f>
        <v>0</v>
      </c>
      <c r="AU56" s="341">
        <f>'[1].xls].xls].xls].xls].xls]SO 03 - Obnova pěšin, ter...'!$M$27</f>
        <v>0</v>
      </c>
      <c r="AV56" s="550">
        <f>ROUNDUP(AG56*21%,2)</f>
        <v>0</v>
      </c>
      <c r="AW56" s="341">
        <v>0</v>
      </c>
      <c r="AX56" s="341">
        <f>'[1].xls].xls].xls].xls].xls]SO 03 - Obnova pěšin, ter...'!$M$31</f>
        <v>0</v>
      </c>
      <c r="AY56" s="341">
        <f>'[1].xls].xls].xls].xls].xls]SO 03 - Obnova pěšin, ter...'!$M$32</f>
        <v>0</v>
      </c>
      <c r="AZ56" s="341">
        <f>'SO 03 - Obnova pěšin, ter...'!M24</f>
        <v>0</v>
      </c>
      <c r="BA56" s="341">
        <f>'[1].xls].xls].xls].xls].xls]SO 03 - Obnova pěšin, ter...'!$M$34</f>
        <v>0</v>
      </c>
      <c r="BB56" s="341">
        <f>'[1].xls].xls].xls].xls].xls]SO 03 - Obnova pěšin, ter...'!$H$31</f>
        <v>0</v>
      </c>
      <c r="BC56" s="341">
        <f>'[1].xls].xls].xls].xls].xls]SO 03 - Obnova pěšin, ter...'!$H$32</f>
        <v>0</v>
      </c>
      <c r="BD56" s="341">
        <f>'[1].xls].xls].xls].xls].xls]SO 03 - Obnova pěšin, ter...'!$H$33</f>
        <v>0</v>
      </c>
      <c r="BE56" s="341">
        <f>'[1].xls].xls].xls].xls].xls]SO 03 - Obnova pěšin, ter...'!$H$34</f>
        <v>0</v>
      </c>
      <c r="BF56" s="342">
        <f>'[1].xls].xls].xls].xls].xls]SO 03 - Obnova pěšin, ter...'!$H$35</f>
        <v>0</v>
      </c>
      <c r="BT56" s="124" t="s">
        <v>23</v>
      </c>
      <c r="BV56" s="124" t="s">
        <v>533</v>
      </c>
      <c r="BW56" s="124" t="s">
        <v>113</v>
      </c>
      <c r="BX56" s="124" t="s">
        <v>107</v>
      </c>
    </row>
  </sheetData>
  <sheetProtection/>
  <mergeCells count="57">
    <mergeCell ref="AR2:BE2"/>
    <mergeCell ref="AN53:AP53"/>
    <mergeCell ref="AG53:AM53"/>
    <mergeCell ref="E53:I53"/>
    <mergeCell ref="K53:AF53"/>
    <mergeCell ref="AN51:AP51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S46:AT4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W27:AE27"/>
    <mergeCell ref="AK27:AO27"/>
    <mergeCell ref="L28:O28"/>
    <mergeCell ref="W28:AE28"/>
    <mergeCell ref="L27:O27"/>
    <mergeCell ref="AM46:AP46"/>
    <mergeCell ref="AM44:AN44"/>
    <mergeCell ref="AK28:AO28"/>
    <mergeCell ref="BE5:BE32"/>
    <mergeCell ref="K5:AO5"/>
    <mergeCell ref="K6:AO6"/>
    <mergeCell ref="E14:AJ14"/>
    <mergeCell ref="E20:AN20"/>
    <mergeCell ref="AK23:AO23"/>
    <mergeCell ref="L25:O25"/>
    <mergeCell ref="W26:AE26"/>
    <mergeCell ref="AK26:AO26"/>
    <mergeCell ref="W25:AE25"/>
    <mergeCell ref="AK25:AO25"/>
    <mergeCell ref="L26:O26"/>
    <mergeCell ref="D54:H54"/>
    <mergeCell ref="J54:AF54"/>
    <mergeCell ref="AG54:AM54"/>
    <mergeCell ref="AN54:AP54"/>
    <mergeCell ref="AI51:AM51"/>
    <mergeCell ref="D55:H55"/>
    <mergeCell ref="J55:AF55"/>
    <mergeCell ref="AG55:AM55"/>
    <mergeCell ref="AN55:AP55"/>
    <mergeCell ref="D56:H56"/>
    <mergeCell ref="J56:AF56"/>
    <mergeCell ref="AG56:AM56"/>
    <mergeCell ref="AN56:AP5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HP-572014-101-SP - SO 101...'!C2" tooltip="HP-572014-101-SP - SO 101..." display="/"/>
    <hyperlink ref="A54" location="'SO 01 - Vegetační úpravy'!C2" tooltip="SO 01 - Vegetační úpravy" display="/"/>
    <hyperlink ref="A55" location="'SO 02 - Mobiliář'!C2" tooltip="SO 02 - Mobiliář" display="/"/>
    <hyperlink ref="A56" location="'SO 03 - Obnova pěšin, ter...'!C2" tooltip="SO 03 - Obnova pěšin, ter..." display="/"/>
  </hyperlinks>
  <printOptions horizontalCentered="1"/>
  <pageMargins left="0.5905511811023623" right="0.5905511811023623" top="0.5905511811023623" bottom="0.5905511811023623" header="0" footer="0"/>
  <pageSetup blackAndWhite="1" errors="blank" fitToHeight="0" fitToWidth="1"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19"/>
  <sheetViews>
    <sheetView showGridLines="0" zoomScalePageLayoutView="0" workbookViewId="0" topLeftCell="B1">
      <pane ySplit="1" topLeftCell="A2" activePane="bottomLeft" state="frozen"/>
      <selection pane="topLeft" activeCell="A1" sqref="A1"/>
      <selection pane="bottomLeft" activeCell="C2" sqref="C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6" customWidth="1"/>
    <col min="10" max="10" width="23.5" style="0" customWidth="1"/>
    <col min="11" max="11" width="15.5" style="0" customWidth="1"/>
    <col min="13" max="20" width="9.33203125" style="0" hidden="1" customWidth="1"/>
    <col min="21" max="22" width="9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246"/>
      <c r="C1" s="246"/>
      <c r="D1" s="245" t="s">
        <v>1</v>
      </c>
      <c r="E1" s="246"/>
      <c r="F1" s="247" t="s">
        <v>901</v>
      </c>
      <c r="G1" s="491" t="s">
        <v>902</v>
      </c>
      <c r="H1" s="491"/>
      <c r="I1" s="254"/>
      <c r="J1" s="247" t="s">
        <v>903</v>
      </c>
      <c r="K1" s="245" t="s">
        <v>543</v>
      </c>
      <c r="L1" s="247" t="s">
        <v>904</v>
      </c>
      <c r="M1" s="247"/>
      <c r="N1" s="247"/>
      <c r="O1" s="247"/>
      <c r="P1" s="247"/>
      <c r="Q1" s="247"/>
      <c r="R1" s="247"/>
      <c r="S1" s="247"/>
      <c r="T1" s="247"/>
      <c r="U1" s="243"/>
      <c r="V1" s="243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56" ht="36.75" customHeight="1">
      <c r="L2" s="480" t="s">
        <v>6</v>
      </c>
      <c r="M2" s="458"/>
      <c r="N2" s="458"/>
      <c r="O2" s="458"/>
      <c r="P2" s="458"/>
      <c r="Q2" s="458"/>
      <c r="R2" s="458"/>
      <c r="S2" s="458"/>
      <c r="T2" s="458"/>
      <c r="U2" s="458"/>
      <c r="V2" s="458"/>
      <c r="AT2" s="19" t="s">
        <v>542</v>
      </c>
      <c r="AZ2" s="19" t="s">
        <v>544</v>
      </c>
      <c r="BA2" s="19" t="s">
        <v>545</v>
      </c>
      <c r="BB2" s="19" t="s">
        <v>546</v>
      </c>
      <c r="BC2" s="19" t="s">
        <v>547</v>
      </c>
      <c r="BD2" s="19" t="s">
        <v>538</v>
      </c>
    </row>
    <row r="3" spans="2:56" ht="6.75" customHeight="1">
      <c r="B3" s="20"/>
      <c r="C3" s="21"/>
      <c r="D3" s="21"/>
      <c r="E3" s="21"/>
      <c r="F3" s="21"/>
      <c r="G3" s="21"/>
      <c r="H3" s="21"/>
      <c r="I3" s="97"/>
      <c r="J3" s="21"/>
      <c r="K3" s="22"/>
      <c r="AT3" s="19" t="s">
        <v>538</v>
      </c>
      <c r="AZ3" s="19" t="s">
        <v>548</v>
      </c>
      <c r="BA3" s="19" t="s">
        <v>549</v>
      </c>
      <c r="BB3" s="19" t="s">
        <v>550</v>
      </c>
      <c r="BC3" s="19" t="s">
        <v>551</v>
      </c>
      <c r="BD3" s="19" t="s">
        <v>538</v>
      </c>
    </row>
    <row r="4" spans="2:56" ht="36.75" customHeight="1">
      <c r="B4" s="23"/>
      <c r="C4" s="24"/>
      <c r="D4" s="25" t="s">
        <v>552</v>
      </c>
      <c r="E4" s="24"/>
      <c r="F4" s="24"/>
      <c r="G4" s="24"/>
      <c r="H4" s="24"/>
      <c r="I4" s="98"/>
      <c r="J4" s="24"/>
      <c r="K4" s="26"/>
      <c r="M4" s="27" t="s">
        <v>11</v>
      </c>
      <c r="AT4" s="19" t="s">
        <v>4</v>
      </c>
      <c r="AZ4" s="19" t="s">
        <v>553</v>
      </c>
      <c r="BA4" s="19" t="s">
        <v>554</v>
      </c>
      <c r="BB4" s="19" t="s">
        <v>546</v>
      </c>
      <c r="BC4" s="19" t="s">
        <v>555</v>
      </c>
      <c r="BD4" s="19" t="s">
        <v>538</v>
      </c>
    </row>
    <row r="5" spans="2:56" ht="6.75" customHeight="1">
      <c r="B5" s="23"/>
      <c r="C5" s="24"/>
      <c r="D5" s="24"/>
      <c r="E5" s="24"/>
      <c r="F5" s="24"/>
      <c r="G5" s="24"/>
      <c r="H5" s="24"/>
      <c r="I5" s="98"/>
      <c r="J5" s="24"/>
      <c r="K5" s="26"/>
      <c r="AZ5" s="19" t="s">
        <v>556</v>
      </c>
      <c r="BA5" s="19" t="s">
        <v>557</v>
      </c>
      <c r="BB5" s="19" t="s">
        <v>558</v>
      </c>
      <c r="BC5" s="19" t="s">
        <v>559</v>
      </c>
      <c r="BD5" s="19" t="s">
        <v>538</v>
      </c>
    </row>
    <row r="6" spans="2:56" ht="15">
      <c r="B6" s="23"/>
      <c r="C6" s="24"/>
      <c r="D6" s="32" t="s">
        <v>17</v>
      </c>
      <c r="E6" s="24"/>
      <c r="F6" s="24"/>
      <c r="G6" s="24"/>
      <c r="H6" s="24"/>
      <c r="I6" s="98"/>
      <c r="J6" s="24"/>
      <c r="K6" s="26"/>
      <c r="AZ6" s="19" t="s">
        <v>560</v>
      </c>
      <c r="BA6" s="19" t="s">
        <v>561</v>
      </c>
      <c r="BB6" s="19" t="s">
        <v>550</v>
      </c>
      <c r="BC6" s="19" t="s">
        <v>562</v>
      </c>
      <c r="BD6" s="19" t="s">
        <v>538</v>
      </c>
    </row>
    <row r="7" spans="2:56" ht="22.5" customHeight="1">
      <c r="B7" s="23"/>
      <c r="C7" s="24"/>
      <c r="D7" s="24"/>
      <c r="E7" s="488" t="str">
        <f>'Rekapitulace stavby'!K6</f>
        <v>Obnova schodiště a teras nad Dolním rybníkem v Husových sadech</v>
      </c>
      <c r="F7" s="461"/>
      <c r="G7" s="461"/>
      <c r="H7" s="461"/>
      <c r="I7" s="98"/>
      <c r="J7" s="24"/>
      <c r="K7" s="26"/>
      <c r="AZ7" s="19" t="s">
        <v>563</v>
      </c>
      <c r="BA7" s="19" t="s">
        <v>545</v>
      </c>
      <c r="BB7" s="19" t="s">
        <v>546</v>
      </c>
      <c r="BC7" s="19" t="s">
        <v>564</v>
      </c>
      <c r="BD7" s="19" t="s">
        <v>538</v>
      </c>
    </row>
    <row r="8" spans="2:56" ht="15">
      <c r="B8" s="23"/>
      <c r="C8" s="24"/>
      <c r="D8" s="32" t="s">
        <v>565</v>
      </c>
      <c r="E8" s="24"/>
      <c r="F8" s="24"/>
      <c r="G8" s="24"/>
      <c r="H8" s="24"/>
      <c r="I8" s="98"/>
      <c r="J8" s="24"/>
      <c r="K8" s="26"/>
      <c r="AZ8" s="19" t="s">
        <v>566</v>
      </c>
      <c r="BA8" s="19" t="s">
        <v>567</v>
      </c>
      <c r="BB8" s="19" t="s">
        <v>550</v>
      </c>
      <c r="BC8" s="19" t="s">
        <v>568</v>
      </c>
      <c r="BD8" s="19" t="s">
        <v>538</v>
      </c>
    </row>
    <row r="9" spans="2:56" s="1" customFormat="1" ht="22.5" customHeight="1">
      <c r="B9" s="36"/>
      <c r="C9" s="37"/>
      <c r="D9" s="37"/>
      <c r="E9" s="488" t="s">
        <v>569</v>
      </c>
      <c r="F9" s="451"/>
      <c r="G9" s="451"/>
      <c r="H9" s="451"/>
      <c r="I9" s="99"/>
      <c r="J9" s="37"/>
      <c r="K9" s="40"/>
      <c r="AZ9" s="19" t="s">
        <v>570</v>
      </c>
      <c r="BA9" s="19" t="s">
        <v>571</v>
      </c>
      <c r="BB9" s="19" t="s">
        <v>546</v>
      </c>
      <c r="BC9" s="19" t="s">
        <v>572</v>
      </c>
      <c r="BD9" s="19" t="s">
        <v>538</v>
      </c>
    </row>
    <row r="10" spans="2:56" s="1" customFormat="1" ht="15">
      <c r="B10" s="36"/>
      <c r="C10" s="37"/>
      <c r="D10" s="32" t="s">
        <v>573</v>
      </c>
      <c r="E10" s="37"/>
      <c r="F10" s="37"/>
      <c r="G10" s="37"/>
      <c r="H10" s="37"/>
      <c r="I10" s="99"/>
      <c r="J10" s="37"/>
      <c r="K10" s="40"/>
      <c r="AZ10" s="19" t="s">
        <v>574</v>
      </c>
      <c r="BA10" s="19" t="s">
        <v>575</v>
      </c>
      <c r="BB10" s="19" t="s">
        <v>546</v>
      </c>
      <c r="BC10" s="19" t="s">
        <v>576</v>
      </c>
      <c r="BD10" s="19" t="s">
        <v>538</v>
      </c>
    </row>
    <row r="11" spans="2:56" s="1" customFormat="1" ht="36.75" customHeight="1">
      <c r="B11" s="36"/>
      <c r="C11" s="37"/>
      <c r="D11" s="37"/>
      <c r="E11" s="489" t="s">
        <v>577</v>
      </c>
      <c r="F11" s="451"/>
      <c r="G11" s="451"/>
      <c r="H11" s="451"/>
      <c r="I11" s="99"/>
      <c r="J11" s="37"/>
      <c r="K11" s="40"/>
      <c r="AZ11" s="19" t="s">
        <v>578</v>
      </c>
      <c r="BA11" s="19" t="s">
        <v>579</v>
      </c>
      <c r="BB11" s="19" t="s">
        <v>550</v>
      </c>
      <c r="BC11" s="19" t="s">
        <v>580</v>
      </c>
      <c r="BD11" s="19" t="s">
        <v>538</v>
      </c>
    </row>
    <row r="12" spans="2:11" s="1" customFormat="1" ht="13.5">
      <c r="B12" s="36"/>
      <c r="C12" s="37"/>
      <c r="D12" s="37"/>
      <c r="E12" s="37"/>
      <c r="F12" s="37"/>
      <c r="G12" s="37"/>
      <c r="H12" s="37"/>
      <c r="I12" s="99"/>
      <c r="J12" s="37"/>
      <c r="K12" s="40"/>
    </row>
    <row r="13" spans="2:11" s="1" customFormat="1" ht="14.25" customHeight="1">
      <c r="B13" s="36"/>
      <c r="C13" s="37"/>
      <c r="D13" s="32" t="s">
        <v>19</v>
      </c>
      <c r="E13" s="37"/>
      <c r="F13" s="30" t="s">
        <v>20</v>
      </c>
      <c r="G13" s="37"/>
      <c r="H13" s="37"/>
      <c r="I13" s="100" t="s">
        <v>21</v>
      </c>
      <c r="J13" s="30" t="s">
        <v>22</v>
      </c>
      <c r="K13" s="40"/>
    </row>
    <row r="14" spans="2:11" s="1" customFormat="1" ht="14.25" customHeight="1">
      <c r="B14" s="36"/>
      <c r="C14" s="37"/>
      <c r="D14" s="32" t="s">
        <v>24</v>
      </c>
      <c r="E14" s="37"/>
      <c r="F14" s="30" t="s">
        <v>25</v>
      </c>
      <c r="G14" s="37"/>
      <c r="H14" s="37"/>
      <c r="I14" s="100" t="s">
        <v>26</v>
      </c>
      <c r="J14" s="101"/>
      <c r="K14" s="40"/>
    </row>
    <row r="15" spans="2:11" s="1" customFormat="1" ht="10.5" customHeight="1">
      <c r="B15" s="36"/>
      <c r="C15" s="37"/>
      <c r="D15" s="37"/>
      <c r="E15" s="37"/>
      <c r="F15" s="37"/>
      <c r="G15" s="37"/>
      <c r="H15" s="37"/>
      <c r="I15" s="99"/>
      <c r="J15" s="37"/>
      <c r="K15" s="40"/>
    </row>
    <row r="16" spans="2:11" s="1" customFormat="1" ht="14.25" customHeight="1">
      <c r="B16" s="36"/>
      <c r="C16" s="37"/>
      <c r="D16" s="32" t="s">
        <v>29</v>
      </c>
      <c r="E16" s="37"/>
      <c r="F16" s="37"/>
      <c r="G16" s="37"/>
      <c r="H16" s="37"/>
      <c r="I16" s="100" t="s">
        <v>30</v>
      </c>
      <c r="J16" s="30" t="s">
        <v>31</v>
      </c>
      <c r="K16" s="40"/>
    </row>
    <row r="17" spans="2:11" s="1" customFormat="1" ht="18" customHeight="1">
      <c r="B17" s="36"/>
      <c r="C17" s="37"/>
      <c r="D17" s="37"/>
      <c r="E17" s="30" t="s">
        <v>32</v>
      </c>
      <c r="F17" s="37"/>
      <c r="G17" s="37"/>
      <c r="H17" s="37"/>
      <c r="I17" s="100" t="s">
        <v>33</v>
      </c>
      <c r="J17" s="30" t="s">
        <v>34</v>
      </c>
      <c r="K17" s="40"/>
    </row>
    <row r="18" spans="2:11" s="1" customFormat="1" ht="6.75" customHeight="1">
      <c r="B18" s="36"/>
      <c r="C18" s="37"/>
      <c r="D18" s="37"/>
      <c r="E18" s="37"/>
      <c r="F18" s="37"/>
      <c r="G18" s="37"/>
      <c r="H18" s="37"/>
      <c r="I18" s="99"/>
      <c r="J18" s="37"/>
      <c r="K18" s="40"/>
    </row>
    <row r="19" spans="2:11" s="1" customFormat="1" ht="14.25" customHeight="1">
      <c r="B19" s="36"/>
      <c r="C19" s="37"/>
      <c r="D19" s="32" t="s">
        <v>35</v>
      </c>
      <c r="E19" s="37"/>
      <c r="F19" s="37"/>
      <c r="G19" s="37"/>
      <c r="H19" s="37"/>
      <c r="I19" s="100" t="s">
        <v>30</v>
      </c>
      <c r="J19" s="30">
        <f>IF('Rekapitulace stavby'!AN13="Vyplň údaj","",IF('Rekapitulace stavby'!AN13="","",'Rekapitulace stavby'!AN13))</f>
      </c>
      <c r="K19" s="40"/>
    </row>
    <row r="20" spans="2:11" s="1" customFormat="1" ht="18" customHeight="1">
      <c r="B20" s="36"/>
      <c r="C20" s="37"/>
      <c r="D20" s="37"/>
      <c r="E20" s="30">
        <f>IF('Rekapitulace stavby'!E14="Vyplň údaj","",IF('Rekapitulace stavby'!E14="","",'Rekapitulace stavby'!E14))</f>
      </c>
      <c r="F20" s="37"/>
      <c r="G20" s="37"/>
      <c r="H20" s="37"/>
      <c r="I20" s="100" t="s">
        <v>33</v>
      </c>
      <c r="J20" s="30">
        <f>IF('Rekapitulace stavby'!AN14="Vyplň údaj","",IF('Rekapitulace stavby'!AN14="","",'Rekapitulace stavby'!AN14))</f>
      </c>
      <c r="K20" s="40"/>
    </row>
    <row r="21" spans="2:11" s="1" customFormat="1" ht="6.75" customHeight="1">
      <c r="B21" s="36"/>
      <c r="C21" s="37"/>
      <c r="D21" s="37"/>
      <c r="E21" s="37"/>
      <c r="F21" s="37"/>
      <c r="G21" s="37"/>
      <c r="H21" s="37"/>
      <c r="I21" s="99"/>
      <c r="J21" s="37"/>
      <c r="K21" s="40"/>
    </row>
    <row r="22" spans="2:11" s="1" customFormat="1" ht="14.25" customHeight="1">
      <c r="B22" s="36"/>
      <c r="C22" s="37"/>
      <c r="D22" s="32" t="s">
        <v>37</v>
      </c>
      <c r="E22" s="37"/>
      <c r="F22" s="37"/>
      <c r="G22" s="37"/>
      <c r="H22" s="37"/>
      <c r="I22" s="100" t="s">
        <v>30</v>
      </c>
      <c r="J22" s="30" t="s">
        <v>38</v>
      </c>
      <c r="K22" s="40"/>
    </row>
    <row r="23" spans="2:11" s="1" customFormat="1" ht="18" customHeight="1">
      <c r="B23" s="36"/>
      <c r="C23" s="37"/>
      <c r="D23" s="37"/>
      <c r="E23" s="30" t="s">
        <v>39</v>
      </c>
      <c r="F23" s="37"/>
      <c r="G23" s="37"/>
      <c r="H23" s="37"/>
      <c r="I23" s="100" t="s">
        <v>33</v>
      </c>
      <c r="J23" s="30" t="s">
        <v>40</v>
      </c>
      <c r="K23" s="40"/>
    </row>
    <row r="24" spans="2:11" s="1" customFormat="1" ht="6.75" customHeight="1">
      <c r="B24" s="36"/>
      <c r="C24" s="37"/>
      <c r="D24" s="37"/>
      <c r="E24" s="37"/>
      <c r="F24" s="37"/>
      <c r="G24" s="37"/>
      <c r="H24" s="37"/>
      <c r="I24" s="99"/>
      <c r="J24" s="37"/>
      <c r="K24" s="40"/>
    </row>
    <row r="25" spans="2:11" s="1" customFormat="1" ht="14.25" customHeight="1">
      <c r="B25" s="36"/>
      <c r="C25" s="37"/>
      <c r="D25" s="32" t="s">
        <v>42</v>
      </c>
      <c r="E25" s="37"/>
      <c r="F25" s="37"/>
      <c r="G25" s="37"/>
      <c r="H25" s="37"/>
      <c r="I25" s="99"/>
      <c r="J25" s="37"/>
      <c r="K25" s="40"/>
    </row>
    <row r="26" spans="2:11" s="7" customFormat="1" ht="22.5" customHeight="1">
      <c r="B26" s="102"/>
      <c r="C26" s="103"/>
      <c r="D26" s="103"/>
      <c r="E26" s="464" t="s">
        <v>3</v>
      </c>
      <c r="F26" s="492"/>
      <c r="G26" s="492"/>
      <c r="H26" s="492"/>
      <c r="I26" s="104"/>
      <c r="J26" s="103"/>
      <c r="K26" s="105"/>
    </row>
    <row r="27" spans="2:11" s="1" customFormat="1" ht="6.75" customHeight="1">
      <c r="B27" s="36"/>
      <c r="C27" s="37"/>
      <c r="D27" s="37"/>
      <c r="E27" s="37"/>
      <c r="F27" s="37"/>
      <c r="G27" s="37"/>
      <c r="H27" s="37"/>
      <c r="I27" s="99"/>
      <c r="J27" s="37"/>
      <c r="K27" s="40"/>
    </row>
    <row r="28" spans="2:11" s="1" customFormat="1" ht="6.75" customHeight="1">
      <c r="B28" s="36"/>
      <c r="C28" s="37"/>
      <c r="D28" s="63"/>
      <c r="E28" s="63"/>
      <c r="F28" s="63"/>
      <c r="G28" s="63"/>
      <c r="H28" s="63"/>
      <c r="I28" s="106"/>
      <c r="J28" s="63"/>
      <c r="K28" s="107"/>
    </row>
    <row r="29" spans="2:11" s="1" customFormat="1" ht="24.75" customHeight="1">
      <c r="B29" s="36"/>
      <c r="C29" s="37"/>
      <c r="D29" s="108" t="s">
        <v>497</v>
      </c>
      <c r="E29" s="37"/>
      <c r="F29" s="37"/>
      <c r="G29" s="37"/>
      <c r="H29" s="37"/>
      <c r="I29" s="99"/>
      <c r="J29" s="109">
        <f>ROUND(J92,2)</f>
        <v>0</v>
      </c>
      <c r="K29" s="40"/>
    </row>
    <row r="30" spans="2:11" s="1" customFormat="1" ht="6.75" customHeight="1">
      <c r="B30" s="36"/>
      <c r="C30" s="37"/>
      <c r="D30" s="63"/>
      <c r="E30" s="63"/>
      <c r="F30" s="63"/>
      <c r="G30" s="63"/>
      <c r="H30" s="63"/>
      <c r="I30" s="106"/>
      <c r="J30" s="63"/>
      <c r="K30" s="107"/>
    </row>
    <row r="31" spans="2:11" s="1" customFormat="1" ht="14.25" customHeight="1">
      <c r="B31" s="36"/>
      <c r="C31" s="37"/>
      <c r="D31" s="37"/>
      <c r="E31" s="37"/>
      <c r="F31" s="41" t="s">
        <v>499</v>
      </c>
      <c r="G31" s="37"/>
      <c r="H31" s="37"/>
      <c r="I31" s="110" t="s">
        <v>498</v>
      </c>
      <c r="J31" s="41" t="s">
        <v>500</v>
      </c>
      <c r="K31" s="40"/>
    </row>
    <row r="32" spans="2:11" s="1" customFormat="1" ht="14.25" customHeight="1">
      <c r="B32" s="36"/>
      <c r="C32" s="37"/>
      <c r="D32" s="44" t="s">
        <v>501</v>
      </c>
      <c r="E32" s="44" t="s">
        <v>502</v>
      </c>
      <c r="F32" s="111">
        <f>ROUND(SUM(BE92:BE317),2)</f>
        <v>0</v>
      </c>
      <c r="G32" s="37"/>
      <c r="H32" s="37"/>
      <c r="I32" s="112">
        <v>0.21</v>
      </c>
      <c r="J32" s="111">
        <f>ROUND(ROUND((SUM(BE92:BE317)),2)*I32,2)</f>
        <v>0</v>
      </c>
      <c r="K32" s="40"/>
    </row>
    <row r="33" spans="2:11" s="1" customFormat="1" ht="14.25" customHeight="1">
      <c r="B33" s="36"/>
      <c r="C33" s="37"/>
      <c r="D33" s="37"/>
      <c r="E33" s="44" t="s">
        <v>503</v>
      </c>
      <c r="F33" s="111">
        <f>ROUND(SUM(BF92:BF317),2)</f>
        <v>0</v>
      </c>
      <c r="G33" s="37"/>
      <c r="H33" s="37"/>
      <c r="I33" s="112">
        <v>0.15</v>
      </c>
      <c r="J33" s="111">
        <f>ROUND(ROUND((SUM(BF92:BF317)),2)*I33,2)</f>
        <v>0</v>
      </c>
      <c r="K33" s="40"/>
    </row>
    <row r="34" spans="2:11" s="1" customFormat="1" ht="14.25" customHeight="1" hidden="1">
      <c r="B34" s="36"/>
      <c r="C34" s="37"/>
      <c r="D34" s="37"/>
      <c r="E34" s="44" t="s">
        <v>504</v>
      </c>
      <c r="F34" s="111">
        <f>ROUND(SUM(BG92:BG317),2)</f>
        <v>0</v>
      </c>
      <c r="G34" s="37"/>
      <c r="H34" s="37"/>
      <c r="I34" s="112">
        <v>0.21</v>
      </c>
      <c r="J34" s="111">
        <v>0</v>
      </c>
      <c r="K34" s="40"/>
    </row>
    <row r="35" spans="2:11" s="1" customFormat="1" ht="14.25" customHeight="1" hidden="1">
      <c r="B35" s="36"/>
      <c r="C35" s="37"/>
      <c r="D35" s="37"/>
      <c r="E35" s="44" t="s">
        <v>505</v>
      </c>
      <c r="F35" s="111">
        <f>ROUND(SUM(BH92:BH317),2)</f>
        <v>0</v>
      </c>
      <c r="G35" s="37"/>
      <c r="H35" s="37"/>
      <c r="I35" s="112">
        <v>0.15</v>
      </c>
      <c r="J35" s="111">
        <v>0</v>
      </c>
      <c r="K35" s="40"/>
    </row>
    <row r="36" spans="2:11" s="1" customFormat="1" ht="14.25" customHeight="1" hidden="1">
      <c r="B36" s="36"/>
      <c r="C36" s="37"/>
      <c r="D36" s="37"/>
      <c r="E36" s="44" t="s">
        <v>506</v>
      </c>
      <c r="F36" s="111">
        <f>ROUND(SUM(BI92:BI317),2)</f>
        <v>0</v>
      </c>
      <c r="G36" s="37"/>
      <c r="H36" s="37"/>
      <c r="I36" s="112">
        <v>0</v>
      </c>
      <c r="J36" s="111">
        <v>0</v>
      </c>
      <c r="K36" s="40"/>
    </row>
    <row r="37" spans="2:11" s="1" customFormat="1" ht="6.75" customHeight="1">
      <c r="B37" s="36"/>
      <c r="C37" s="37"/>
      <c r="D37" s="37"/>
      <c r="E37" s="37"/>
      <c r="F37" s="37"/>
      <c r="G37" s="37"/>
      <c r="H37" s="37"/>
      <c r="I37" s="99"/>
      <c r="J37" s="37"/>
      <c r="K37" s="40"/>
    </row>
    <row r="38" spans="2:11" s="1" customFormat="1" ht="24.75" customHeight="1">
      <c r="B38" s="36"/>
      <c r="C38" s="46"/>
      <c r="D38" s="47" t="s">
        <v>507</v>
      </c>
      <c r="E38" s="48"/>
      <c r="F38" s="48"/>
      <c r="G38" s="113" t="s">
        <v>508</v>
      </c>
      <c r="H38" s="49" t="s">
        <v>509</v>
      </c>
      <c r="I38" s="114"/>
      <c r="J38" s="115">
        <f>SUM(J29:J36)</f>
        <v>0</v>
      </c>
      <c r="K38" s="116"/>
    </row>
    <row r="39" spans="2:11" s="1" customFormat="1" ht="14.25" customHeight="1">
      <c r="B39" s="51"/>
      <c r="C39" s="52"/>
      <c r="D39" s="52"/>
      <c r="E39" s="52"/>
      <c r="F39" s="52"/>
      <c r="G39" s="52"/>
      <c r="H39" s="52"/>
      <c r="I39" s="117"/>
      <c r="J39" s="52"/>
      <c r="K39" s="53"/>
    </row>
    <row r="43" spans="2:11" s="1" customFormat="1" ht="6.75" customHeight="1">
      <c r="B43" s="54"/>
      <c r="C43" s="55"/>
      <c r="D43" s="55"/>
      <c r="E43" s="55"/>
      <c r="F43" s="55"/>
      <c r="G43" s="55"/>
      <c r="H43" s="55"/>
      <c r="I43" s="118"/>
      <c r="J43" s="55"/>
      <c r="K43" s="119"/>
    </row>
    <row r="44" spans="2:11" s="1" customFormat="1" ht="36.75" customHeight="1">
      <c r="B44" s="36"/>
      <c r="C44" s="25" t="s">
        <v>581</v>
      </c>
      <c r="D44" s="37"/>
      <c r="E44" s="37"/>
      <c r="F44" s="37"/>
      <c r="G44" s="37"/>
      <c r="H44" s="37"/>
      <c r="I44" s="99"/>
      <c r="J44" s="37"/>
      <c r="K44" s="40"/>
    </row>
    <row r="45" spans="2:11" s="1" customFormat="1" ht="6.75" customHeight="1">
      <c r="B45" s="36"/>
      <c r="C45" s="37"/>
      <c r="D45" s="37"/>
      <c r="E45" s="37"/>
      <c r="F45" s="37"/>
      <c r="G45" s="37"/>
      <c r="H45" s="37"/>
      <c r="I45" s="99"/>
      <c r="J45" s="37"/>
      <c r="K45" s="40"/>
    </row>
    <row r="46" spans="2:11" s="1" customFormat="1" ht="14.25" customHeight="1">
      <c r="B46" s="36"/>
      <c r="C46" s="32" t="s">
        <v>17</v>
      </c>
      <c r="D46" s="37"/>
      <c r="E46" s="37"/>
      <c r="F46" s="37"/>
      <c r="G46" s="37"/>
      <c r="H46" s="37"/>
      <c r="I46" s="99"/>
      <c r="J46" s="37"/>
      <c r="K46" s="40"/>
    </row>
    <row r="47" spans="2:11" s="1" customFormat="1" ht="22.5" customHeight="1">
      <c r="B47" s="36"/>
      <c r="C47" s="37"/>
      <c r="D47" s="37"/>
      <c r="E47" s="488" t="s">
        <v>43</v>
      </c>
      <c r="F47" s="451"/>
      <c r="G47" s="451"/>
      <c r="H47" s="451"/>
      <c r="I47" s="99"/>
      <c r="J47" s="37"/>
      <c r="K47" s="40"/>
    </row>
    <row r="48" spans="2:11" ht="15">
      <c r="B48" s="23"/>
      <c r="C48" s="32" t="s">
        <v>565</v>
      </c>
      <c r="D48" s="24"/>
      <c r="E48" s="24"/>
      <c r="F48" s="24"/>
      <c r="G48" s="24"/>
      <c r="H48" s="24"/>
      <c r="I48" s="98"/>
      <c r="J48" s="24"/>
      <c r="K48" s="26"/>
    </row>
    <row r="49" spans="2:11" s="1" customFormat="1" ht="22.5" customHeight="1">
      <c r="B49" s="36"/>
      <c r="C49" s="37"/>
      <c r="D49" s="37"/>
      <c r="E49" s="488" t="s">
        <v>569</v>
      </c>
      <c r="F49" s="451"/>
      <c r="G49" s="451"/>
      <c r="H49" s="451"/>
      <c r="I49" s="99"/>
      <c r="J49" s="37"/>
      <c r="K49" s="40"/>
    </row>
    <row r="50" spans="2:11" s="1" customFormat="1" ht="14.25" customHeight="1">
      <c r="B50" s="36"/>
      <c r="C50" s="32" t="s">
        <v>573</v>
      </c>
      <c r="D50" s="37"/>
      <c r="E50" s="37"/>
      <c r="F50" s="37"/>
      <c r="G50" s="37"/>
      <c r="H50" s="37"/>
      <c r="I50" s="99"/>
      <c r="J50" s="37"/>
      <c r="K50" s="40"/>
    </row>
    <row r="51" spans="2:11" s="1" customFormat="1" ht="23.25" customHeight="1">
      <c r="B51" s="36"/>
      <c r="C51" s="37"/>
      <c r="D51" s="37"/>
      <c r="E51" s="489" t="str">
        <f>E11</f>
        <v>HP-572014-101-SP - SO 101 - Soupis prací - Schodiště</v>
      </c>
      <c r="F51" s="451"/>
      <c r="G51" s="451"/>
      <c r="H51" s="451"/>
      <c r="I51" s="99"/>
      <c r="J51" s="37"/>
      <c r="K51" s="40"/>
    </row>
    <row r="52" spans="2:11" s="1" customFormat="1" ht="6.75" customHeight="1">
      <c r="B52" s="36"/>
      <c r="C52" s="37"/>
      <c r="D52" s="37"/>
      <c r="E52" s="37"/>
      <c r="F52" s="37"/>
      <c r="G52" s="37"/>
      <c r="H52" s="37"/>
      <c r="I52" s="99"/>
      <c r="J52" s="37"/>
      <c r="K52" s="40"/>
    </row>
    <row r="53" spans="2:11" s="1" customFormat="1" ht="18" customHeight="1">
      <c r="B53" s="36"/>
      <c r="C53" s="32" t="s">
        <v>24</v>
      </c>
      <c r="D53" s="37"/>
      <c r="E53" s="37"/>
      <c r="F53" s="30" t="str">
        <f>F14</f>
        <v>Sokolov</v>
      </c>
      <c r="G53" s="37"/>
      <c r="H53" s="37"/>
      <c r="I53" s="100" t="s">
        <v>26</v>
      </c>
      <c r="J53" s="101"/>
      <c r="K53" s="40"/>
    </row>
    <row r="54" spans="2:11" s="1" customFormat="1" ht="6.75" customHeight="1">
      <c r="B54" s="36"/>
      <c r="C54" s="37"/>
      <c r="D54" s="37"/>
      <c r="E54" s="37"/>
      <c r="F54" s="37"/>
      <c r="G54" s="37"/>
      <c r="H54" s="37"/>
      <c r="I54" s="99"/>
      <c r="J54" s="37"/>
      <c r="K54" s="40"/>
    </row>
    <row r="55" spans="2:11" s="1" customFormat="1" ht="15">
      <c r="B55" s="36"/>
      <c r="C55" s="32" t="s">
        <v>29</v>
      </c>
      <c r="D55" s="37"/>
      <c r="E55" s="37"/>
      <c r="F55" s="30" t="str">
        <f>E17</f>
        <v>Město Sokolov</v>
      </c>
      <c r="G55" s="37"/>
      <c r="H55" s="37"/>
      <c r="I55" s="100" t="s">
        <v>37</v>
      </c>
      <c r="J55" s="30" t="str">
        <f>E23</f>
        <v>Bc. Michal Pašava</v>
      </c>
      <c r="K55" s="40"/>
    </row>
    <row r="56" spans="2:11" s="1" customFormat="1" ht="14.25" customHeight="1">
      <c r="B56" s="36"/>
      <c r="C56" s="32" t="s">
        <v>35</v>
      </c>
      <c r="D56" s="37"/>
      <c r="E56" s="37"/>
      <c r="F56" s="30">
        <f>IF(E20="","",E20)</f>
      </c>
      <c r="G56" s="37"/>
      <c r="H56" s="37"/>
      <c r="I56" s="99"/>
      <c r="J56" s="37"/>
      <c r="K56" s="40"/>
    </row>
    <row r="57" spans="2:11" s="1" customFormat="1" ht="9.75" customHeight="1">
      <c r="B57" s="36"/>
      <c r="C57" s="37"/>
      <c r="D57" s="37"/>
      <c r="E57" s="37"/>
      <c r="F57" s="37"/>
      <c r="G57" s="37"/>
      <c r="H57" s="37"/>
      <c r="I57" s="99"/>
      <c r="J57" s="37"/>
      <c r="K57" s="40"/>
    </row>
    <row r="58" spans="2:11" s="1" customFormat="1" ht="29.25" customHeight="1">
      <c r="B58" s="36"/>
      <c r="C58" s="120" t="s">
        <v>582</v>
      </c>
      <c r="D58" s="46"/>
      <c r="E58" s="46"/>
      <c r="F58" s="46"/>
      <c r="G58" s="46"/>
      <c r="H58" s="46"/>
      <c r="I58" s="121"/>
      <c r="J58" s="122" t="s">
        <v>583</v>
      </c>
      <c r="K58" s="50"/>
    </row>
    <row r="59" spans="2:11" s="1" customFormat="1" ht="9.75" customHeight="1">
      <c r="B59" s="36"/>
      <c r="C59" s="37"/>
      <c r="D59" s="37"/>
      <c r="E59" s="37"/>
      <c r="F59" s="37"/>
      <c r="G59" s="37"/>
      <c r="H59" s="37"/>
      <c r="I59" s="99"/>
      <c r="J59" s="37"/>
      <c r="K59" s="40"/>
    </row>
    <row r="60" spans="2:47" s="1" customFormat="1" ht="29.25" customHeight="1">
      <c r="B60" s="36"/>
      <c r="C60" s="123" t="s">
        <v>584</v>
      </c>
      <c r="D60" s="37"/>
      <c r="E60" s="37"/>
      <c r="F60" s="37"/>
      <c r="G60" s="37"/>
      <c r="H60" s="37"/>
      <c r="I60" s="99"/>
      <c r="J60" s="109">
        <f>J92</f>
        <v>0</v>
      </c>
      <c r="K60" s="40"/>
      <c r="AU60" s="19" t="s">
        <v>585</v>
      </c>
    </row>
    <row r="61" spans="2:11" s="8" customFormat="1" ht="24.75" customHeight="1">
      <c r="B61" s="128"/>
      <c r="C61" s="129"/>
      <c r="D61" s="130" t="s">
        <v>586</v>
      </c>
      <c r="E61" s="131"/>
      <c r="F61" s="131"/>
      <c r="G61" s="131"/>
      <c r="H61" s="131"/>
      <c r="I61" s="132"/>
      <c r="J61" s="133">
        <f>J93</f>
        <v>0</v>
      </c>
      <c r="K61" s="134"/>
    </row>
    <row r="62" spans="2:11" s="9" customFormat="1" ht="19.5" customHeight="1">
      <c r="B62" s="135"/>
      <c r="C62" s="136"/>
      <c r="D62" s="137" t="s">
        <v>587</v>
      </c>
      <c r="E62" s="138"/>
      <c r="F62" s="138"/>
      <c r="G62" s="138"/>
      <c r="H62" s="138"/>
      <c r="I62" s="139"/>
      <c r="J62" s="140">
        <f>J94</f>
        <v>0</v>
      </c>
      <c r="K62" s="141"/>
    </row>
    <row r="63" spans="2:11" s="9" customFormat="1" ht="19.5" customHeight="1">
      <c r="B63" s="135"/>
      <c r="C63" s="136"/>
      <c r="D63" s="137" t="s">
        <v>588</v>
      </c>
      <c r="E63" s="138"/>
      <c r="F63" s="138"/>
      <c r="G63" s="138"/>
      <c r="H63" s="138"/>
      <c r="I63" s="139"/>
      <c r="J63" s="140">
        <f>J166</f>
        <v>0</v>
      </c>
      <c r="K63" s="141"/>
    </row>
    <row r="64" spans="2:11" s="9" customFormat="1" ht="19.5" customHeight="1">
      <c r="B64" s="135"/>
      <c r="C64" s="136"/>
      <c r="D64" s="137" t="s">
        <v>589</v>
      </c>
      <c r="E64" s="138"/>
      <c r="F64" s="138"/>
      <c r="G64" s="138"/>
      <c r="H64" s="138"/>
      <c r="I64" s="139"/>
      <c r="J64" s="140">
        <f>J181</f>
        <v>0</v>
      </c>
      <c r="K64" s="141"/>
    </row>
    <row r="65" spans="2:11" s="9" customFormat="1" ht="19.5" customHeight="1">
      <c r="B65" s="135"/>
      <c r="C65" s="136"/>
      <c r="D65" s="137" t="s">
        <v>590</v>
      </c>
      <c r="E65" s="138"/>
      <c r="F65" s="138"/>
      <c r="G65" s="138"/>
      <c r="H65" s="138"/>
      <c r="I65" s="139"/>
      <c r="J65" s="140">
        <f>J259</f>
        <v>0</v>
      </c>
      <c r="K65" s="141"/>
    </row>
    <row r="66" spans="2:11" s="9" customFormat="1" ht="19.5" customHeight="1">
      <c r="B66" s="135"/>
      <c r="C66" s="136"/>
      <c r="D66" s="137" t="s">
        <v>591</v>
      </c>
      <c r="E66" s="138"/>
      <c r="F66" s="138"/>
      <c r="G66" s="138"/>
      <c r="H66" s="138"/>
      <c r="I66" s="139"/>
      <c r="J66" s="140">
        <f>J278</f>
        <v>0</v>
      </c>
      <c r="K66" s="141"/>
    </row>
    <row r="67" spans="2:11" s="9" customFormat="1" ht="19.5" customHeight="1">
      <c r="B67" s="135"/>
      <c r="C67" s="136"/>
      <c r="D67" s="137" t="s">
        <v>592</v>
      </c>
      <c r="E67" s="138"/>
      <c r="F67" s="138"/>
      <c r="G67" s="138"/>
      <c r="H67" s="138"/>
      <c r="I67" s="139"/>
      <c r="J67" s="140">
        <f>J300</f>
        <v>0</v>
      </c>
      <c r="K67" s="141"/>
    </row>
    <row r="68" spans="2:11" s="9" customFormat="1" ht="19.5" customHeight="1">
      <c r="B68" s="135"/>
      <c r="C68" s="136"/>
      <c r="D68" s="137" t="s">
        <v>593</v>
      </c>
      <c r="E68" s="138"/>
      <c r="F68" s="138"/>
      <c r="G68" s="138"/>
      <c r="H68" s="138"/>
      <c r="I68" s="139"/>
      <c r="J68" s="140">
        <f>J310</f>
        <v>0</v>
      </c>
      <c r="K68" s="141"/>
    </row>
    <row r="69" spans="2:11" s="8" customFormat="1" ht="24.75" customHeight="1">
      <c r="B69" s="128"/>
      <c r="C69" s="129"/>
      <c r="D69" s="130" t="s">
        <v>594</v>
      </c>
      <c r="E69" s="131"/>
      <c r="F69" s="131"/>
      <c r="G69" s="131"/>
      <c r="H69" s="131"/>
      <c r="I69" s="132"/>
      <c r="J69" s="133">
        <f>J313</f>
        <v>0</v>
      </c>
      <c r="K69" s="134"/>
    </row>
    <row r="70" spans="2:11" s="9" customFormat="1" ht="19.5" customHeight="1">
      <c r="B70" s="135"/>
      <c r="C70" s="136"/>
      <c r="D70" s="137" t="s">
        <v>1023</v>
      </c>
      <c r="E70" s="138"/>
      <c r="F70" s="138"/>
      <c r="G70" s="138"/>
      <c r="H70" s="138"/>
      <c r="I70" s="139"/>
      <c r="J70" s="140">
        <f>J314</f>
        <v>0</v>
      </c>
      <c r="K70" s="141"/>
    </row>
    <row r="71" spans="2:11" s="1" customFormat="1" ht="21.75" customHeight="1">
      <c r="B71" s="36"/>
      <c r="C71" s="37"/>
      <c r="D71" s="37"/>
      <c r="E71" s="37"/>
      <c r="F71" s="37"/>
      <c r="G71" s="37"/>
      <c r="H71" s="37"/>
      <c r="I71" s="99"/>
      <c r="J71" s="37"/>
      <c r="K71" s="40"/>
    </row>
    <row r="72" spans="2:11" s="1" customFormat="1" ht="6.75" customHeight="1">
      <c r="B72" s="51"/>
      <c r="C72" s="52"/>
      <c r="D72" s="52"/>
      <c r="E72" s="52"/>
      <c r="F72" s="52"/>
      <c r="G72" s="52"/>
      <c r="H72" s="52"/>
      <c r="I72" s="117"/>
      <c r="J72" s="52"/>
      <c r="K72" s="53"/>
    </row>
    <row r="76" spans="2:12" s="1" customFormat="1" ht="6.75" customHeight="1">
      <c r="B76" s="54"/>
      <c r="C76" s="55"/>
      <c r="D76" s="55"/>
      <c r="E76" s="55"/>
      <c r="F76" s="55"/>
      <c r="G76" s="55"/>
      <c r="H76" s="55"/>
      <c r="I76" s="118"/>
      <c r="J76" s="55"/>
      <c r="K76" s="55"/>
      <c r="L76" s="36"/>
    </row>
    <row r="77" spans="2:12" s="1" customFormat="1" ht="36.75" customHeight="1">
      <c r="B77" s="36"/>
      <c r="C77" s="56" t="s">
        <v>595</v>
      </c>
      <c r="L77" s="36"/>
    </row>
    <row r="78" spans="2:12" s="1" customFormat="1" ht="6.75" customHeight="1">
      <c r="B78" s="36"/>
      <c r="L78" s="36"/>
    </row>
    <row r="79" spans="2:12" s="1" customFormat="1" ht="14.25" customHeight="1">
      <c r="B79" s="36"/>
      <c r="C79" s="58" t="s">
        <v>17</v>
      </c>
      <c r="L79" s="36"/>
    </row>
    <row r="80" spans="2:12" s="1" customFormat="1" ht="22.5" customHeight="1">
      <c r="B80" s="36"/>
      <c r="E80" s="490" t="str">
        <f>E7</f>
        <v>Obnova schodiště a teras nad Dolním rybníkem v Husových sadech</v>
      </c>
      <c r="F80" s="455"/>
      <c r="G80" s="455"/>
      <c r="H80" s="455"/>
      <c r="L80" s="36"/>
    </row>
    <row r="81" spans="2:12" ht="15">
      <c r="B81" s="23"/>
      <c r="C81" s="58" t="s">
        <v>565</v>
      </c>
      <c r="L81" s="23"/>
    </row>
    <row r="82" spans="2:12" s="1" customFormat="1" ht="22.5" customHeight="1">
      <c r="B82" s="36"/>
      <c r="E82" s="490" t="s">
        <v>569</v>
      </c>
      <c r="F82" s="455"/>
      <c r="G82" s="455"/>
      <c r="H82" s="455"/>
      <c r="L82" s="36"/>
    </row>
    <row r="83" spans="2:12" s="1" customFormat="1" ht="14.25" customHeight="1">
      <c r="B83" s="36"/>
      <c r="C83" s="58" t="s">
        <v>573</v>
      </c>
      <c r="L83" s="36"/>
    </row>
    <row r="84" spans="2:12" s="1" customFormat="1" ht="23.25" customHeight="1">
      <c r="B84" s="36"/>
      <c r="E84" s="471" t="str">
        <f>E11</f>
        <v>HP-572014-101-SP - SO 101 - Soupis prací - Schodiště</v>
      </c>
      <c r="F84" s="455"/>
      <c r="G84" s="455"/>
      <c r="H84" s="455"/>
      <c r="L84" s="36"/>
    </row>
    <row r="85" spans="2:12" s="1" customFormat="1" ht="6.75" customHeight="1">
      <c r="B85" s="36"/>
      <c r="L85" s="36"/>
    </row>
    <row r="86" spans="2:12" s="1" customFormat="1" ht="18" customHeight="1">
      <c r="B86" s="36"/>
      <c r="C86" s="58" t="s">
        <v>24</v>
      </c>
      <c r="F86" s="142" t="str">
        <f>F14</f>
        <v>Sokolov</v>
      </c>
      <c r="I86" s="143" t="s">
        <v>26</v>
      </c>
      <c r="J86" s="62">
        <f>IF(J14="","",J14)</f>
      </c>
      <c r="L86" s="36"/>
    </row>
    <row r="87" spans="2:12" s="1" customFormat="1" ht="6.75" customHeight="1">
      <c r="B87" s="36"/>
      <c r="L87" s="36"/>
    </row>
    <row r="88" spans="2:12" s="1" customFormat="1" ht="15">
      <c r="B88" s="36"/>
      <c r="C88" s="58" t="s">
        <v>29</v>
      </c>
      <c r="F88" s="142" t="str">
        <f>E17</f>
        <v>Město Sokolov</v>
      </c>
      <c r="I88" s="143" t="s">
        <v>37</v>
      </c>
      <c r="J88" s="142" t="str">
        <f>E23</f>
        <v>Bc. Michal Pašava</v>
      </c>
      <c r="L88" s="36"/>
    </row>
    <row r="89" spans="2:12" s="1" customFormat="1" ht="14.25" customHeight="1">
      <c r="B89" s="36"/>
      <c r="C89" s="58" t="s">
        <v>35</v>
      </c>
      <c r="F89" s="142">
        <f>IF(E20="","",E20)</f>
      </c>
      <c r="L89" s="36"/>
    </row>
    <row r="90" spans="2:12" s="1" customFormat="1" ht="9.75" customHeight="1">
      <c r="B90" s="36"/>
      <c r="L90" s="36"/>
    </row>
    <row r="91" spans="2:20" s="10" customFormat="1" ht="29.25" customHeight="1">
      <c r="B91" s="144"/>
      <c r="C91" s="145" t="s">
        <v>596</v>
      </c>
      <c r="D91" s="146" t="s">
        <v>516</v>
      </c>
      <c r="E91" s="146" t="s">
        <v>512</v>
      </c>
      <c r="F91" s="146" t="s">
        <v>597</v>
      </c>
      <c r="G91" s="146" t="s">
        <v>598</v>
      </c>
      <c r="H91" s="146" t="s">
        <v>599</v>
      </c>
      <c r="I91" s="147" t="s">
        <v>600</v>
      </c>
      <c r="J91" s="146" t="s">
        <v>583</v>
      </c>
      <c r="K91" s="148" t="s">
        <v>601</v>
      </c>
      <c r="L91" s="144"/>
      <c r="M91" s="68" t="s">
        <v>602</v>
      </c>
      <c r="N91" s="69" t="s">
        <v>501</v>
      </c>
      <c r="O91" s="69" t="s">
        <v>603</v>
      </c>
      <c r="P91" s="69" t="s">
        <v>604</v>
      </c>
      <c r="Q91" s="69" t="s">
        <v>605</v>
      </c>
      <c r="R91" s="69" t="s">
        <v>606</v>
      </c>
      <c r="S91" s="69" t="s">
        <v>607</v>
      </c>
      <c r="T91" s="70" t="s">
        <v>608</v>
      </c>
    </row>
    <row r="92" spans="2:63" s="1" customFormat="1" ht="29.25" customHeight="1">
      <c r="B92" s="36"/>
      <c r="C92" s="72" t="s">
        <v>584</v>
      </c>
      <c r="J92" s="149">
        <f>BK92</f>
        <v>0</v>
      </c>
      <c r="L92" s="36"/>
      <c r="M92" s="71"/>
      <c r="N92" s="63"/>
      <c r="O92" s="63"/>
      <c r="P92" s="150">
        <f>P93+P313</f>
        <v>0</v>
      </c>
      <c r="Q92" s="63"/>
      <c r="R92" s="150">
        <f>R93+R313</f>
        <v>61.68639709999999</v>
      </c>
      <c r="S92" s="63"/>
      <c r="T92" s="151">
        <f>T93+T313</f>
        <v>26.13725</v>
      </c>
      <c r="AT92" s="19" t="s">
        <v>530</v>
      </c>
      <c r="AU92" s="19" t="s">
        <v>585</v>
      </c>
      <c r="BK92" s="152">
        <f>BK93+BK313</f>
        <v>0</v>
      </c>
    </row>
    <row r="93" spans="2:63" s="11" customFormat="1" ht="36.75" customHeight="1">
      <c r="B93" s="153"/>
      <c r="D93" s="154" t="s">
        <v>530</v>
      </c>
      <c r="E93" s="155" t="s">
        <v>609</v>
      </c>
      <c r="F93" s="155" t="s">
        <v>610</v>
      </c>
      <c r="I93" s="156"/>
      <c r="J93" s="157">
        <f>BK93</f>
        <v>0</v>
      </c>
      <c r="L93" s="153"/>
      <c r="M93" s="158"/>
      <c r="N93" s="159"/>
      <c r="O93" s="159"/>
      <c r="P93" s="160">
        <f>P94+P166+P181+P259+P278+P300+P310</f>
        <v>0</v>
      </c>
      <c r="Q93" s="159"/>
      <c r="R93" s="160">
        <f>R94+R166+R181+R259+R278+R300+R310</f>
        <v>61.68639709999999</v>
      </c>
      <c r="S93" s="159"/>
      <c r="T93" s="161">
        <f>T94+T166+T181+T259+T278+T300+T310</f>
        <v>26.13725</v>
      </c>
      <c r="AR93" s="154" t="s">
        <v>23</v>
      </c>
      <c r="AT93" s="162" t="s">
        <v>530</v>
      </c>
      <c r="AU93" s="162" t="s">
        <v>531</v>
      </c>
      <c r="AY93" s="154" t="s">
        <v>611</v>
      </c>
      <c r="BK93" s="163">
        <f>BK94+BK166+BK181+BK259+BK278+BK300+BK310</f>
        <v>0</v>
      </c>
    </row>
    <row r="94" spans="2:63" s="11" customFormat="1" ht="19.5" customHeight="1">
      <c r="B94" s="153"/>
      <c r="D94" s="164" t="s">
        <v>530</v>
      </c>
      <c r="E94" s="165" t="s">
        <v>23</v>
      </c>
      <c r="F94" s="165" t="s">
        <v>612</v>
      </c>
      <c r="I94" s="156"/>
      <c r="J94" s="166">
        <f>BK94</f>
        <v>0</v>
      </c>
      <c r="L94" s="153"/>
      <c r="M94" s="158"/>
      <c r="N94" s="159"/>
      <c r="O94" s="159"/>
      <c r="P94" s="160">
        <f>SUM(P95:P165)</f>
        <v>0</v>
      </c>
      <c r="Q94" s="159"/>
      <c r="R94" s="160">
        <f>SUM(R95:R165)</f>
        <v>0</v>
      </c>
      <c r="S94" s="159"/>
      <c r="T94" s="161">
        <f>SUM(T95:T165)</f>
        <v>26.13725</v>
      </c>
      <c r="AR94" s="154" t="s">
        <v>23</v>
      </c>
      <c r="AT94" s="162" t="s">
        <v>530</v>
      </c>
      <c r="AU94" s="162" t="s">
        <v>23</v>
      </c>
      <c r="AY94" s="154" t="s">
        <v>611</v>
      </c>
      <c r="BK94" s="163">
        <f>SUM(BK95:BK165)</f>
        <v>0</v>
      </c>
    </row>
    <row r="95" spans="2:65" s="1" customFormat="1" ht="22.5" customHeight="1">
      <c r="B95" s="167"/>
      <c r="C95" s="168" t="s">
        <v>23</v>
      </c>
      <c r="D95" s="168" t="s">
        <v>613</v>
      </c>
      <c r="E95" s="169" t="s">
        <v>614</v>
      </c>
      <c r="F95" s="170" t="s">
        <v>615</v>
      </c>
      <c r="G95" s="171" t="s">
        <v>546</v>
      </c>
      <c r="H95" s="172">
        <v>92.5</v>
      </c>
      <c r="I95" s="173"/>
      <c r="J95" s="174">
        <f>ROUND(I95*H95,2)</f>
        <v>0</v>
      </c>
      <c r="K95" s="170" t="s">
        <v>616</v>
      </c>
      <c r="L95" s="36"/>
      <c r="M95" s="175" t="s">
        <v>3</v>
      </c>
      <c r="N95" s="176" t="s">
        <v>502</v>
      </c>
      <c r="O95" s="37"/>
      <c r="P95" s="177">
        <f>O95*H95</f>
        <v>0</v>
      </c>
      <c r="Q95" s="177">
        <v>0</v>
      </c>
      <c r="R95" s="177">
        <f>Q95*H95</f>
        <v>0</v>
      </c>
      <c r="S95" s="177">
        <v>0</v>
      </c>
      <c r="T95" s="178">
        <f>S95*H95</f>
        <v>0</v>
      </c>
      <c r="AR95" s="19" t="s">
        <v>617</v>
      </c>
      <c r="AT95" s="19" t="s">
        <v>613</v>
      </c>
      <c r="AU95" s="19" t="s">
        <v>538</v>
      </c>
      <c r="AY95" s="19" t="s">
        <v>611</v>
      </c>
      <c r="BE95" s="179">
        <f>IF(N95="základní",J95,0)</f>
        <v>0</v>
      </c>
      <c r="BF95" s="179">
        <f>IF(N95="snížená",J95,0)</f>
        <v>0</v>
      </c>
      <c r="BG95" s="179">
        <f>IF(N95="zákl. přenesená",J95,0)</f>
        <v>0</v>
      </c>
      <c r="BH95" s="179">
        <f>IF(N95="sníž. přenesená",J95,0)</f>
        <v>0</v>
      </c>
      <c r="BI95" s="179">
        <f>IF(N95="nulová",J95,0)</f>
        <v>0</v>
      </c>
      <c r="BJ95" s="19" t="s">
        <v>23</v>
      </c>
      <c r="BK95" s="179">
        <f>ROUND(I95*H95,2)</f>
        <v>0</v>
      </c>
      <c r="BL95" s="19" t="s">
        <v>617</v>
      </c>
      <c r="BM95" s="19" t="s">
        <v>618</v>
      </c>
    </row>
    <row r="96" spans="2:47" s="1" customFormat="1" ht="40.5">
      <c r="B96" s="36"/>
      <c r="D96" s="180" t="s">
        <v>619</v>
      </c>
      <c r="F96" s="181" t="s">
        <v>620</v>
      </c>
      <c r="I96" s="182"/>
      <c r="L96" s="36"/>
      <c r="M96" s="65"/>
      <c r="N96" s="37"/>
      <c r="O96" s="37"/>
      <c r="P96" s="37"/>
      <c r="Q96" s="37"/>
      <c r="R96" s="37"/>
      <c r="S96" s="37"/>
      <c r="T96" s="66"/>
      <c r="AT96" s="19" t="s">
        <v>619</v>
      </c>
      <c r="AU96" s="19" t="s">
        <v>538</v>
      </c>
    </row>
    <row r="97" spans="2:47" s="1" customFormat="1" ht="40.5">
      <c r="B97" s="36"/>
      <c r="D97" s="180" t="s">
        <v>621</v>
      </c>
      <c r="F97" s="183" t="s">
        <v>622</v>
      </c>
      <c r="I97" s="182"/>
      <c r="L97" s="36"/>
      <c r="M97" s="65"/>
      <c r="N97" s="37"/>
      <c r="O97" s="37"/>
      <c r="P97" s="37"/>
      <c r="Q97" s="37"/>
      <c r="R97" s="37"/>
      <c r="S97" s="37"/>
      <c r="T97" s="66"/>
      <c r="AT97" s="19" t="s">
        <v>621</v>
      </c>
      <c r="AU97" s="19" t="s">
        <v>538</v>
      </c>
    </row>
    <row r="98" spans="2:51" s="12" customFormat="1" ht="13.5">
      <c r="B98" s="184"/>
      <c r="D98" s="180" t="s">
        <v>623</v>
      </c>
      <c r="E98" s="185" t="s">
        <v>3</v>
      </c>
      <c r="F98" s="186" t="s">
        <v>624</v>
      </c>
      <c r="H98" s="185" t="s">
        <v>3</v>
      </c>
      <c r="I98" s="187"/>
      <c r="L98" s="184"/>
      <c r="M98" s="188"/>
      <c r="N98" s="189"/>
      <c r="O98" s="189"/>
      <c r="P98" s="189"/>
      <c r="Q98" s="189"/>
      <c r="R98" s="189"/>
      <c r="S98" s="189"/>
      <c r="T98" s="190"/>
      <c r="AT98" s="185" t="s">
        <v>623</v>
      </c>
      <c r="AU98" s="185" t="s">
        <v>538</v>
      </c>
      <c r="AV98" s="12" t="s">
        <v>23</v>
      </c>
      <c r="AW98" s="12" t="s">
        <v>41</v>
      </c>
      <c r="AX98" s="12" t="s">
        <v>531</v>
      </c>
      <c r="AY98" s="185" t="s">
        <v>611</v>
      </c>
    </row>
    <row r="99" spans="2:51" s="13" customFormat="1" ht="13.5">
      <c r="B99" s="191"/>
      <c r="D99" s="180" t="s">
        <v>623</v>
      </c>
      <c r="E99" s="192" t="s">
        <v>563</v>
      </c>
      <c r="F99" s="193" t="s">
        <v>625</v>
      </c>
      <c r="H99" s="194">
        <v>92.5</v>
      </c>
      <c r="I99" s="195"/>
      <c r="L99" s="191"/>
      <c r="M99" s="196"/>
      <c r="N99" s="197"/>
      <c r="O99" s="197"/>
      <c r="P99" s="197"/>
      <c r="Q99" s="197"/>
      <c r="R99" s="197"/>
      <c r="S99" s="197"/>
      <c r="T99" s="198"/>
      <c r="AT99" s="192" t="s">
        <v>623</v>
      </c>
      <c r="AU99" s="192" t="s">
        <v>538</v>
      </c>
      <c r="AV99" s="13" t="s">
        <v>538</v>
      </c>
      <c r="AW99" s="13" t="s">
        <v>41</v>
      </c>
      <c r="AX99" s="13" t="s">
        <v>531</v>
      </c>
      <c r="AY99" s="192" t="s">
        <v>611</v>
      </c>
    </row>
    <row r="100" spans="2:51" s="14" customFormat="1" ht="13.5">
      <c r="B100" s="199"/>
      <c r="D100" s="200" t="s">
        <v>623</v>
      </c>
      <c r="E100" s="201" t="s">
        <v>3</v>
      </c>
      <c r="F100" s="202" t="s">
        <v>626</v>
      </c>
      <c r="H100" s="203">
        <v>92.5</v>
      </c>
      <c r="I100" s="204"/>
      <c r="L100" s="199"/>
      <c r="M100" s="205"/>
      <c r="N100" s="206"/>
      <c r="O100" s="206"/>
      <c r="P100" s="206"/>
      <c r="Q100" s="206"/>
      <c r="R100" s="206"/>
      <c r="S100" s="206"/>
      <c r="T100" s="207"/>
      <c r="AT100" s="208" t="s">
        <v>623</v>
      </c>
      <c r="AU100" s="208" t="s">
        <v>538</v>
      </c>
      <c r="AV100" s="14" t="s">
        <v>617</v>
      </c>
      <c r="AW100" s="14" t="s">
        <v>41</v>
      </c>
      <c r="AX100" s="14" t="s">
        <v>23</v>
      </c>
      <c r="AY100" s="208" t="s">
        <v>611</v>
      </c>
    </row>
    <row r="101" spans="2:65" s="1" customFormat="1" ht="22.5" customHeight="1">
      <c r="B101" s="167"/>
      <c r="C101" s="168" t="s">
        <v>538</v>
      </c>
      <c r="D101" s="168" t="s">
        <v>613</v>
      </c>
      <c r="E101" s="169" t="s">
        <v>627</v>
      </c>
      <c r="F101" s="170" t="s">
        <v>628</v>
      </c>
      <c r="G101" s="171" t="s">
        <v>546</v>
      </c>
      <c r="H101" s="172">
        <v>92.5</v>
      </c>
      <c r="I101" s="173"/>
      <c r="J101" s="174">
        <f>ROUND(I101*H101,2)</f>
        <v>0</v>
      </c>
      <c r="K101" s="170" t="s">
        <v>616</v>
      </c>
      <c r="L101" s="36"/>
      <c r="M101" s="175" t="s">
        <v>3</v>
      </c>
      <c r="N101" s="176" t="s">
        <v>502</v>
      </c>
      <c r="O101" s="37"/>
      <c r="P101" s="177">
        <f>O101*H101</f>
        <v>0</v>
      </c>
      <c r="Q101" s="177">
        <v>0</v>
      </c>
      <c r="R101" s="177">
        <f>Q101*H101</f>
        <v>0</v>
      </c>
      <c r="S101" s="177">
        <v>0.13</v>
      </c>
      <c r="T101" s="178">
        <f>S101*H101</f>
        <v>12.025</v>
      </c>
      <c r="AR101" s="19" t="s">
        <v>617</v>
      </c>
      <c r="AT101" s="19" t="s">
        <v>613</v>
      </c>
      <c r="AU101" s="19" t="s">
        <v>538</v>
      </c>
      <c r="AY101" s="19" t="s">
        <v>611</v>
      </c>
      <c r="BE101" s="179">
        <f>IF(N101="základní",J101,0)</f>
        <v>0</v>
      </c>
      <c r="BF101" s="179">
        <f>IF(N101="snížená",J101,0)</f>
        <v>0</v>
      </c>
      <c r="BG101" s="179">
        <f>IF(N101="zákl. přenesená",J101,0)</f>
        <v>0</v>
      </c>
      <c r="BH101" s="179">
        <f>IF(N101="sníž. přenesená",J101,0)</f>
        <v>0</v>
      </c>
      <c r="BI101" s="179">
        <f>IF(N101="nulová",J101,0)</f>
        <v>0</v>
      </c>
      <c r="BJ101" s="19" t="s">
        <v>23</v>
      </c>
      <c r="BK101" s="179">
        <f>ROUND(I101*H101,2)</f>
        <v>0</v>
      </c>
      <c r="BL101" s="19" t="s">
        <v>617</v>
      </c>
      <c r="BM101" s="19" t="s">
        <v>629</v>
      </c>
    </row>
    <row r="102" spans="2:47" s="1" customFormat="1" ht="40.5">
      <c r="B102" s="36"/>
      <c r="D102" s="180" t="s">
        <v>619</v>
      </c>
      <c r="F102" s="181" t="s">
        <v>630</v>
      </c>
      <c r="I102" s="182"/>
      <c r="L102" s="36"/>
      <c r="M102" s="65"/>
      <c r="N102" s="37"/>
      <c r="O102" s="37"/>
      <c r="P102" s="37"/>
      <c r="Q102" s="37"/>
      <c r="R102" s="37"/>
      <c r="S102" s="37"/>
      <c r="T102" s="66"/>
      <c r="AT102" s="19" t="s">
        <v>619</v>
      </c>
      <c r="AU102" s="19" t="s">
        <v>538</v>
      </c>
    </row>
    <row r="103" spans="2:51" s="13" customFormat="1" ht="13.5">
      <c r="B103" s="191"/>
      <c r="D103" s="180" t="s">
        <v>623</v>
      </c>
      <c r="E103" s="192" t="s">
        <v>3</v>
      </c>
      <c r="F103" s="193" t="s">
        <v>563</v>
      </c>
      <c r="H103" s="194">
        <v>92.5</v>
      </c>
      <c r="I103" s="195"/>
      <c r="L103" s="191"/>
      <c r="M103" s="196"/>
      <c r="N103" s="197"/>
      <c r="O103" s="197"/>
      <c r="P103" s="197"/>
      <c r="Q103" s="197"/>
      <c r="R103" s="197"/>
      <c r="S103" s="197"/>
      <c r="T103" s="198"/>
      <c r="AT103" s="192" t="s">
        <v>623</v>
      </c>
      <c r="AU103" s="192" t="s">
        <v>538</v>
      </c>
      <c r="AV103" s="13" t="s">
        <v>538</v>
      </c>
      <c r="AW103" s="13" t="s">
        <v>41</v>
      </c>
      <c r="AX103" s="13" t="s">
        <v>531</v>
      </c>
      <c r="AY103" s="192" t="s">
        <v>611</v>
      </c>
    </row>
    <row r="104" spans="2:51" s="14" customFormat="1" ht="13.5">
      <c r="B104" s="199"/>
      <c r="D104" s="200" t="s">
        <v>623</v>
      </c>
      <c r="E104" s="201" t="s">
        <v>3</v>
      </c>
      <c r="F104" s="202" t="s">
        <v>626</v>
      </c>
      <c r="H104" s="203">
        <v>92.5</v>
      </c>
      <c r="I104" s="204"/>
      <c r="L104" s="199"/>
      <c r="M104" s="205"/>
      <c r="N104" s="206"/>
      <c r="O104" s="206"/>
      <c r="P104" s="206"/>
      <c r="Q104" s="206"/>
      <c r="R104" s="206"/>
      <c r="S104" s="206"/>
      <c r="T104" s="207"/>
      <c r="AT104" s="208" t="s">
        <v>623</v>
      </c>
      <c r="AU104" s="208" t="s">
        <v>538</v>
      </c>
      <c r="AV104" s="14" t="s">
        <v>617</v>
      </c>
      <c r="AW104" s="14" t="s">
        <v>41</v>
      </c>
      <c r="AX104" s="14" t="s">
        <v>23</v>
      </c>
      <c r="AY104" s="208" t="s">
        <v>611</v>
      </c>
    </row>
    <row r="105" spans="2:65" s="1" customFormat="1" ht="22.5" customHeight="1">
      <c r="B105" s="167"/>
      <c r="C105" s="168" t="s">
        <v>631</v>
      </c>
      <c r="D105" s="168" t="s">
        <v>613</v>
      </c>
      <c r="E105" s="169" t="s">
        <v>632</v>
      </c>
      <c r="F105" s="170" t="s">
        <v>633</v>
      </c>
      <c r="G105" s="171" t="s">
        <v>558</v>
      </c>
      <c r="H105" s="172">
        <v>15.75</v>
      </c>
      <c r="I105" s="173"/>
      <c r="J105" s="174">
        <f>ROUND(I105*H105,2)</f>
        <v>0</v>
      </c>
      <c r="K105" s="170" t="s">
        <v>616</v>
      </c>
      <c r="L105" s="36"/>
      <c r="M105" s="175" t="s">
        <v>3</v>
      </c>
      <c r="N105" s="176" t="s">
        <v>502</v>
      </c>
      <c r="O105" s="37"/>
      <c r="P105" s="177">
        <f>O105*H105</f>
        <v>0</v>
      </c>
      <c r="Q105" s="177">
        <v>0</v>
      </c>
      <c r="R105" s="177">
        <f>Q105*H105</f>
        <v>0</v>
      </c>
      <c r="S105" s="177">
        <v>0.205</v>
      </c>
      <c r="T105" s="178">
        <f>S105*H105</f>
        <v>3.22875</v>
      </c>
      <c r="AR105" s="19" t="s">
        <v>617</v>
      </c>
      <c r="AT105" s="19" t="s">
        <v>613</v>
      </c>
      <c r="AU105" s="19" t="s">
        <v>538</v>
      </c>
      <c r="AY105" s="19" t="s">
        <v>611</v>
      </c>
      <c r="BE105" s="179">
        <f>IF(N105="základní",J105,0)</f>
        <v>0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19" t="s">
        <v>23</v>
      </c>
      <c r="BK105" s="179">
        <f>ROUND(I105*H105,2)</f>
        <v>0</v>
      </c>
      <c r="BL105" s="19" t="s">
        <v>617</v>
      </c>
      <c r="BM105" s="19" t="s">
        <v>634</v>
      </c>
    </row>
    <row r="106" spans="2:47" s="1" customFormat="1" ht="27">
      <c r="B106" s="36"/>
      <c r="D106" s="180" t="s">
        <v>619</v>
      </c>
      <c r="F106" s="181" t="s">
        <v>635</v>
      </c>
      <c r="I106" s="182"/>
      <c r="L106" s="36"/>
      <c r="M106" s="65"/>
      <c r="N106" s="37"/>
      <c r="O106" s="37"/>
      <c r="P106" s="37"/>
      <c r="Q106" s="37"/>
      <c r="R106" s="37"/>
      <c r="S106" s="37"/>
      <c r="T106" s="66"/>
      <c r="AT106" s="19" t="s">
        <v>619</v>
      </c>
      <c r="AU106" s="19" t="s">
        <v>538</v>
      </c>
    </row>
    <row r="107" spans="2:47" s="1" customFormat="1" ht="27">
      <c r="B107" s="36"/>
      <c r="D107" s="180" t="s">
        <v>621</v>
      </c>
      <c r="F107" s="183" t="s">
        <v>636</v>
      </c>
      <c r="I107" s="182"/>
      <c r="L107" s="36"/>
      <c r="M107" s="65"/>
      <c r="N107" s="37"/>
      <c r="O107" s="37"/>
      <c r="P107" s="37"/>
      <c r="Q107" s="37"/>
      <c r="R107" s="37"/>
      <c r="S107" s="37"/>
      <c r="T107" s="66"/>
      <c r="AT107" s="19" t="s">
        <v>621</v>
      </c>
      <c r="AU107" s="19" t="s">
        <v>538</v>
      </c>
    </row>
    <row r="108" spans="2:51" s="12" customFormat="1" ht="13.5">
      <c r="B108" s="184"/>
      <c r="D108" s="180" t="s">
        <v>623</v>
      </c>
      <c r="E108" s="185" t="s">
        <v>3</v>
      </c>
      <c r="F108" s="186" t="s">
        <v>637</v>
      </c>
      <c r="H108" s="185" t="s">
        <v>3</v>
      </c>
      <c r="I108" s="187"/>
      <c r="L108" s="184"/>
      <c r="M108" s="188"/>
      <c r="N108" s="189"/>
      <c r="O108" s="189"/>
      <c r="P108" s="189"/>
      <c r="Q108" s="189"/>
      <c r="R108" s="189"/>
      <c r="S108" s="189"/>
      <c r="T108" s="190"/>
      <c r="AT108" s="185" t="s">
        <v>623</v>
      </c>
      <c r="AU108" s="185" t="s">
        <v>538</v>
      </c>
      <c r="AV108" s="12" t="s">
        <v>23</v>
      </c>
      <c r="AW108" s="12" t="s">
        <v>41</v>
      </c>
      <c r="AX108" s="12" t="s">
        <v>531</v>
      </c>
      <c r="AY108" s="185" t="s">
        <v>611</v>
      </c>
    </row>
    <row r="109" spans="2:51" s="13" customFormat="1" ht="13.5">
      <c r="B109" s="191"/>
      <c r="D109" s="180" t="s">
        <v>623</v>
      </c>
      <c r="E109" s="192" t="s">
        <v>3</v>
      </c>
      <c r="F109" s="193" t="s">
        <v>638</v>
      </c>
      <c r="H109" s="194">
        <v>15.75</v>
      </c>
      <c r="I109" s="195"/>
      <c r="L109" s="191"/>
      <c r="M109" s="196"/>
      <c r="N109" s="197"/>
      <c r="O109" s="197"/>
      <c r="P109" s="197"/>
      <c r="Q109" s="197"/>
      <c r="R109" s="197"/>
      <c r="S109" s="197"/>
      <c r="T109" s="198"/>
      <c r="AT109" s="192" t="s">
        <v>623</v>
      </c>
      <c r="AU109" s="192" t="s">
        <v>538</v>
      </c>
      <c r="AV109" s="13" t="s">
        <v>538</v>
      </c>
      <c r="AW109" s="13" t="s">
        <v>41</v>
      </c>
      <c r="AX109" s="13" t="s">
        <v>531</v>
      </c>
      <c r="AY109" s="192" t="s">
        <v>611</v>
      </c>
    </row>
    <row r="110" spans="2:51" s="14" customFormat="1" ht="13.5">
      <c r="B110" s="199"/>
      <c r="D110" s="200" t="s">
        <v>623</v>
      </c>
      <c r="E110" s="201" t="s">
        <v>3</v>
      </c>
      <c r="F110" s="202" t="s">
        <v>626</v>
      </c>
      <c r="H110" s="203">
        <v>15.75</v>
      </c>
      <c r="I110" s="204"/>
      <c r="L110" s="199"/>
      <c r="M110" s="205"/>
      <c r="N110" s="206"/>
      <c r="O110" s="206"/>
      <c r="P110" s="206"/>
      <c r="Q110" s="206"/>
      <c r="R110" s="206"/>
      <c r="S110" s="206"/>
      <c r="T110" s="207"/>
      <c r="AT110" s="208" t="s">
        <v>623</v>
      </c>
      <c r="AU110" s="208" t="s">
        <v>538</v>
      </c>
      <c r="AV110" s="14" t="s">
        <v>617</v>
      </c>
      <c r="AW110" s="14" t="s">
        <v>41</v>
      </c>
      <c r="AX110" s="14" t="s">
        <v>23</v>
      </c>
      <c r="AY110" s="208" t="s">
        <v>611</v>
      </c>
    </row>
    <row r="111" spans="2:65" s="1" customFormat="1" ht="22.5" customHeight="1">
      <c r="B111" s="167"/>
      <c r="C111" s="168" t="s">
        <v>617</v>
      </c>
      <c r="D111" s="168" t="s">
        <v>613</v>
      </c>
      <c r="E111" s="169" t="s">
        <v>639</v>
      </c>
      <c r="F111" s="170" t="s">
        <v>640</v>
      </c>
      <c r="G111" s="171" t="s">
        <v>558</v>
      </c>
      <c r="H111" s="172">
        <v>64.9</v>
      </c>
      <c r="I111" s="173"/>
      <c r="J111" s="174">
        <f>ROUND(I111*H111,2)</f>
        <v>0</v>
      </c>
      <c r="K111" s="170" t="s">
        <v>616</v>
      </c>
      <c r="L111" s="36"/>
      <c r="M111" s="175" t="s">
        <v>3</v>
      </c>
      <c r="N111" s="176" t="s">
        <v>502</v>
      </c>
      <c r="O111" s="37"/>
      <c r="P111" s="177">
        <f>O111*H111</f>
        <v>0</v>
      </c>
      <c r="Q111" s="177">
        <v>0</v>
      </c>
      <c r="R111" s="177">
        <f>Q111*H111</f>
        <v>0</v>
      </c>
      <c r="S111" s="177">
        <v>0.115</v>
      </c>
      <c r="T111" s="178">
        <f>S111*H111</f>
        <v>7.463500000000001</v>
      </c>
      <c r="AR111" s="19" t="s">
        <v>617</v>
      </c>
      <c r="AT111" s="19" t="s">
        <v>613</v>
      </c>
      <c r="AU111" s="19" t="s">
        <v>538</v>
      </c>
      <c r="AY111" s="19" t="s">
        <v>611</v>
      </c>
      <c r="BE111" s="179">
        <f>IF(N111="základní",J111,0)</f>
        <v>0</v>
      </c>
      <c r="BF111" s="179">
        <f>IF(N111="snížená",J111,0)</f>
        <v>0</v>
      </c>
      <c r="BG111" s="179">
        <f>IF(N111="zákl. přenesená",J111,0)</f>
        <v>0</v>
      </c>
      <c r="BH111" s="179">
        <f>IF(N111="sníž. přenesená",J111,0)</f>
        <v>0</v>
      </c>
      <c r="BI111" s="179">
        <f>IF(N111="nulová",J111,0)</f>
        <v>0</v>
      </c>
      <c r="BJ111" s="19" t="s">
        <v>23</v>
      </c>
      <c r="BK111" s="179">
        <f>ROUND(I111*H111,2)</f>
        <v>0</v>
      </c>
      <c r="BL111" s="19" t="s">
        <v>617</v>
      </c>
      <c r="BM111" s="19" t="s">
        <v>641</v>
      </c>
    </row>
    <row r="112" spans="2:47" s="1" customFormat="1" ht="27">
      <c r="B112" s="36"/>
      <c r="D112" s="180" t="s">
        <v>619</v>
      </c>
      <c r="F112" s="181" t="s">
        <v>642</v>
      </c>
      <c r="I112" s="182"/>
      <c r="L112" s="36"/>
      <c r="M112" s="65"/>
      <c r="N112" s="37"/>
      <c r="O112" s="37"/>
      <c r="P112" s="37"/>
      <c r="Q112" s="37"/>
      <c r="R112" s="37"/>
      <c r="S112" s="37"/>
      <c r="T112" s="66"/>
      <c r="AT112" s="19" t="s">
        <v>619</v>
      </c>
      <c r="AU112" s="19" t="s">
        <v>538</v>
      </c>
    </row>
    <row r="113" spans="2:47" s="1" customFormat="1" ht="40.5">
      <c r="B113" s="36"/>
      <c r="D113" s="180" t="s">
        <v>621</v>
      </c>
      <c r="F113" s="183" t="s">
        <v>643</v>
      </c>
      <c r="I113" s="182"/>
      <c r="L113" s="36"/>
      <c r="M113" s="65"/>
      <c r="N113" s="37"/>
      <c r="O113" s="37"/>
      <c r="P113" s="37"/>
      <c r="Q113" s="37"/>
      <c r="R113" s="37"/>
      <c r="S113" s="37"/>
      <c r="T113" s="66"/>
      <c r="AT113" s="19" t="s">
        <v>621</v>
      </c>
      <c r="AU113" s="19" t="s">
        <v>538</v>
      </c>
    </row>
    <row r="114" spans="2:51" s="12" customFormat="1" ht="13.5">
      <c r="B114" s="184"/>
      <c r="D114" s="180" t="s">
        <v>623</v>
      </c>
      <c r="E114" s="185" t="s">
        <v>3</v>
      </c>
      <c r="F114" s="186" t="s">
        <v>637</v>
      </c>
      <c r="H114" s="185" t="s">
        <v>3</v>
      </c>
      <c r="I114" s="187"/>
      <c r="L114" s="184"/>
      <c r="M114" s="188"/>
      <c r="N114" s="189"/>
      <c r="O114" s="189"/>
      <c r="P114" s="189"/>
      <c r="Q114" s="189"/>
      <c r="R114" s="189"/>
      <c r="S114" s="189"/>
      <c r="T114" s="190"/>
      <c r="AT114" s="185" t="s">
        <v>623</v>
      </c>
      <c r="AU114" s="185" t="s">
        <v>538</v>
      </c>
      <c r="AV114" s="12" t="s">
        <v>23</v>
      </c>
      <c r="AW114" s="12" t="s">
        <v>41</v>
      </c>
      <c r="AX114" s="12" t="s">
        <v>531</v>
      </c>
      <c r="AY114" s="185" t="s">
        <v>611</v>
      </c>
    </row>
    <row r="115" spans="2:51" s="13" customFormat="1" ht="13.5">
      <c r="B115" s="191"/>
      <c r="D115" s="180" t="s">
        <v>623</v>
      </c>
      <c r="E115" s="192" t="s">
        <v>3</v>
      </c>
      <c r="F115" s="193" t="s">
        <v>644</v>
      </c>
      <c r="H115" s="194">
        <v>64.9</v>
      </c>
      <c r="I115" s="195"/>
      <c r="L115" s="191"/>
      <c r="M115" s="196"/>
      <c r="N115" s="197"/>
      <c r="O115" s="197"/>
      <c r="P115" s="197"/>
      <c r="Q115" s="197"/>
      <c r="R115" s="197"/>
      <c r="S115" s="197"/>
      <c r="T115" s="198"/>
      <c r="AT115" s="192" t="s">
        <v>623</v>
      </c>
      <c r="AU115" s="192" t="s">
        <v>538</v>
      </c>
      <c r="AV115" s="13" t="s">
        <v>538</v>
      </c>
      <c r="AW115" s="13" t="s">
        <v>41</v>
      </c>
      <c r="AX115" s="13" t="s">
        <v>531</v>
      </c>
      <c r="AY115" s="192" t="s">
        <v>611</v>
      </c>
    </row>
    <row r="116" spans="2:51" s="14" customFormat="1" ht="13.5">
      <c r="B116" s="199"/>
      <c r="D116" s="200" t="s">
        <v>623</v>
      </c>
      <c r="E116" s="201" t="s">
        <v>3</v>
      </c>
      <c r="F116" s="202" t="s">
        <v>626</v>
      </c>
      <c r="H116" s="203">
        <v>64.9</v>
      </c>
      <c r="I116" s="204"/>
      <c r="L116" s="199"/>
      <c r="M116" s="205"/>
      <c r="N116" s="206"/>
      <c r="O116" s="206"/>
      <c r="P116" s="206"/>
      <c r="Q116" s="206"/>
      <c r="R116" s="206"/>
      <c r="S116" s="206"/>
      <c r="T116" s="207"/>
      <c r="AT116" s="208" t="s">
        <v>623</v>
      </c>
      <c r="AU116" s="208" t="s">
        <v>538</v>
      </c>
      <c r="AV116" s="14" t="s">
        <v>617</v>
      </c>
      <c r="AW116" s="14" t="s">
        <v>41</v>
      </c>
      <c r="AX116" s="14" t="s">
        <v>23</v>
      </c>
      <c r="AY116" s="208" t="s">
        <v>611</v>
      </c>
    </row>
    <row r="117" spans="2:65" s="1" customFormat="1" ht="22.5" customHeight="1">
      <c r="B117" s="167"/>
      <c r="C117" s="168" t="s">
        <v>645</v>
      </c>
      <c r="D117" s="168" t="s">
        <v>613</v>
      </c>
      <c r="E117" s="169" t="s">
        <v>646</v>
      </c>
      <c r="F117" s="170" t="s">
        <v>647</v>
      </c>
      <c r="G117" s="171" t="s">
        <v>558</v>
      </c>
      <c r="H117" s="172">
        <v>85.5</v>
      </c>
      <c r="I117" s="173"/>
      <c r="J117" s="174">
        <f>ROUND(I117*H117,2)</f>
        <v>0</v>
      </c>
      <c r="K117" s="170" t="s">
        <v>616</v>
      </c>
      <c r="L117" s="36"/>
      <c r="M117" s="175" t="s">
        <v>3</v>
      </c>
      <c r="N117" s="176" t="s">
        <v>502</v>
      </c>
      <c r="O117" s="37"/>
      <c r="P117" s="177">
        <f>O117*H117</f>
        <v>0</v>
      </c>
      <c r="Q117" s="177">
        <v>0</v>
      </c>
      <c r="R117" s="177">
        <f>Q117*H117</f>
        <v>0</v>
      </c>
      <c r="S117" s="177">
        <v>0.04</v>
      </c>
      <c r="T117" s="178">
        <f>S117*H117</f>
        <v>3.42</v>
      </c>
      <c r="AR117" s="19" t="s">
        <v>617</v>
      </c>
      <c r="AT117" s="19" t="s">
        <v>613</v>
      </c>
      <c r="AU117" s="19" t="s">
        <v>538</v>
      </c>
      <c r="AY117" s="19" t="s">
        <v>611</v>
      </c>
      <c r="BE117" s="179">
        <f>IF(N117="základní",J117,0)</f>
        <v>0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19" t="s">
        <v>23</v>
      </c>
      <c r="BK117" s="179">
        <f>ROUND(I117*H117,2)</f>
        <v>0</v>
      </c>
      <c r="BL117" s="19" t="s">
        <v>617</v>
      </c>
      <c r="BM117" s="19" t="s">
        <v>648</v>
      </c>
    </row>
    <row r="118" spans="2:47" s="1" customFormat="1" ht="27">
      <c r="B118" s="36"/>
      <c r="D118" s="180" t="s">
        <v>619</v>
      </c>
      <c r="F118" s="181" t="s">
        <v>649</v>
      </c>
      <c r="I118" s="182"/>
      <c r="L118" s="36"/>
      <c r="M118" s="65"/>
      <c r="N118" s="37"/>
      <c r="O118" s="37"/>
      <c r="P118" s="37"/>
      <c r="Q118" s="37"/>
      <c r="R118" s="37"/>
      <c r="S118" s="37"/>
      <c r="T118" s="66"/>
      <c r="AT118" s="19" t="s">
        <v>619</v>
      </c>
      <c r="AU118" s="19" t="s">
        <v>538</v>
      </c>
    </row>
    <row r="119" spans="2:51" s="12" customFormat="1" ht="13.5">
      <c r="B119" s="184"/>
      <c r="D119" s="180" t="s">
        <v>623</v>
      </c>
      <c r="E119" s="185" t="s">
        <v>3</v>
      </c>
      <c r="F119" s="186" t="s">
        <v>637</v>
      </c>
      <c r="H119" s="185" t="s">
        <v>3</v>
      </c>
      <c r="I119" s="187"/>
      <c r="L119" s="184"/>
      <c r="M119" s="188"/>
      <c r="N119" s="189"/>
      <c r="O119" s="189"/>
      <c r="P119" s="189"/>
      <c r="Q119" s="189"/>
      <c r="R119" s="189"/>
      <c r="S119" s="189"/>
      <c r="T119" s="190"/>
      <c r="AT119" s="185" t="s">
        <v>623</v>
      </c>
      <c r="AU119" s="185" t="s">
        <v>538</v>
      </c>
      <c r="AV119" s="12" t="s">
        <v>23</v>
      </c>
      <c r="AW119" s="12" t="s">
        <v>41</v>
      </c>
      <c r="AX119" s="12" t="s">
        <v>531</v>
      </c>
      <c r="AY119" s="185" t="s">
        <v>611</v>
      </c>
    </row>
    <row r="120" spans="2:51" s="13" customFormat="1" ht="13.5">
      <c r="B120" s="191"/>
      <c r="D120" s="180" t="s">
        <v>623</v>
      </c>
      <c r="E120" s="192" t="s">
        <v>3</v>
      </c>
      <c r="F120" s="193" t="s">
        <v>650</v>
      </c>
      <c r="H120" s="194">
        <v>85.5</v>
      </c>
      <c r="I120" s="195"/>
      <c r="L120" s="191"/>
      <c r="M120" s="196"/>
      <c r="N120" s="197"/>
      <c r="O120" s="197"/>
      <c r="P120" s="197"/>
      <c r="Q120" s="197"/>
      <c r="R120" s="197"/>
      <c r="S120" s="197"/>
      <c r="T120" s="198"/>
      <c r="AT120" s="192" t="s">
        <v>623</v>
      </c>
      <c r="AU120" s="192" t="s">
        <v>538</v>
      </c>
      <c r="AV120" s="13" t="s">
        <v>538</v>
      </c>
      <c r="AW120" s="13" t="s">
        <v>41</v>
      </c>
      <c r="AX120" s="13" t="s">
        <v>531</v>
      </c>
      <c r="AY120" s="192" t="s">
        <v>611</v>
      </c>
    </row>
    <row r="121" spans="2:51" s="14" customFormat="1" ht="13.5">
      <c r="B121" s="199"/>
      <c r="D121" s="200" t="s">
        <v>623</v>
      </c>
      <c r="E121" s="201" t="s">
        <v>3</v>
      </c>
      <c r="F121" s="202" t="s">
        <v>626</v>
      </c>
      <c r="H121" s="203">
        <v>85.5</v>
      </c>
      <c r="I121" s="204"/>
      <c r="L121" s="199"/>
      <c r="M121" s="205"/>
      <c r="N121" s="206"/>
      <c r="O121" s="206"/>
      <c r="P121" s="206"/>
      <c r="Q121" s="206"/>
      <c r="R121" s="206"/>
      <c r="S121" s="206"/>
      <c r="T121" s="207"/>
      <c r="AT121" s="208" t="s">
        <v>623</v>
      </c>
      <c r="AU121" s="208" t="s">
        <v>538</v>
      </c>
      <c r="AV121" s="14" t="s">
        <v>617</v>
      </c>
      <c r="AW121" s="14" t="s">
        <v>41</v>
      </c>
      <c r="AX121" s="14" t="s">
        <v>23</v>
      </c>
      <c r="AY121" s="208" t="s">
        <v>611</v>
      </c>
    </row>
    <row r="122" spans="2:65" s="1" customFormat="1" ht="22.5" customHeight="1">
      <c r="B122" s="167"/>
      <c r="C122" s="168" t="s">
        <v>651</v>
      </c>
      <c r="D122" s="168" t="s">
        <v>613</v>
      </c>
      <c r="E122" s="169" t="s">
        <v>652</v>
      </c>
      <c r="F122" s="170" t="s">
        <v>653</v>
      </c>
      <c r="G122" s="171" t="s">
        <v>550</v>
      </c>
      <c r="H122" s="172">
        <v>4.12</v>
      </c>
      <c r="I122" s="173"/>
      <c r="J122" s="174">
        <f>ROUND(I122*H122,2)</f>
        <v>0</v>
      </c>
      <c r="K122" s="170" t="s">
        <v>616</v>
      </c>
      <c r="L122" s="36"/>
      <c r="M122" s="175" t="s">
        <v>3</v>
      </c>
      <c r="N122" s="176" t="s">
        <v>502</v>
      </c>
      <c r="O122" s="37"/>
      <c r="P122" s="177">
        <f>O122*H122</f>
        <v>0</v>
      </c>
      <c r="Q122" s="177">
        <v>0</v>
      </c>
      <c r="R122" s="177">
        <f>Q122*H122</f>
        <v>0</v>
      </c>
      <c r="S122" s="177">
        <v>0</v>
      </c>
      <c r="T122" s="178">
        <f>S122*H122</f>
        <v>0</v>
      </c>
      <c r="AR122" s="19" t="s">
        <v>617</v>
      </c>
      <c r="AT122" s="19" t="s">
        <v>613</v>
      </c>
      <c r="AU122" s="19" t="s">
        <v>538</v>
      </c>
      <c r="AY122" s="19" t="s">
        <v>611</v>
      </c>
      <c r="BE122" s="179">
        <f>IF(N122="základní",J122,0)</f>
        <v>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19" t="s">
        <v>23</v>
      </c>
      <c r="BK122" s="179">
        <f>ROUND(I122*H122,2)</f>
        <v>0</v>
      </c>
      <c r="BL122" s="19" t="s">
        <v>617</v>
      </c>
      <c r="BM122" s="19" t="s">
        <v>654</v>
      </c>
    </row>
    <row r="123" spans="2:47" s="1" customFormat="1" ht="27">
      <c r="B123" s="36"/>
      <c r="D123" s="180" t="s">
        <v>619</v>
      </c>
      <c r="F123" s="181" t="s">
        <v>655</v>
      </c>
      <c r="I123" s="182"/>
      <c r="L123" s="36"/>
      <c r="M123" s="65"/>
      <c r="N123" s="37"/>
      <c r="O123" s="37"/>
      <c r="P123" s="37"/>
      <c r="Q123" s="37"/>
      <c r="R123" s="37"/>
      <c r="S123" s="37"/>
      <c r="T123" s="66"/>
      <c r="AT123" s="19" t="s">
        <v>619</v>
      </c>
      <c r="AU123" s="19" t="s">
        <v>538</v>
      </c>
    </row>
    <row r="124" spans="2:51" s="12" customFormat="1" ht="13.5">
      <c r="B124" s="184"/>
      <c r="D124" s="180" t="s">
        <v>623</v>
      </c>
      <c r="E124" s="185" t="s">
        <v>3</v>
      </c>
      <c r="F124" s="186" t="s">
        <v>656</v>
      </c>
      <c r="H124" s="185" t="s">
        <v>3</v>
      </c>
      <c r="I124" s="187"/>
      <c r="L124" s="184"/>
      <c r="M124" s="188"/>
      <c r="N124" s="189"/>
      <c r="O124" s="189"/>
      <c r="P124" s="189"/>
      <c r="Q124" s="189"/>
      <c r="R124" s="189"/>
      <c r="S124" s="189"/>
      <c r="T124" s="190"/>
      <c r="AT124" s="185" t="s">
        <v>623</v>
      </c>
      <c r="AU124" s="185" t="s">
        <v>538</v>
      </c>
      <c r="AV124" s="12" t="s">
        <v>23</v>
      </c>
      <c r="AW124" s="12" t="s">
        <v>41</v>
      </c>
      <c r="AX124" s="12" t="s">
        <v>531</v>
      </c>
      <c r="AY124" s="185" t="s">
        <v>611</v>
      </c>
    </row>
    <row r="125" spans="2:51" s="13" customFormat="1" ht="13.5">
      <c r="B125" s="191"/>
      <c r="D125" s="180" t="s">
        <v>623</v>
      </c>
      <c r="E125" s="192" t="s">
        <v>3</v>
      </c>
      <c r="F125" s="193" t="s">
        <v>657</v>
      </c>
      <c r="H125" s="194">
        <v>4.12</v>
      </c>
      <c r="I125" s="195"/>
      <c r="L125" s="191"/>
      <c r="M125" s="196"/>
      <c r="N125" s="197"/>
      <c r="O125" s="197"/>
      <c r="P125" s="197"/>
      <c r="Q125" s="197"/>
      <c r="R125" s="197"/>
      <c r="S125" s="197"/>
      <c r="T125" s="198"/>
      <c r="AT125" s="192" t="s">
        <v>623</v>
      </c>
      <c r="AU125" s="192" t="s">
        <v>538</v>
      </c>
      <c r="AV125" s="13" t="s">
        <v>538</v>
      </c>
      <c r="AW125" s="13" t="s">
        <v>41</v>
      </c>
      <c r="AX125" s="13" t="s">
        <v>531</v>
      </c>
      <c r="AY125" s="192" t="s">
        <v>611</v>
      </c>
    </row>
    <row r="126" spans="2:51" s="14" customFormat="1" ht="13.5">
      <c r="B126" s="199"/>
      <c r="D126" s="200" t="s">
        <v>623</v>
      </c>
      <c r="E126" s="201" t="s">
        <v>3</v>
      </c>
      <c r="F126" s="202" t="s">
        <v>626</v>
      </c>
      <c r="H126" s="203">
        <v>4.12</v>
      </c>
      <c r="I126" s="204"/>
      <c r="L126" s="199"/>
      <c r="M126" s="205"/>
      <c r="N126" s="206"/>
      <c r="O126" s="206"/>
      <c r="P126" s="206"/>
      <c r="Q126" s="206"/>
      <c r="R126" s="206"/>
      <c r="S126" s="206"/>
      <c r="T126" s="207"/>
      <c r="AT126" s="208" t="s">
        <v>623</v>
      </c>
      <c r="AU126" s="208" t="s">
        <v>538</v>
      </c>
      <c r="AV126" s="14" t="s">
        <v>617</v>
      </c>
      <c r="AW126" s="14" t="s">
        <v>41</v>
      </c>
      <c r="AX126" s="14" t="s">
        <v>23</v>
      </c>
      <c r="AY126" s="208" t="s">
        <v>611</v>
      </c>
    </row>
    <row r="127" spans="2:65" s="1" customFormat="1" ht="22.5" customHeight="1">
      <c r="B127" s="167"/>
      <c r="C127" s="168" t="s">
        <v>658</v>
      </c>
      <c r="D127" s="168" t="s">
        <v>613</v>
      </c>
      <c r="E127" s="169" t="s">
        <v>659</v>
      </c>
      <c r="F127" s="170" t="s">
        <v>660</v>
      </c>
      <c r="G127" s="171" t="s">
        <v>550</v>
      </c>
      <c r="H127" s="172">
        <v>10.137</v>
      </c>
      <c r="I127" s="173"/>
      <c r="J127" s="174">
        <f>ROUND(I127*H127,2)</f>
        <v>0</v>
      </c>
      <c r="K127" s="170" t="s">
        <v>616</v>
      </c>
      <c r="L127" s="36"/>
      <c r="M127" s="175" t="s">
        <v>3</v>
      </c>
      <c r="N127" s="176" t="s">
        <v>502</v>
      </c>
      <c r="O127" s="37"/>
      <c r="P127" s="177">
        <f>O127*H127</f>
        <v>0</v>
      </c>
      <c r="Q127" s="177">
        <v>0</v>
      </c>
      <c r="R127" s="177">
        <f>Q127*H127</f>
        <v>0</v>
      </c>
      <c r="S127" s="177">
        <v>0</v>
      </c>
      <c r="T127" s="178">
        <f>S127*H127</f>
        <v>0</v>
      </c>
      <c r="AR127" s="19" t="s">
        <v>617</v>
      </c>
      <c r="AT127" s="19" t="s">
        <v>613</v>
      </c>
      <c r="AU127" s="19" t="s">
        <v>538</v>
      </c>
      <c r="AY127" s="19" t="s">
        <v>611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19" t="s">
        <v>23</v>
      </c>
      <c r="BK127" s="179">
        <f>ROUND(I127*H127,2)</f>
        <v>0</v>
      </c>
      <c r="BL127" s="19" t="s">
        <v>617</v>
      </c>
      <c r="BM127" s="19" t="s">
        <v>661</v>
      </c>
    </row>
    <row r="128" spans="2:47" s="1" customFormat="1" ht="27">
      <c r="B128" s="36"/>
      <c r="D128" s="180" t="s">
        <v>619</v>
      </c>
      <c r="F128" s="181" t="s">
        <v>662</v>
      </c>
      <c r="I128" s="182"/>
      <c r="L128" s="36"/>
      <c r="M128" s="65"/>
      <c r="N128" s="37"/>
      <c r="O128" s="37"/>
      <c r="P128" s="37"/>
      <c r="Q128" s="37"/>
      <c r="R128" s="37"/>
      <c r="S128" s="37"/>
      <c r="T128" s="66"/>
      <c r="AT128" s="19" t="s">
        <v>619</v>
      </c>
      <c r="AU128" s="19" t="s">
        <v>538</v>
      </c>
    </row>
    <row r="129" spans="2:51" s="12" customFormat="1" ht="13.5">
      <c r="B129" s="184"/>
      <c r="D129" s="180" t="s">
        <v>623</v>
      </c>
      <c r="E129" s="185" t="s">
        <v>3</v>
      </c>
      <c r="F129" s="186" t="s">
        <v>663</v>
      </c>
      <c r="H129" s="185" t="s">
        <v>3</v>
      </c>
      <c r="I129" s="187"/>
      <c r="L129" s="184"/>
      <c r="M129" s="188"/>
      <c r="N129" s="189"/>
      <c r="O129" s="189"/>
      <c r="P129" s="189"/>
      <c r="Q129" s="189"/>
      <c r="R129" s="189"/>
      <c r="S129" s="189"/>
      <c r="T129" s="190"/>
      <c r="AT129" s="185" t="s">
        <v>623</v>
      </c>
      <c r="AU129" s="185" t="s">
        <v>538</v>
      </c>
      <c r="AV129" s="12" t="s">
        <v>23</v>
      </c>
      <c r="AW129" s="12" t="s">
        <v>41</v>
      </c>
      <c r="AX129" s="12" t="s">
        <v>531</v>
      </c>
      <c r="AY129" s="185" t="s">
        <v>611</v>
      </c>
    </row>
    <row r="130" spans="2:51" s="13" customFormat="1" ht="13.5">
      <c r="B130" s="191"/>
      <c r="D130" s="180" t="s">
        <v>623</v>
      </c>
      <c r="E130" s="192" t="s">
        <v>578</v>
      </c>
      <c r="F130" s="193" t="s">
        <v>664</v>
      </c>
      <c r="H130" s="194">
        <v>10.137</v>
      </c>
      <c r="I130" s="195"/>
      <c r="L130" s="191"/>
      <c r="M130" s="196"/>
      <c r="N130" s="197"/>
      <c r="O130" s="197"/>
      <c r="P130" s="197"/>
      <c r="Q130" s="197"/>
      <c r="R130" s="197"/>
      <c r="S130" s="197"/>
      <c r="T130" s="198"/>
      <c r="AT130" s="192" t="s">
        <v>623</v>
      </c>
      <c r="AU130" s="192" t="s">
        <v>538</v>
      </c>
      <c r="AV130" s="13" t="s">
        <v>538</v>
      </c>
      <c r="AW130" s="13" t="s">
        <v>41</v>
      </c>
      <c r="AX130" s="13" t="s">
        <v>531</v>
      </c>
      <c r="AY130" s="192" t="s">
        <v>611</v>
      </c>
    </row>
    <row r="131" spans="2:51" s="14" customFormat="1" ht="13.5">
      <c r="B131" s="199"/>
      <c r="D131" s="200" t="s">
        <v>623</v>
      </c>
      <c r="E131" s="201" t="s">
        <v>3</v>
      </c>
      <c r="F131" s="202" t="s">
        <v>626</v>
      </c>
      <c r="H131" s="203">
        <v>10.137</v>
      </c>
      <c r="I131" s="204"/>
      <c r="L131" s="199"/>
      <c r="M131" s="205"/>
      <c r="N131" s="206"/>
      <c r="O131" s="206"/>
      <c r="P131" s="206"/>
      <c r="Q131" s="206"/>
      <c r="R131" s="206"/>
      <c r="S131" s="206"/>
      <c r="T131" s="207"/>
      <c r="AT131" s="208" t="s">
        <v>623</v>
      </c>
      <c r="AU131" s="208" t="s">
        <v>538</v>
      </c>
      <c r="AV131" s="14" t="s">
        <v>617</v>
      </c>
      <c r="AW131" s="14" t="s">
        <v>41</v>
      </c>
      <c r="AX131" s="14" t="s">
        <v>23</v>
      </c>
      <c r="AY131" s="208" t="s">
        <v>611</v>
      </c>
    </row>
    <row r="132" spans="2:65" s="1" customFormat="1" ht="22.5" customHeight="1">
      <c r="B132" s="167"/>
      <c r="C132" s="168" t="s">
        <v>665</v>
      </c>
      <c r="D132" s="168" t="s">
        <v>613</v>
      </c>
      <c r="E132" s="169" t="s">
        <v>666</v>
      </c>
      <c r="F132" s="170" t="s">
        <v>667</v>
      </c>
      <c r="G132" s="171" t="s">
        <v>550</v>
      </c>
      <c r="H132" s="172">
        <v>10.137</v>
      </c>
      <c r="I132" s="173"/>
      <c r="J132" s="174">
        <f>ROUND(I132*H132,2)</f>
        <v>0</v>
      </c>
      <c r="K132" s="170" t="s">
        <v>616</v>
      </c>
      <c r="L132" s="36"/>
      <c r="M132" s="175" t="s">
        <v>3</v>
      </c>
      <c r="N132" s="176" t="s">
        <v>502</v>
      </c>
      <c r="O132" s="37"/>
      <c r="P132" s="177">
        <f>O132*H132</f>
        <v>0</v>
      </c>
      <c r="Q132" s="177">
        <v>0</v>
      </c>
      <c r="R132" s="177">
        <f>Q132*H132</f>
        <v>0</v>
      </c>
      <c r="S132" s="177">
        <v>0</v>
      </c>
      <c r="T132" s="178">
        <f>S132*H132</f>
        <v>0</v>
      </c>
      <c r="AR132" s="19" t="s">
        <v>617</v>
      </c>
      <c r="AT132" s="19" t="s">
        <v>613</v>
      </c>
      <c r="AU132" s="19" t="s">
        <v>538</v>
      </c>
      <c r="AY132" s="19" t="s">
        <v>611</v>
      </c>
      <c r="BE132" s="179">
        <f>IF(N132="základní",J132,0)</f>
        <v>0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19" t="s">
        <v>23</v>
      </c>
      <c r="BK132" s="179">
        <f>ROUND(I132*H132,2)</f>
        <v>0</v>
      </c>
      <c r="BL132" s="19" t="s">
        <v>617</v>
      </c>
      <c r="BM132" s="19" t="s">
        <v>668</v>
      </c>
    </row>
    <row r="133" spans="2:47" s="1" customFormat="1" ht="40.5">
      <c r="B133" s="36"/>
      <c r="D133" s="180" t="s">
        <v>619</v>
      </c>
      <c r="F133" s="181" t="s">
        <v>669</v>
      </c>
      <c r="I133" s="182"/>
      <c r="L133" s="36"/>
      <c r="M133" s="65"/>
      <c r="N133" s="37"/>
      <c r="O133" s="37"/>
      <c r="P133" s="37"/>
      <c r="Q133" s="37"/>
      <c r="R133" s="37"/>
      <c r="S133" s="37"/>
      <c r="T133" s="66"/>
      <c r="AT133" s="19" t="s">
        <v>619</v>
      </c>
      <c r="AU133" s="19" t="s">
        <v>538</v>
      </c>
    </row>
    <row r="134" spans="2:51" s="13" customFormat="1" ht="13.5">
      <c r="B134" s="191"/>
      <c r="D134" s="180" t="s">
        <v>623</v>
      </c>
      <c r="E134" s="192" t="s">
        <v>3</v>
      </c>
      <c r="F134" s="193" t="s">
        <v>578</v>
      </c>
      <c r="H134" s="194">
        <v>10.137</v>
      </c>
      <c r="I134" s="195"/>
      <c r="L134" s="191"/>
      <c r="M134" s="196"/>
      <c r="N134" s="197"/>
      <c r="O134" s="197"/>
      <c r="P134" s="197"/>
      <c r="Q134" s="197"/>
      <c r="R134" s="197"/>
      <c r="S134" s="197"/>
      <c r="T134" s="198"/>
      <c r="AT134" s="192" t="s">
        <v>623</v>
      </c>
      <c r="AU134" s="192" t="s">
        <v>538</v>
      </c>
      <c r="AV134" s="13" t="s">
        <v>538</v>
      </c>
      <c r="AW134" s="13" t="s">
        <v>41</v>
      </c>
      <c r="AX134" s="13" t="s">
        <v>531</v>
      </c>
      <c r="AY134" s="192" t="s">
        <v>611</v>
      </c>
    </row>
    <row r="135" spans="2:51" s="14" customFormat="1" ht="13.5">
      <c r="B135" s="199"/>
      <c r="D135" s="200" t="s">
        <v>623</v>
      </c>
      <c r="E135" s="201" t="s">
        <v>3</v>
      </c>
      <c r="F135" s="202" t="s">
        <v>626</v>
      </c>
      <c r="H135" s="203">
        <v>10.137</v>
      </c>
      <c r="I135" s="204"/>
      <c r="L135" s="199"/>
      <c r="M135" s="205"/>
      <c r="N135" s="206"/>
      <c r="O135" s="206"/>
      <c r="P135" s="206"/>
      <c r="Q135" s="206"/>
      <c r="R135" s="206"/>
      <c r="S135" s="206"/>
      <c r="T135" s="207"/>
      <c r="AT135" s="208" t="s">
        <v>623</v>
      </c>
      <c r="AU135" s="208" t="s">
        <v>538</v>
      </c>
      <c r="AV135" s="14" t="s">
        <v>617</v>
      </c>
      <c r="AW135" s="14" t="s">
        <v>41</v>
      </c>
      <c r="AX135" s="14" t="s">
        <v>23</v>
      </c>
      <c r="AY135" s="208" t="s">
        <v>611</v>
      </c>
    </row>
    <row r="136" spans="2:65" s="1" customFormat="1" ht="22.5" customHeight="1">
      <c r="B136" s="167"/>
      <c r="C136" s="168" t="s">
        <v>670</v>
      </c>
      <c r="D136" s="168" t="s">
        <v>613</v>
      </c>
      <c r="E136" s="169" t="s">
        <v>671</v>
      </c>
      <c r="F136" s="170" t="s">
        <v>672</v>
      </c>
      <c r="G136" s="171" t="s">
        <v>550</v>
      </c>
      <c r="H136" s="172">
        <v>5.222</v>
      </c>
      <c r="I136" s="173"/>
      <c r="J136" s="174">
        <f>ROUND(I136*H136,2)</f>
        <v>0</v>
      </c>
      <c r="K136" s="170" t="s">
        <v>616</v>
      </c>
      <c r="L136" s="36"/>
      <c r="M136" s="175" t="s">
        <v>3</v>
      </c>
      <c r="N136" s="176" t="s">
        <v>502</v>
      </c>
      <c r="O136" s="37"/>
      <c r="P136" s="177">
        <f>O136*H136</f>
        <v>0</v>
      </c>
      <c r="Q136" s="177">
        <v>0</v>
      </c>
      <c r="R136" s="177">
        <f>Q136*H136</f>
        <v>0</v>
      </c>
      <c r="S136" s="177">
        <v>0</v>
      </c>
      <c r="T136" s="178">
        <f>S136*H136</f>
        <v>0</v>
      </c>
      <c r="AR136" s="19" t="s">
        <v>617</v>
      </c>
      <c r="AT136" s="19" t="s">
        <v>613</v>
      </c>
      <c r="AU136" s="19" t="s">
        <v>538</v>
      </c>
      <c r="AY136" s="19" t="s">
        <v>611</v>
      </c>
      <c r="BE136" s="179">
        <f>IF(N136="základní",J136,0)</f>
        <v>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19" t="s">
        <v>23</v>
      </c>
      <c r="BK136" s="179">
        <f>ROUND(I136*H136,2)</f>
        <v>0</v>
      </c>
      <c r="BL136" s="19" t="s">
        <v>617</v>
      </c>
      <c r="BM136" s="19" t="s">
        <v>673</v>
      </c>
    </row>
    <row r="137" spans="2:47" s="1" customFormat="1" ht="27">
      <c r="B137" s="36"/>
      <c r="D137" s="180" t="s">
        <v>619</v>
      </c>
      <c r="F137" s="181" t="s">
        <v>674</v>
      </c>
      <c r="I137" s="182"/>
      <c r="L137" s="36"/>
      <c r="M137" s="65"/>
      <c r="N137" s="37"/>
      <c r="O137" s="37"/>
      <c r="P137" s="37"/>
      <c r="Q137" s="37"/>
      <c r="R137" s="37"/>
      <c r="S137" s="37"/>
      <c r="T137" s="66"/>
      <c r="AT137" s="19" t="s">
        <v>619</v>
      </c>
      <c r="AU137" s="19" t="s">
        <v>538</v>
      </c>
    </row>
    <row r="138" spans="2:51" s="12" customFormat="1" ht="13.5">
      <c r="B138" s="184"/>
      <c r="D138" s="180" t="s">
        <v>623</v>
      </c>
      <c r="E138" s="185" t="s">
        <v>3</v>
      </c>
      <c r="F138" s="186" t="s">
        <v>675</v>
      </c>
      <c r="H138" s="185" t="s">
        <v>3</v>
      </c>
      <c r="I138" s="187"/>
      <c r="L138" s="184"/>
      <c r="M138" s="188"/>
      <c r="N138" s="189"/>
      <c r="O138" s="189"/>
      <c r="P138" s="189"/>
      <c r="Q138" s="189"/>
      <c r="R138" s="189"/>
      <c r="S138" s="189"/>
      <c r="T138" s="190"/>
      <c r="AT138" s="185" t="s">
        <v>623</v>
      </c>
      <c r="AU138" s="185" t="s">
        <v>538</v>
      </c>
      <c r="AV138" s="12" t="s">
        <v>23</v>
      </c>
      <c r="AW138" s="12" t="s">
        <v>41</v>
      </c>
      <c r="AX138" s="12" t="s">
        <v>531</v>
      </c>
      <c r="AY138" s="185" t="s">
        <v>611</v>
      </c>
    </row>
    <row r="139" spans="2:51" s="13" customFormat="1" ht="13.5">
      <c r="B139" s="191"/>
      <c r="D139" s="180" t="s">
        <v>623</v>
      </c>
      <c r="E139" s="192" t="s">
        <v>560</v>
      </c>
      <c r="F139" s="193" t="s">
        <v>676</v>
      </c>
      <c r="H139" s="194">
        <v>5.222</v>
      </c>
      <c r="I139" s="195"/>
      <c r="L139" s="191"/>
      <c r="M139" s="196"/>
      <c r="N139" s="197"/>
      <c r="O139" s="197"/>
      <c r="P139" s="197"/>
      <c r="Q139" s="197"/>
      <c r="R139" s="197"/>
      <c r="S139" s="197"/>
      <c r="T139" s="198"/>
      <c r="AT139" s="192" t="s">
        <v>623</v>
      </c>
      <c r="AU139" s="192" t="s">
        <v>538</v>
      </c>
      <c r="AV139" s="13" t="s">
        <v>538</v>
      </c>
      <c r="AW139" s="13" t="s">
        <v>41</v>
      </c>
      <c r="AX139" s="13" t="s">
        <v>531</v>
      </c>
      <c r="AY139" s="192" t="s">
        <v>611</v>
      </c>
    </row>
    <row r="140" spans="2:51" s="14" customFormat="1" ht="13.5">
      <c r="B140" s="199"/>
      <c r="D140" s="200" t="s">
        <v>623</v>
      </c>
      <c r="E140" s="201" t="s">
        <v>3</v>
      </c>
      <c r="F140" s="202" t="s">
        <v>626</v>
      </c>
      <c r="H140" s="203">
        <v>5.222</v>
      </c>
      <c r="I140" s="204"/>
      <c r="L140" s="199"/>
      <c r="M140" s="205"/>
      <c r="N140" s="206"/>
      <c r="O140" s="206"/>
      <c r="P140" s="206"/>
      <c r="Q140" s="206"/>
      <c r="R140" s="206"/>
      <c r="S140" s="206"/>
      <c r="T140" s="207"/>
      <c r="AT140" s="208" t="s">
        <v>623</v>
      </c>
      <c r="AU140" s="208" t="s">
        <v>538</v>
      </c>
      <c r="AV140" s="14" t="s">
        <v>617</v>
      </c>
      <c r="AW140" s="14" t="s">
        <v>41</v>
      </c>
      <c r="AX140" s="14" t="s">
        <v>23</v>
      </c>
      <c r="AY140" s="208" t="s">
        <v>611</v>
      </c>
    </row>
    <row r="141" spans="2:65" s="1" customFormat="1" ht="22.5" customHeight="1">
      <c r="B141" s="167"/>
      <c r="C141" s="168" t="s">
        <v>27</v>
      </c>
      <c r="D141" s="168" t="s">
        <v>613</v>
      </c>
      <c r="E141" s="169" t="s">
        <v>677</v>
      </c>
      <c r="F141" s="170" t="s">
        <v>678</v>
      </c>
      <c r="G141" s="171" t="s">
        <v>550</v>
      </c>
      <c r="H141" s="172">
        <v>5.222</v>
      </c>
      <c r="I141" s="173"/>
      <c r="J141" s="174">
        <f>ROUND(I141*H141,2)</f>
        <v>0</v>
      </c>
      <c r="K141" s="170" t="s">
        <v>616</v>
      </c>
      <c r="L141" s="36"/>
      <c r="M141" s="175" t="s">
        <v>3</v>
      </c>
      <c r="N141" s="176" t="s">
        <v>502</v>
      </c>
      <c r="O141" s="37"/>
      <c r="P141" s="177">
        <f>O141*H141</f>
        <v>0</v>
      </c>
      <c r="Q141" s="177">
        <v>0</v>
      </c>
      <c r="R141" s="177">
        <f>Q141*H141</f>
        <v>0</v>
      </c>
      <c r="S141" s="177">
        <v>0</v>
      </c>
      <c r="T141" s="178">
        <f>S141*H141</f>
        <v>0</v>
      </c>
      <c r="AR141" s="19" t="s">
        <v>617</v>
      </c>
      <c r="AT141" s="19" t="s">
        <v>613</v>
      </c>
      <c r="AU141" s="19" t="s">
        <v>538</v>
      </c>
      <c r="AY141" s="19" t="s">
        <v>611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19" t="s">
        <v>23</v>
      </c>
      <c r="BK141" s="179">
        <f>ROUND(I141*H141,2)</f>
        <v>0</v>
      </c>
      <c r="BL141" s="19" t="s">
        <v>617</v>
      </c>
      <c r="BM141" s="19" t="s">
        <v>679</v>
      </c>
    </row>
    <row r="142" spans="2:47" s="1" customFormat="1" ht="27">
      <c r="B142" s="36"/>
      <c r="D142" s="180" t="s">
        <v>619</v>
      </c>
      <c r="F142" s="181" t="s">
        <v>680</v>
      </c>
      <c r="I142" s="182"/>
      <c r="L142" s="36"/>
      <c r="M142" s="65"/>
      <c r="N142" s="37"/>
      <c r="O142" s="37"/>
      <c r="P142" s="37"/>
      <c r="Q142" s="37"/>
      <c r="R142" s="37"/>
      <c r="S142" s="37"/>
      <c r="T142" s="66"/>
      <c r="AT142" s="19" t="s">
        <v>619</v>
      </c>
      <c r="AU142" s="19" t="s">
        <v>538</v>
      </c>
    </row>
    <row r="143" spans="2:51" s="13" customFormat="1" ht="13.5">
      <c r="B143" s="191"/>
      <c r="D143" s="180" t="s">
        <v>623</v>
      </c>
      <c r="E143" s="192" t="s">
        <v>3</v>
      </c>
      <c r="F143" s="193" t="s">
        <v>560</v>
      </c>
      <c r="H143" s="194">
        <v>5.222</v>
      </c>
      <c r="I143" s="195"/>
      <c r="L143" s="191"/>
      <c r="M143" s="196"/>
      <c r="N143" s="197"/>
      <c r="O143" s="197"/>
      <c r="P143" s="197"/>
      <c r="Q143" s="197"/>
      <c r="R143" s="197"/>
      <c r="S143" s="197"/>
      <c r="T143" s="198"/>
      <c r="AT143" s="192" t="s">
        <v>623</v>
      </c>
      <c r="AU143" s="192" t="s">
        <v>538</v>
      </c>
      <c r="AV143" s="13" t="s">
        <v>538</v>
      </c>
      <c r="AW143" s="13" t="s">
        <v>41</v>
      </c>
      <c r="AX143" s="13" t="s">
        <v>531</v>
      </c>
      <c r="AY143" s="192" t="s">
        <v>611</v>
      </c>
    </row>
    <row r="144" spans="2:51" s="14" customFormat="1" ht="13.5">
      <c r="B144" s="199"/>
      <c r="D144" s="200" t="s">
        <v>623</v>
      </c>
      <c r="E144" s="201" t="s">
        <v>3</v>
      </c>
      <c r="F144" s="202" t="s">
        <v>626</v>
      </c>
      <c r="H144" s="203">
        <v>5.222</v>
      </c>
      <c r="I144" s="204"/>
      <c r="L144" s="199"/>
      <c r="M144" s="205"/>
      <c r="N144" s="206"/>
      <c r="O144" s="206"/>
      <c r="P144" s="206"/>
      <c r="Q144" s="206"/>
      <c r="R144" s="206"/>
      <c r="S144" s="206"/>
      <c r="T144" s="207"/>
      <c r="AT144" s="208" t="s">
        <v>623</v>
      </c>
      <c r="AU144" s="208" t="s">
        <v>538</v>
      </c>
      <c r="AV144" s="14" t="s">
        <v>617</v>
      </c>
      <c r="AW144" s="14" t="s">
        <v>41</v>
      </c>
      <c r="AX144" s="14" t="s">
        <v>23</v>
      </c>
      <c r="AY144" s="208" t="s">
        <v>611</v>
      </c>
    </row>
    <row r="145" spans="2:65" s="1" customFormat="1" ht="22.5" customHeight="1">
      <c r="B145" s="167"/>
      <c r="C145" s="168" t="s">
        <v>681</v>
      </c>
      <c r="D145" s="168" t="s">
        <v>613</v>
      </c>
      <c r="E145" s="169" t="s">
        <v>682</v>
      </c>
      <c r="F145" s="170" t="s">
        <v>683</v>
      </c>
      <c r="G145" s="171" t="s">
        <v>550</v>
      </c>
      <c r="H145" s="172">
        <v>15.359</v>
      </c>
      <c r="I145" s="173"/>
      <c r="J145" s="174">
        <f>ROUND(I145*H145,2)</f>
        <v>0</v>
      </c>
      <c r="K145" s="170" t="s">
        <v>616</v>
      </c>
      <c r="L145" s="36"/>
      <c r="M145" s="175" t="s">
        <v>3</v>
      </c>
      <c r="N145" s="176" t="s">
        <v>502</v>
      </c>
      <c r="O145" s="37"/>
      <c r="P145" s="177">
        <f>O145*H145</f>
        <v>0</v>
      </c>
      <c r="Q145" s="177">
        <v>0</v>
      </c>
      <c r="R145" s="177">
        <f>Q145*H145</f>
        <v>0</v>
      </c>
      <c r="S145" s="177">
        <v>0</v>
      </c>
      <c r="T145" s="178">
        <f>S145*H145</f>
        <v>0</v>
      </c>
      <c r="AR145" s="19" t="s">
        <v>617</v>
      </c>
      <c r="AT145" s="19" t="s">
        <v>613</v>
      </c>
      <c r="AU145" s="19" t="s">
        <v>538</v>
      </c>
      <c r="AY145" s="19" t="s">
        <v>611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19" t="s">
        <v>23</v>
      </c>
      <c r="BK145" s="179">
        <f>ROUND(I145*H145,2)</f>
        <v>0</v>
      </c>
      <c r="BL145" s="19" t="s">
        <v>617</v>
      </c>
      <c r="BM145" s="19" t="s">
        <v>684</v>
      </c>
    </row>
    <row r="146" spans="2:47" s="1" customFormat="1" ht="40.5">
      <c r="B146" s="36"/>
      <c r="D146" s="180" t="s">
        <v>619</v>
      </c>
      <c r="F146" s="181" t="s">
        <v>685</v>
      </c>
      <c r="I146" s="182"/>
      <c r="L146" s="36"/>
      <c r="M146" s="65"/>
      <c r="N146" s="37"/>
      <c r="O146" s="37"/>
      <c r="P146" s="37"/>
      <c r="Q146" s="37"/>
      <c r="R146" s="37"/>
      <c r="S146" s="37"/>
      <c r="T146" s="66"/>
      <c r="AT146" s="19" t="s">
        <v>619</v>
      </c>
      <c r="AU146" s="19" t="s">
        <v>538</v>
      </c>
    </row>
    <row r="147" spans="2:51" s="13" customFormat="1" ht="13.5">
      <c r="B147" s="191"/>
      <c r="D147" s="180" t="s">
        <v>623</v>
      </c>
      <c r="E147" s="192" t="s">
        <v>566</v>
      </c>
      <c r="F147" s="193" t="s">
        <v>686</v>
      </c>
      <c r="H147" s="194">
        <v>15.359</v>
      </c>
      <c r="I147" s="195"/>
      <c r="L147" s="191"/>
      <c r="M147" s="196"/>
      <c r="N147" s="197"/>
      <c r="O147" s="197"/>
      <c r="P147" s="197"/>
      <c r="Q147" s="197"/>
      <c r="R147" s="197"/>
      <c r="S147" s="197"/>
      <c r="T147" s="198"/>
      <c r="AT147" s="192" t="s">
        <v>623</v>
      </c>
      <c r="AU147" s="192" t="s">
        <v>538</v>
      </c>
      <c r="AV147" s="13" t="s">
        <v>538</v>
      </c>
      <c r="AW147" s="13" t="s">
        <v>41</v>
      </c>
      <c r="AX147" s="13" t="s">
        <v>531</v>
      </c>
      <c r="AY147" s="192" t="s">
        <v>611</v>
      </c>
    </row>
    <row r="148" spans="2:51" s="14" customFormat="1" ht="13.5">
      <c r="B148" s="199"/>
      <c r="D148" s="200" t="s">
        <v>623</v>
      </c>
      <c r="E148" s="201" t="s">
        <v>3</v>
      </c>
      <c r="F148" s="202" t="s">
        <v>626</v>
      </c>
      <c r="H148" s="203">
        <v>15.359</v>
      </c>
      <c r="I148" s="204"/>
      <c r="L148" s="199"/>
      <c r="M148" s="205"/>
      <c r="N148" s="206"/>
      <c r="O148" s="206"/>
      <c r="P148" s="206"/>
      <c r="Q148" s="206"/>
      <c r="R148" s="206"/>
      <c r="S148" s="206"/>
      <c r="T148" s="207"/>
      <c r="AT148" s="208" t="s">
        <v>623</v>
      </c>
      <c r="AU148" s="208" t="s">
        <v>538</v>
      </c>
      <c r="AV148" s="14" t="s">
        <v>617</v>
      </c>
      <c r="AW148" s="14" t="s">
        <v>41</v>
      </c>
      <c r="AX148" s="14" t="s">
        <v>23</v>
      </c>
      <c r="AY148" s="208" t="s">
        <v>611</v>
      </c>
    </row>
    <row r="149" spans="2:65" s="1" customFormat="1" ht="22.5" customHeight="1">
      <c r="B149" s="167"/>
      <c r="C149" s="168" t="s">
        <v>687</v>
      </c>
      <c r="D149" s="168" t="s">
        <v>613</v>
      </c>
      <c r="E149" s="169" t="s">
        <v>688</v>
      </c>
      <c r="F149" s="170" t="s">
        <v>689</v>
      </c>
      <c r="G149" s="171" t="s">
        <v>550</v>
      </c>
      <c r="H149" s="172">
        <v>15.359</v>
      </c>
      <c r="I149" s="173"/>
      <c r="J149" s="174">
        <f>ROUND(I149*H149,2)</f>
        <v>0</v>
      </c>
      <c r="K149" s="170" t="s">
        <v>616</v>
      </c>
      <c r="L149" s="36"/>
      <c r="M149" s="175" t="s">
        <v>3</v>
      </c>
      <c r="N149" s="176" t="s">
        <v>502</v>
      </c>
      <c r="O149" s="37"/>
      <c r="P149" s="177">
        <f>O149*H149</f>
        <v>0</v>
      </c>
      <c r="Q149" s="177">
        <v>0</v>
      </c>
      <c r="R149" s="177">
        <f>Q149*H149</f>
        <v>0</v>
      </c>
      <c r="S149" s="177">
        <v>0</v>
      </c>
      <c r="T149" s="178">
        <f>S149*H149</f>
        <v>0</v>
      </c>
      <c r="AR149" s="19" t="s">
        <v>617</v>
      </c>
      <c r="AT149" s="19" t="s">
        <v>613</v>
      </c>
      <c r="AU149" s="19" t="s">
        <v>538</v>
      </c>
      <c r="AY149" s="19" t="s">
        <v>611</v>
      </c>
      <c r="BE149" s="179">
        <f>IF(N149="základní",J149,0)</f>
        <v>0</v>
      </c>
      <c r="BF149" s="179">
        <f>IF(N149="snížená",J149,0)</f>
        <v>0</v>
      </c>
      <c r="BG149" s="179">
        <f>IF(N149="zákl. přenesená",J149,0)</f>
        <v>0</v>
      </c>
      <c r="BH149" s="179">
        <f>IF(N149="sníž. přenesená",J149,0)</f>
        <v>0</v>
      </c>
      <c r="BI149" s="179">
        <f>IF(N149="nulová",J149,0)</f>
        <v>0</v>
      </c>
      <c r="BJ149" s="19" t="s">
        <v>23</v>
      </c>
      <c r="BK149" s="179">
        <f>ROUND(I149*H149,2)</f>
        <v>0</v>
      </c>
      <c r="BL149" s="19" t="s">
        <v>617</v>
      </c>
      <c r="BM149" s="19" t="s">
        <v>690</v>
      </c>
    </row>
    <row r="150" spans="2:47" s="1" customFormat="1" ht="13.5">
      <c r="B150" s="36"/>
      <c r="D150" s="180" t="s">
        <v>619</v>
      </c>
      <c r="F150" s="181" t="s">
        <v>689</v>
      </c>
      <c r="I150" s="182"/>
      <c r="L150" s="36"/>
      <c r="M150" s="65"/>
      <c r="N150" s="37"/>
      <c r="O150" s="37"/>
      <c r="P150" s="37"/>
      <c r="Q150" s="37"/>
      <c r="R150" s="37"/>
      <c r="S150" s="37"/>
      <c r="T150" s="66"/>
      <c r="AT150" s="19" t="s">
        <v>619</v>
      </c>
      <c r="AU150" s="19" t="s">
        <v>538</v>
      </c>
    </row>
    <row r="151" spans="2:51" s="13" customFormat="1" ht="13.5">
      <c r="B151" s="191"/>
      <c r="D151" s="180" t="s">
        <v>623</v>
      </c>
      <c r="E151" s="192" t="s">
        <v>3</v>
      </c>
      <c r="F151" s="193" t="s">
        <v>566</v>
      </c>
      <c r="H151" s="194">
        <v>15.359</v>
      </c>
      <c r="I151" s="195"/>
      <c r="L151" s="191"/>
      <c r="M151" s="196"/>
      <c r="N151" s="197"/>
      <c r="O151" s="197"/>
      <c r="P151" s="197"/>
      <c r="Q151" s="197"/>
      <c r="R151" s="197"/>
      <c r="S151" s="197"/>
      <c r="T151" s="198"/>
      <c r="AT151" s="192" t="s">
        <v>623</v>
      </c>
      <c r="AU151" s="192" t="s">
        <v>538</v>
      </c>
      <c r="AV151" s="13" t="s">
        <v>538</v>
      </c>
      <c r="AW151" s="13" t="s">
        <v>41</v>
      </c>
      <c r="AX151" s="13" t="s">
        <v>531</v>
      </c>
      <c r="AY151" s="192" t="s">
        <v>611</v>
      </c>
    </row>
    <row r="152" spans="2:51" s="14" customFormat="1" ht="13.5">
      <c r="B152" s="199"/>
      <c r="D152" s="200" t="s">
        <v>623</v>
      </c>
      <c r="E152" s="201" t="s">
        <v>3</v>
      </c>
      <c r="F152" s="202" t="s">
        <v>626</v>
      </c>
      <c r="H152" s="203">
        <v>15.359</v>
      </c>
      <c r="I152" s="204"/>
      <c r="L152" s="199"/>
      <c r="M152" s="205"/>
      <c r="N152" s="206"/>
      <c r="O152" s="206"/>
      <c r="P152" s="206"/>
      <c r="Q152" s="206"/>
      <c r="R152" s="206"/>
      <c r="S152" s="206"/>
      <c r="T152" s="207"/>
      <c r="AT152" s="208" t="s">
        <v>623</v>
      </c>
      <c r="AU152" s="208" t="s">
        <v>538</v>
      </c>
      <c r="AV152" s="14" t="s">
        <v>617</v>
      </c>
      <c r="AW152" s="14" t="s">
        <v>41</v>
      </c>
      <c r="AX152" s="14" t="s">
        <v>23</v>
      </c>
      <c r="AY152" s="208" t="s">
        <v>611</v>
      </c>
    </row>
    <row r="153" spans="2:65" s="1" customFormat="1" ht="22.5" customHeight="1">
      <c r="B153" s="167"/>
      <c r="C153" s="168" t="s">
        <v>691</v>
      </c>
      <c r="D153" s="168" t="s">
        <v>613</v>
      </c>
      <c r="E153" s="169" t="s">
        <v>692</v>
      </c>
      <c r="F153" s="170" t="s">
        <v>693</v>
      </c>
      <c r="G153" s="171" t="s">
        <v>694</v>
      </c>
      <c r="H153" s="172">
        <v>33.79</v>
      </c>
      <c r="I153" s="173"/>
      <c r="J153" s="174">
        <f>ROUND(I153*H153,2)</f>
        <v>0</v>
      </c>
      <c r="K153" s="170" t="s">
        <v>616</v>
      </c>
      <c r="L153" s="36"/>
      <c r="M153" s="175" t="s">
        <v>3</v>
      </c>
      <c r="N153" s="176" t="s">
        <v>502</v>
      </c>
      <c r="O153" s="37"/>
      <c r="P153" s="177">
        <f>O153*H153</f>
        <v>0</v>
      </c>
      <c r="Q153" s="177">
        <v>0</v>
      </c>
      <c r="R153" s="177">
        <f>Q153*H153</f>
        <v>0</v>
      </c>
      <c r="S153" s="177">
        <v>0</v>
      </c>
      <c r="T153" s="178">
        <f>S153*H153</f>
        <v>0</v>
      </c>
      <c r="AR153" s="19" t="s">
        <v>617</v>
      </c>
      <c r="AT153" s="19" t="s">
        <v>613</v>
      </c>
      <c r="AU153" s="19" t="s">
        <v>538</v>
      </c>
      <c r="AY153" s="19" t="s">
        <v>611</v>
      </c>
      <c r="BE153" s="179">
        <f>IF(N153="základní",J153,0)</f>
        <v>0</v>
      </c>
      <c r="BF153" s="179">
        <f>IF(N153="snížená",J153,0)</f>
        <v>0</v>
      </c>
      <c r="BG153" s="179">
        <f>IF(N153="zákl. přenesená",J153,0)</f>
        <v>0</v>
      </c>
      <c r="BH153" s="179">
        <f>IF(N153="sníž. přenesená",J153,0)</f>
        <v>0</v>
      </c>
      <c r="BI153" s="179">
        <f>IF(N153="nulová",J153,0)</f>
        <v>0</v>
      </c>
      <c r="BJ153" s="19" t="s">
        <v>23</v>
      </c>
      <c r="BK153" s="179">
        <f>ROUND(I153*H153,2)</f>
        <v>0</v>
      </c>
      <c r="BL153" s="19" t="s">
        <v>617</v>
      </c>
      <c r="BM153" s="19" t="s">
        <v>695</v>
      </c>
    </row>
    <row r="154" spans="2:47" s="1" customFormat="1" ht="13.5">
      <c r="B154" s="36"/>
      <c r="D154" s="180" t="s">
        <v>619</v>
      </c>
      <c r="F154" s="181" t="s">
        <v>696</v>
      </c>
      <c r="I154" s="182"/>
      <c r="L154" s="36"/>
      <c r="M154" s="65"/>
      <c r="N154" s="37"/>
      <c r="O154" s="37"/>
      <c r="P154" s="37"/>
      <c r="Q154" s="37"/>
      <c r="R154" s="37"/>
      <c r="S154" s="37"/>
      <c r="T154" s="66"/>
      <c r="AT154" s="19" t="s">
        <v>619</v>
      </c>
      <c r="AU154" s="19" t="s">
        <v>538</v>
      </c>
    </row>
    <row r="155" spans="2:51" s="13" customFormat="1" ht="13.5">
      <c r="B155" s="191"/>
      <c r="D155" s="180" t="s">
        <v>623</v>
      </c>
      <c r="E155" s="192" t="s">
        <v>3</v>
      </c>
      <c r="F155" s="193" t="s">
        <v>697</v>
      </c>
      <c r="H155" s="194">
        <v>33.79</v>
      </c>
      <c r="I155" s="195"/>
      <c r="L155" s="191"/>
      <c r="M155" s="196"/>
      <c r="N155" s="197"/>
      <c r="O155" s="197"/>
      <c r="P155" s="197"/>
      <c r="Q155" s="197"/>
      <c r="R155" s="197"/>
      <c r="S155" s="197"/>
      <c r="T155" s="198"/>
      <c r="AT155" s="192" t="s">
        <v>623</v>
      </c>
      <c r="AU155" s="192" t="s">
        <v>538</v>
      </c>
      <c r="AV155" s="13" t="s">
        <v>538</v>
      </c>
      <c r="AW155" s="13" t="s">
        <v>41</v>
      </c>
      <c r="AX155" s="13" t="s">
        <v>531</v>
      </c>
      <c r="AY155" s="192" t="s">
        <v>611</v>
      </c>
    </row>
    <row r="156" spans="2:51" s="14" customFormat="1" ht="13.5">
      <c r="B156" s="199"/>
      <c r="D156" s="200" t="s">
        <v>623</v>
      </c>
      <c r="E156" s="201" t="s">
        <v>3</v>
      </c>
      <c r="F156" s="202" t="s">
        <v>626</v>
      </c>
      <c r="H156" s="203">
        <v>33.79</v>
      </c>
      <c r="I156" s="204"/>
      <c r="L156" s="199"/>
      <c r="M156" s="205"/>
      <c r="N156" s="206"/>
      <c r="O156" s="206"/>
      <c r="P156" s="206"/>
      <c r="Q156" s="206"/>
      <c r="R156" s="206"/>
      <c r="S156" s="206"/>
      <c r="T156" s="207"/>
      <c r="AT156" s="208" t="s">
        <v>623</v>
      </c>
      <c r="AU156" s="208" t="s">
        <v>538</v>
      </c>
      <c r="AV156" s="14" t="s">
        <v>617</v>
      </c>
      <c r="AW156" s="14" t="s">
        <v>41</v>
      </c>
      <c r="AX156" s="14" t="s">
        <v>23</v>
      </c>
      <c r="AY156" s="208" t="s">
        <v>611</v>
      </c>
    </row>
    <row r="157" spans="2:65" s="1" customFormat="1" ht="22.5" customHeight="1">
      <c r="B157" s="167"/>
      <c r="C157" s="168" t="s">
        <v>698</v>
      </c>
      <c r="D157" s="168" t="s">
        <v>613</v>
      </c>
      <c r="E157" s="169" t="s">
        <v>699</v>
      </c>
      <c r="F157" s="170" t="s">
        <v>700</v>
      </c>
      <c r="G157" s="171" t="s">
        <v>546</v>
      </c>
      <c r="H157" s="172">
        <v>41.2</v>
      </c>
      <c r="I157" s="173"/>
      <c r="J157" s="174">
        <f>ROUND(I157*H157,2)</f>
        <v>0</v>
      </c>
      <c r="K157" s="170" t="s">
        <v>616</v>
      </c>
      <c r="L157" s="36"/>
      <c r="M157" s="175" t="s">
        <v>3</v>
      </c>
      <c r="N157" s="176" t="s">
        <v>502</v>
      </c>
      <c r="O157" s="37"/>
      <c r="P157" s="177">
        <f>O157*H157</f>
        <v>0</v>
      </c>
      <c r="Q157" s="177">
        <v>0</v>
      </c>
      <c r="R157" s="177">
        <f>Q157*H157</f>
        <v>0</v>
      </c>
      <c r="S157" s="177">
        <v>0</v>
      </c>
      <c r="T157" s="178">
        <f>S157*H157</f>
        <v>0</v>
      </c>
      <c r="AR157" s="19" t="s">
        <v>617</v>
      </c>
      <c r="AT157" s="19" t="s">
        <v>613</v>
      </c>
      <c r="AU157" s="19" t="s">
        <v>538</v>
      </c>
      <c r="AY157" s="19" t="s">
        <v>611</v>
      </c>
      <c r="BE157" s="179">
        <f>IF(N157="základní",J157,0)</f>
        <v>0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19" t="s">
        <v>23</v>
      </c>
      <c r="BK157" s="179">
        <f>ROUND(I157*H157,2)</f>
        <v>0</v>
      </c>
      <c r="BL157" s="19" t="s">
        <v>617</v>
      </c>
      <c r="BM157" s="19" t="s">
        <v>701</v>
      </c>
    </row>
    <row r="158" spans="2:47" s="1" customFormat="1" ht="27">
      <c r="B158" s="36"/>
      <c r="D158" s="180" t="s">
        <v>619</v>
      </c>
      <c r="F158" s="181" t="s">
        <v>702</v>
      </c>
      <c r="I158" s="182"/>
      <c r="L158" s="36"/>
      <c r="M158" s="65"/>
      <c r="N158" s="37"/>
      <c r="O158" s="37"/>
      <c r="P158" s="37"/>
      <c r="Q158" s="37"/>
      <c r="R158" s="37"/>
      <c r="S158" s="37"/>
      <c r="T158" s="66"/>
      <c r="AT158" s="19" t="s">
        <v>619</v>
      </c>
      <c r="AU158" s="19" t="s">
        <v>538</v>
      </c>
    </row>
    <row r="159" spans="2:51" s="12" customFormat="1" ht="13.5">
      <c r="B159" s="184"/>
      <c r="D159" s="180" t="s">
        <v>623</v>
      </c>
      <c r="E159" s="185" t="s">
        <v>3</v>
      </c>
      <c r="F159" s="186" t="s">
        <v>624</v>
      </c>
      <c r="H159" s="185" t="s">
        <v>3</v>
      </c>
      <c r="I159" s="187"/>
      <c r="L159" s="184"/>
      <c r="M159" s="188"/>
      <c r="N159" s="189"/>
      <c r="O159" s="189"/>
      <c r="P159" s="189"/>
      <c r="Q159" s="189"/>
      <c r="R159" s="189"/>
      <c r="S159" s="189"/>
      <c r="T159" s="190"/>
      <c r="AT159" s="185" t="s">
        <v>623</v>
      </c>
      <c r="AU159" s="185" t="s">
        <v>538</v>
      </c>
      <c r="AV159" s="12" t="s">
        <v>23</v>
      </c>
      <c r="AW159" s="12" t="s">
        <v>41</v>
      </c>
      <c r="AX159" s="12" t="s">
        <v>531</v>
      </c>
      <c r="AY159" s="185" t="s">
        <v>611</v>
      </c>
    </row>
    <row r="160" spans="2:51" s="13" customFormat="1" ht="13.5">
      <c r="B160" s="191"/>
      <c r="D160" s="180" t="s">
        <v>623</v>
      </c>
      <c r="E160" s="192" t="s">
        <v>703</v>
      </c>
      <c r="F160" s="193" t="s">
        <v>704</v>
      </c>
      <c r="H160" s="194">
        <v>41.2</v>
      </c>
      <c r="I160" s="195"/>
      <c r="L160" s="191"/>
      <c r="M160" s="196"/>
      <c r="N160" s="197"/>
      <c r="O160" s="197"/>
      <c r="P160" s="197"/>
      <c r="Q160" s="197"/>
      <c r="R160" s="197"/>
      <c r="S160" s="197"/>
      <c r="T160" s="198"/>
      <c r="AT160" s="192" t="s">
        <v>623</v>
      </c>
      <c r="AU160" s="192" t="s">
        <v>538</v>
      </c>
      <c r="AV160" s="13" t="s">
        <v>538</v>
      </c>
      <c r="AW160" s="13" t="s">
        <v>41</v>
      </c>
      <c r="AX160" s="13" t="s">
        <v>531</v>
      </c>
      <c r="AY160" s="192" t="s">
        <v>611</v>
      </c>
    </row>
    <row r="161" spans="2:51" s="14" customFormat="1" ht="13.5">
      <c r="B161" s="199"/>
      <c r="D161" s="200" t="s">
        <v>623</v>
      </c>
      <c r="E161" s="201" t="s">
        <v>3</v>
      </c>
      <c r="F161" s="202" t="s">
        <v>626</v>
      </c>
      <c r="H161" s="203">
        <v>41.2</v>
      </c>
      <c r="I161" s="204"/>
      <c r="L161" s="199"/>
      <c r="M161" s="205"/>
      <c r="N161" s="206"/>
      <c r="O161" s="206"/>
      <c r="P161" s="206"/>
      <c r="Q161" s="206"/>
      <c r="R161" s="206"/>
      <c r="S161" s="206"/>
      <c r="T161" s="207"/>
      <c r="AT161" s="208" t="s">
        <v>623</v>
      </c>
      <c r="AU161" s="208" t="s">
        <v>538</v>
      </c>
      <c r="AV161" s="14" t="s">
        <v>617</v>
      </c>
      <c r="AW161" s="14" t="s">
        <v>41</v>
      </c>
      <c r="AX161" s="14" t="s">
        <v>23</v>
      </c>
      <c r="AY161" s="208" t="s">
        <v>611</v>
      </c>
    </row>
    <row r="162" spans="2:65" s="1" customFormat="1" ht="22.5" customHeight="1">
      <c r="B162" s="167"/>
      <c r="C162" s="168" t="s">
        <v>9</v>
      </c>
      <c r="D162" s="168" t="s">
        <v>613</v>
      </c>
      <c r="E162" s="169" t="s">
        <v>705</v>
      </c>
      <c r="F162" s="170" t="s">
        <v>706</v>
      </c>
      <c r="G162" s="171" t="s">
        <v>546</v>
      </c>
      <c r="H162" s="172">
        <v>101.37</v>
      </c>
      <c r="I162" s="173"/>
      <c r="J162" s="174">
        <f>ROUND(I162*H162,2)</f>
        <v>0</v>
      </c>
      <c r="K162" s="170" t="s">
        <v>616</v>
      </c>
      <c r="L162" s="36"/>
      <c r="M162" s="175" t="s">
        <v>3</v>
      </c>
      <c r="N162" s="176" t="s">
        <v>502</v>
      </c>
      <c r="O162" s="37"/>
      <c r="P162" s="177">
        <f>O162*H162</f>
        <v>0</v>
      </c>
      <c r="Q162" s="177">
        <v>0</v>
      </c>
      <c r="R162" s="177">
        <f>Q162*H162</f>
        <v>0</v>
      </c>
      <c r="S162" s="177">
        <v>0</v>
      </c>
      <c r="T162" s="178">
        <f>S162*H162</f>
        <v>0</v>
      </c>
      <c r="AR162" s="19" t="s">
        <v>617</v>
      </c>
      <c r="AT162" s="19" t="s">
        <v>613</v>
      </c>
      <c r="AU162" s="19" t="s">
        <v>538</v>
      </c>
      <c r="AY162" s="19" t="s">
        <v>611</v>
      </c>
      <c r="BE162" s="179">
        <f>IF(N162="základní",J162,0)</f>
        <v>0</v>
      </c>
      <c r="BF162" s="179">
        <f>IF(N162="snížená",J162,0)</f>
        <v>0</v>
      </c>
      <c r="BG162" s="179">
        <f>IF(N162="zákl. přenesená",J162,0)</f>
        <v>0</v>
      </c>
      <c r="BH162" s="179">
        <f>IF(N162="sníž. přenesená",J162,0)</f>
        <v>0</v>
      </c>
      <c r="BI162" s="179">
        <f>IF(N162="nulová",J162,0)</f>
        <v>0</v>
      </c>
      <c r="BJ162" s="19" t="s">
        <v>23</v>
      </c>
      <c r="BK162" s="179">
        <f>ROUND(I162*H162,2)</f>
        <v>0</v>
      </c>
      <c r="BL162" s="19" t="s">
        <v>617</v>
      </c>
      <c r="BM162" s="19" t="s">
        <v>707</v>
      </c>
    </row>
    <row r="163" spans="2:47" s="1" customFormat="1" ht="13.5">
      <c r="B163" s="36"/>
      <c r="D163" s="180" t="s">
        <v>619</v>
      </c>
      <c r="F163" s="181" t="s">
        <v>708</v>
      </c>
      <c r="I163" s="182"/>
      <c r="L163" s="36"/>
      <c r="M163" s="65"/>
      <c r="N163" s="37"/>
      <c r="O163" s="37"/>
      <c r="P163" s="37"/>
      <c r="Q163" s="37"/>
      <c r="R163" s="37"/>
      <c r="S163" s="37"/>
      <c r="T163" s="66"/>
      <c r="AT163" s="19" t="s">
        <v>619</v>
      </c>
      <c r="AU163" s="19" t="s">
        <v>538</v>
      </c>
    </row>
    <row r="164" spans="2:51" s="13" customFormat="1" ht="13.5">
      <c r="B164" s="191"/>
      <c r="D164" s="180" t="s">
        <v>623</v>
      </c>
      <c r="E164" s="192" t="s">
        <v>574</v>
      </c>
      <c r="F164" s="193" t="s">
        <v>709</v>
      </c>
      <c r="H164" s="194">
        <v>101.37</v>
      </c>
      <c r="I164" s="195"/>
      <c r="L164" s="191"/>
      <c r="M164" s="196"/>
      <c r="N164" s="197"/>
      <c r="O164" s="197"/>
      <c r="P164" s="197"/>
      <c r="Q164" s="197"/>
      <c r="R164" s="197"/>
      <c r="S164" s="197"/>
      <c r="T164" s="198"/>
      <c r="AT164" s="192" t="s">
        <v>623</v>
      </c>
      <c r="AU164" s="192" t="s">
        <v>538</v>
      </c>
      <c r="AV164" s="13" t="s">
        <v>538</v>
      </c>
      <c r="AW164" s="13" t="s">
        <v>41</v>
      </c>
      <c r="AX164" s="13" t="s">
        <v>531</v>
      </c>
      <c r="AY164" s="192" t="s">
        <v>611</v>
      </c>
    </row>
    <row r="165" spans="2:51" s="14" customFormat="1" ht="13.5">
      <c r="B165" s="199"/>
      <c r="D165" s="180" t="s">
        <v>623</v>
      </c>
      <c r="E165" s="208" t="s">
        <v>3</v>
      </c>
      <c r="F165" s="209" t="s">
        <v>626</v>
      </c>
      <c r="H165" s="210">
        <v>101.37</v>
      </c>
      <c r="I165" s="204"/>
      <c r="L165" s="199"/>
      <c r="M165" s="205"/>
      <c r="N165" s="206"/>
      <c r="O165" s="206"/>
      <c r="P165" s="206"/>
      <c r="Q165" s="206"/>
      <c r="R165" s="206"/>
      <c r="S165" s="206"/>
      <c r="T165" s="207"/>
      <c r="AT165" s="208" t="s">
        <v>623</v>
      </c>
      <c r="AU165" s="208" t="s">
        <v>538</v>
      </c>
      <c r="AV165" s="14" t="s">
        <v>617</v>
      </c>
      <c r="AW165" s="14" t="s">
        <v>41</v>
      </c>
      <c r="AX165" s="14" t="s">
        <v>23</v>
      </c>
      <c r="AY165" s="208" t="s">
        <v>611</v>
      </c>
    </row>
    <row r="166" spans="2:63" s="11" customFormat="1" ht="29.25" customHeight="1">
      <c r="B166" s="153"/>
      <c r="D166" s="164" t="s">
        <v>530</v>
      </c>
      <c r="E166" s="165" t="s">
        <v>538</v>
      </c>
      <c r="F166" s="165" t="s">
        <v>710</v>
      </c>
      <c r="I166" s="156"/>
      <c r="J166" s="166">
        <f>BK166</f>
        <v>0</v>
      </c>
      <c r="L166" s="153"/>
      <c r="M166" s="158"/>
      <c r="N166" s="159"/>
      <c r="O166" s="159"/>
      <c r="P166" s="160">
        <f>SUM(P167:P180)</f>
        <v>0</v>
      </c>
      <c r="Q166" s="159"/>
      <c r="R166" s="160">
        <f>SUM(R167:R180)</f>
        <v>0.017566650000000003</v>
      </c>
      <c r="S166" s="159"/>
      <c r="T166" s="161">
        <f>SUM(T167:T180)</f>
        <v>0</v>
      </c>
      <c r="AR166" s="154" t="s">
        <v>23</v>
      </c>
      <c r="AT166" s="162" t="s">
        <v>530</v>
      </c>
      <c r="AU166" s="162" t="s">
        <v>23</v>
      </c>
      <c r="AY166" s="154" t="s">
        <v>611</v>
      </c>
      <c r="BK166" s="163">
        <f>SUM(BK167:BK180)</f>
        <v>0</v>
      </c>
    </row>
    <row r="167" spans="2:65" s="1" customFormat="1" ht="22.5" customHeight="1">
      <c r="B167" s="167"/>
      <c r="C167" s="168" t="s">
        <v>711</v>
      </c>
      <c r="D167" s="168" t="s">
        <v>613</v>
      </c>
      <c r="E167" s="169" t="s">
        <v>712</v>
      </c>
      <c r="F167" s="170" t="s">
        <v>713</v>
      </c>
      <c r="G167" s="171" t="s">
        <v>550</v>
      </c>
      <c r="H167" s="172">
        <v>4.032</v>
      </c>
      <c r="I167" s="173"/>
      <c r="J167" s="174">
        <f>ROUND(I167*H167,2)</f>
        <v>0</v>
      </c>
      <c r="K167" s="170" t="s">
        <v>616</v>
      </c>
      <c r="L167" s="36"/>
      <c r="M167" s="175" t="s">
        <v>3</v>
      </c>
      <c r="N167" s="176" t="s">
        <v>502</v>
      </c>
      <c r="O167" s="37"/>
      <c r="P167" s="177">
        <f>O167*H167</f>
        <v>0</v>
      </c>
      <c r="Q167" s="177">
        <v>0</v>
      </c>
      <c r="R167" s="177">
        <f>Q167*H167</f>
        <v>0</v>
      </c>
      <c r="S167" s="177">
        <v>0</v>
      </c>
      <c r="T167" s="178">
        <f>S167*H167</f>
        <v>0</v>
      </c>
      <c r="AR167" s="19" t="s">
        <v>617</v>
      </c>
      <c r="AT167" s="19" t="s">
        <v>613</v>
      </c>
      <c r="AU167" s="19" t="s">
        <v>538</v>
      </c>
      <c r="AY167" s="19" t="s">
        <v>611</v>
      </c>
      <c r="BE167" s="179">
        <f>IF(N167="základní",J167,0)</f>
        <v>0</v>
      </c>
      <c r="BF167" s="179">
        <f>IF(N167="snížená",J167,0)</f>
        <v>0</v>
      </c>
      <c r="BG167" s="179">
        <f>IF(N167="zákl. přenesená",J167,0)</f>
        <v>0</v>
      </c>
      <c r="BH167" s="179">
        <f>IF(N167="sníž. přenesená",J167,0)</f>
        <v>0</v>
      </c>
      <c r="BI167" s="179">
        <f>IF(N167="nulová",J167,0)</f>
        <v>0</v>
      </c>
      <c r="BJ167" s="19" t="s">
        <v>23</v>
      </c>
      <c r="BK167" s="179">
        <f>ROUND(I167*H167,2)</f>
        <v>0</v>
      </c>
      <c r="BL167" s="19" t="s">
        <v>617</v>
      </c>
      <c r="BM167" s="19" t="s">
        <v>714</v>
      </c>
    </row>
    <row r="168" spans="2:47" s="1" customFormat="1" ht="13.5">
      <c r="B168" s="36"/>
      <c r="D168" s="180" t="s">
        <v>619</v>
      </c>
      <c r="F168" s="181" t="s">
        <v>715</v>
      </c>
      <c r="I168" s="182"/>
      <c r="L168" s="36"/>
      <c r="M168" s="65"/>
      <c r="N168" s="37"/>
      <c r="O168" s="37"/>
      <c r="P168" s="37"/>
      <c r="Q168" s="37"/>
      <c r="R168" s="37"/>
      <c r="S168" s="37"/>
      <c r="T168" s="66"/>
      <c r="AT168" s="19" t="s">
        <v>619</v>
      </c>
      <c r="AU168" s="19" t="s">
        <v>538</v>
      </c>
    </row>
    <row r="169" spans="2:51" s="12" customFormat="1" ht="13.5">
      <c r="B169" s="184"/>
      <c r="D169" s="180" t="s">
        <v>623</v>
      </c>
      <c r="E169" s="185" t="s">
        <v>3</v>
      </c>
      <c r="F169" s="186" t="s">
        <v>675</v>
      </c>
      <c r="H169" s="185" t="s">
        <v>3</v>
      </c>
      <c r="I169" s="187"/>
      <c r="L169" s="184"/>
      <c r="M169" s="188"/>
      <c r="N169" s="189"/>
      <c r="O169" s="189"/>
      <c r="P169" s="189"/>
      <c r="Q169" s="189"/>
      <c r="R169" s="189"/>
      <c r="S169" s="189"/>
      <c r="T169" s="190"/>
      <c r="AT169" s="185" t="s">
        <v>623</v>
      </c>
      <c r="AU169" s="185" t="s">
        <v>538</v>
      </c>
      <c r="AV169" s="12" t="s">
        <v>23</v>
      </c>
      <c r="AW169" s="12" t="s">
        <v>41</v>
      </c>
      <c r="AX169" s="12" t="s">
        <v>531</v>
      </c>
      <c r="AY169" s="185" t="s">
        <v>611</v>
      </c>
    </row>
    <row r="170" spans="2:51" s="13" customFormat="1" ht="13.5">
      <c r="B170" s="191"/>
      <c r="D170" s="180" t="s">
        <v>623</v>
      </c>
      <c r="E170" s="192" t="s">
        <v>548</v>
      </c>
      <c r="F170" s="193" t="s">
        <v>716</v>
      </c>
      <c r="H170" s="194">
        <v>4.032</v>
      </c>
      <c r="I170" s="195"/>
      <c r="L170" s="191"/>
      <c r="M170" s="196"/>
      <c r="N170" s="197"/>
      <c r="O170" s="197"/>
      <c r="P170" s="197"/>
      <c r="Q170" s="197"/>
      <c r="R170" s="197"/>
      <c r="S170" s="197"/>
      <c r="T170" s="198"/>
      <c r="AT170" s="192" t="s">
        <v>623</v>
      </c>
      <c r="AU170" s="192" t="s">
        <v>538</v>
      </c>
      <c r="AV170" s="13" t="s">
        <v>538</v>
      </c>
      <c r="AW170" s="13" t="s">
        <v>41</v>
      </c>
      <c r="AX170" s="13" t="s">
        <v>531</v>
      </c>
      <c r="AY170" s="192" t="s">
        <v>611</v>
      </c>
    </row>
    <row r="171" spans="2:51" s="14" customFormat="1" ht="13.5">
      <c r="B171" s="199"/>
      <c r="D171" s="200" t="s">
        <v>623</v>
      </c>
      <c r="E171" s="201" t="s">
        <v>3</v>
      </c>
      <c r="F171" s="202" t="s">
        <v>626</v>
      </c>
      <c r="H171" s="203">
        <v>4.032</v>
      </c>
      <c r="I171" s="204"/>
      <c r="L171" s="199"/>
      <c r="M171" s="205"/>
      <c r="N171" s="206"/>
      <c r="O171" s="206"/>
      <c r="P171" s="206"/>
      <c r="Q171" s="206"/>
      <c r="R171" s="206"/>
      <c r="S171" s="206"/>
      <c r="T171" s="207"/>
      <c r="AT171" s="208" t="s">
        <v>623</v>
      </c>
      <c r="AU171" s="208" t="s">
        <v>538</v>
      </c>
      <c r="AV171" s="14" t="s">
        <v>617</v>
      </c>
      <c r="AW171" s="14" t="s">
        <v>41</v>
      </c>
      <c r="AX171" s="14" t="s">
        <v>23</v>
      </c>
      <c r="AY171" s="208" t="s">
        <v>611</v>
      </c>
    </row>
    <row r="172" spans="2:65" s="1" customFormat="1" ht="22.5" customHeight="1">
      <c r="B172" s="167"/>
      <c r="C172" s="168" t="s">
        <v>717</v>
      </c>
      <c r="D172" s="168" t="s">
        <v>613</v>
      </c>
      <c r="E172" s="169" t="s">
        <v>718</v>
      </c>
      <c r="F172" s="170" t="s">
        <v>719</v>
      </c>
      <c r="G172" s="171" t="s">
        <v>546</v>
      </c>
      <c r="H172" s="172">
        <v>17.055</v>
      </c>
      <c r="I172" s="173"/>
      <c r="J172" s="174">
        <f>ROUND(I172*H172,2)</f>
        <v>0</v>
      </c>
      <c r="K172" s="170" t="s">
        <v>616</v>
      </c>
      <c r="L172" s="36"/>
      <c r="M172" s="175" t="s">
        <v>3</v>
      </c>
      <c r="N172" s="176" t="s">
        <v>502</v>
      </c>
      <c r="O172" s="37"/>
      <c r="P172" s="177">
        <f>O172*H172</f>
        <v>0</v>
      </c>
      <c r="Q172" s="177">
        <v>0.00103</v>
      </c>
      <c r="R172" s="177">
        <f>Q172*H172</f>
        <v>0.017566650000000003</v>
      </c>
      <c r="S172" s="177">
        <v>0</v>
      </c>
      <c r="T172" s="178">
        <f>S172*H172</f>
        <v>0</v>
      </c>
      <c r="AR172" s="19" t="s">
        <v>617</v>
      </c>
      <c r="AT172" s="19" t="s">
        <v>613</v>
      </c>
      <c r="AU172" s="19" t="s">
        <v>538</v>
      </c>
      <c r="AY172" s="19" t="s">
        <v>611</v>
      </c>
      <c r="BE172" s="179">
        <f>IF(N172="základní",J172,0)</f>
        <v>0</v>
      </c>
      <c r="BF172" s="179">
        <f>IF(N172="snížená",J172,0)</f>
        <v>0</v>
      </c>
      <c r="BG172" s="179">
        <f>IF(N172="zákl. přenesená",J172,0)</f>
        <v>0</v>
      </c>
      <c r="BH172" s="179">
        <f>IF(N172="sníž. přenesená",J172,0)</f>
        <v>0</v>
      </c>
      <c r="BI172" s="179">
        <f>IF(N172="nulová",J172,0)</f>
        <v>0</v>
      </c>
      <c r="BJ172" s="19" t="s">
        <v>23</v>
      </c>
      <c r="BK172" s="179">
        <f>ROUND(I172*H172,2)</f>
        <v>0</v>
      </c>
      <c r="BL172" s="19" t="s">
        <v>617</v>
      </c>
      <c r="BM172" s="19" t="s">
        <v>720</v>
      </c>
    </row>
    <row r="173" spans="2:47" s="1" customFormat="1" ht="27">
      <c r="B173" s="36"/>
      <c r="D173" s="180" t="s">
        <v>619</v>
      </c>
      <c r="F173" s="181" t="s">
        <v>721</v>
      </c>
      <c r="I173" s="182"/>
      <c r="L173" s="36"/>
      <c r="M173" s="65"/>
      <c r="N173" s="37"/>
      <c r="O173" s="37"/>
      <c r="P173" s="37"/>
      <c r="Q173" s="37"/>
      <c r="R173" s="37"/>
      <c r="S173" s="37"/>
      <c r="T173" s="66"/>
      <c r="AT173" s="19" t="s">
        <v>619</v>
      </c>
      <c r="AU173" s="19" t="s">
        <v>538</v>
      </c>
    </row>
    <row r="174" spans="2:51" s="12" customFormat="1" ht="13.5">
      <c r="B174" s="184"/>
      <c r="D174" s="180" t="s">
        <v>623</v>
      </c>
      <c r="E174" s="185" t="s">
        <v>3</v>
      </c>
      <c r="F174" s="186" t="s">
        <v>722</v>
      </c>
      <c r="H174" s="185" t="s">
        <v>3</v>
      </c>
      <c r="I174" s="187"/>
      <c r="L174" s="184"/>
      <c r="M174" s="188"/>
      <c r="N174" s="189"/>
      <c r="O174" s="189"/>
      <c r="P174" s="189"/>
      <c r="Q174" s="189"/>
      <c r="R174" s="189"/>
      <c r="S174" s="189"/>
      <c r="T174" s="190"/>
      <c r="AT174" s="185" t="s">
        <v>623</v>
      </c>
      <c r="AU174" s="185" t="s">
        <v>538</v>
      </c>
      <c r="AV174" s="12" t="s">
        <v>23</v>
      </c>
      <c r="AW174" s="12" t="s">
        <v>41</v>
      </c>
      <c r="AX174" s="12" t="s">
        <v>531</v>
      </c>
      <c r="AY174" s="185" t="s">
        <v>611</v>
      </c>
    </row>
    <row r="175" spans="2:51" s="13" customFormat="1" ht="13.5">
      <c r="B175" s="191"/>
      <c r="D175" s="180" t="s">
        <v>623</v>
      </c>
      <c r="E175" s="192" t="s">
        <v>553</v>
      </c>
      <c r="F175" s="193" t="s">
        <v>723</v>
      </c>
      <c r="H175" s="194">
        <v>17.055</v>
      </c>
      <c r="I175" s="195"/>
      <c r="L175" s="191"/>
      <c r="M175" s="196"/>
      <c r="N175" s="197"/>
      <c r="O175" s="197"/>
      <c r="P175" s="197"/>
      <c r="Q175" s="197"/>
      <c r="R175" s="197"/>
      <c r="S175" s="197"/>
      <c r="T175" s="198"/>
      <c r="AT175" s="192" t="s">
        <v>623</v>
      </c>
      <c r="AU175" s="192" t="s">
        <v>538</v>
      </c>
      <c r="AV175" s="13" t="s">
        <v>538</v>
      </c>
      <c r="AW175" s="13" t="s">
        <v>41</v>
      </c>
      <c r="AX175" s="13" t="s">
        <v>531</v>
      </c>
      <c r="AY175" s="192" t="s">
        <v>611</v>
      </c>
    </row>
    <row r="176" spans="2:51" s="14" customFormat="1" ht="13.5">
      <c r="B176" s="199"/>
      <c r="D176" s="200" t="s">
        <v>623</v>
      </c>
      <c r="E176" s="201" t="s">
        <v>3</v>
      </c>
      <c r="F176" s="202" t="s">
        <v>626</v>
      </c>
      <c r="H176" s="203">
        <v>17.055</v>
      </c>
      <c r="I176" s="204"/>
      <c r="L176" s="199"/>
      <c r="M176" s="205"/>
      <c r="N176" s="206"/>
      <c r="O176" s="206"/>
      <c r="P176" s="206"/>
      <c r="Q176" s="206"/>
      <c r="R176" s="206"/>
      <c r="S176" s="206"/>
      <c r="T176" s="207"/>
      <c r="AT176" s="208" t="s">
        <v>623</v>
      </c>
      <c r="AU176" s="208" t="s">
        <v>538</v>
      </c>
      <c r="AV176" s="14" t="s">
        <v>617</v>
      </c>
      <c r="AW176" s="14" t="s">
        <v>41</v>
      </c>
      <c r="AX176" s="14" t="s">
        <v>23</v>
      </c>
      <c r="AY176" s="208" t="s">
        <v>611</v>
      </c>
    </row>
    <row r="177" spans="2:65" s="1" customFormat="1" ht="22.5" customHeight="1">
      <c r="B177" s="167"/>
      <c r="C177" s="168" t="s">
        <v>724</v>
      </c>
      <c r="D177" s="168" t="s">
        <v>613</v>
      </c>
      <c r="E177" s="169" t="s">
        <v>725</v>
      </c>
      <c r="F177" s="170" t="s">
        <v>726</v>
      </c>
      <c r="G177" s="171" t="s">
        <v>546</v>
      </c>
      <c r="H177" s="172">
        <v>17.055</v>
      </c>
      <c r="I177" s="173"/>
      <c r="J177" s="174">
        <f>ROUND(I177*H177,2)</f>
        <v>0</v>
      </c>
      <c r="K177" s="170" t="s">
        <v>616</v>
      </c>
      <c r="L177" s="36"/>
      <c r="M177" s="175" t="s">
        <v>3</v>
      </c>
      <c r="N177" s="176" t="s">
        <v>502</v>
      </c>
      <c r="O177" s="37"/>
      <c r="P177" s="177">
        <f>O177*H177</f>
        <v>0</v>
      </c>
      <c r="Q177" s="177">
        <v>0</v>
      </c>
      <c r="R177" s="177">
        <f>Q177*H177</f>
        <v>0</v>
      </c>
      <c r="S177" s="177">
        <v>0</v>
      </c>
      <c r="T177" s="178">
        <f>S177*H177</f>
        <v>0</v>
      </c>
      <c r="AR177" s="19" t="s">
        <v>617</v>
      </c>
      <c r="AT177" s="19" t="s">
        <v>613</v>
      </c>
      <c r="AU177" s="19" t="s">
        <v>538</v>
      </c>
      <c r="AY177" s="19" t="s">
        <v>611</v>
      </c>
      <c r="BE177" s="179">
        <f>IF(N177="základní",J177,0)</f>
        <v>0</v>
      </c>
      <c r="BF177" s="179">
        <f>IF(N177="snížená",J177,0)</f>
        <v>0</v>
      </c>
      <c r="BG177" s="179">
        <f>IF(N177="zákl. přenesená",J177,0)</f>
        <v>0</v>
      </c>
      <c r="BH177" s="179">
        <f>IF(N177="sníž. přenesená",J177,0)</f>
        <v>0</v>
      </c>
      <c r="BI177" s="179">
        <f>IF(N177="nulová",J177,0)</f>
        <v>0</v>
      </c>
      <c r="BJ177" s="19" t="s">
        <v>23</v>
      </c>
      <c r="BK177" s="179">
        <f>ROUND(I177*H177,2)</f>
        <v>0</v>
      </c>
      <c r="BL177" s="19" t="s">
        <v>617</v>
      </c>
      <c r="BM177" s="19" t="s">
        <v>727</v>
      </c>
    </row>
    <row r="178" spans="2:47" s="1" customFormat="1" ht="27">
      <c r="B178" s="36"/>
      <c r="D178" s="180" t="s">
        <v>619</v>
      </c>
      <c r="F178" s="181" t="s">
        <v>728</v>
      </c>
      <c r="I178" s="182"/>
      <c r="L178" s="36"/>
      <c r="M178" s="65"/>
      <c r="N178" s="37"/>
      <c r="O178" s="37"/>
      <c r="P178" s="37"/>
      <c r="Q178" s="37"/>
      <c r="R178" s="37"/>
      <c r="S178" s="37"/>
      <c r="T178" s="66"/>
      <c r="AT178" s="19" t="s">
        <v>619</v>
      </c>
      <c r="AU178" s="19" t="s">
        <v>538</v>
      </c>
    </row>
    <row r="179" spans="2:51" s="13" customFormat="1" ht="13.5">
      <c r="B179" s="191"/>
      <c r="D179" s="180" t="s">
        <v>623</v>
      </c>
      <c r="E179" s="192" t="s">
        <v>3</v>
      </c>
      <c r="F179" s="193" t="s">
        <v>553</v>
      </c>
      <c r="H179" s="194">
        <v>17.055</v>
      </c>
      <c r="I179" s="195"/>
      <c r="L179" s="191"/>
      <c r="M179" s="196"/>
      <c r="N179" s="197"/>
      <c r="O179" s="197"/>
      <c r="P179" s="197"/>
      <c r="Q179" s="197"/>
      <c r="R179" s="197"/>
      <c r="S179" s="197"/>
      <c r="T179" s="198"/>
      <c r="AT179" s="192" t="s">
        <v>623</v>
      </c>
      <c r="AU179" s="192" t="s">
        <v>538</v>
      </c>
      <c r="AV179" s="13" t="s">
        <v>538</v>
      </c>
      <c r="AW179" s="13" t="s">
        <v>41</v>
      </c>
      <c r="AX179" s="13" t="s">
        <v>531</v>
      </c>
      <c r="AY179" s="192" t="s">
        <v>611</v>
      </c>
    </row>
    <row r="180" spans="2:51" s="14" customFormat="1" ht="13.5">
      <c r="B180" s="199"/>
      <c r="D180" s="180" t="s">
        <v>623</v>
      </c>
      <c r="E180" s="208" t="s">
        <v>3</v>
      </c>
      <c r="F180" s="209" t="s">
        <v>626</v>
      </c>
      <c r="H180" s="210">
        <v>17.055</v>
      </c>
      <c r="I180" s="204"/>
      <c r="L180" s="199"/>
      <c r="M180" s="205"/>
      <c r="N180" s="206"/>
      <c r="O180" s="206"/>
      <c r="P180" s="206"/>
      <c r="Q180" s="206"/>
      <c r="R180" s="206"/>
      <c r="S180" s="206"/>
      <c r="T180" s="207"/>
      <c r="AT180" s="208" t="s">
        <v>623</v>
      </c>
      <c r="AU180" s="208" t="s">
        <v>538</v>
      </c>
      <c r="AV180" s="14" t="s">
        <v>617</v>
      </c>
      <c r="AW180" s="14" t="s">
        <v>41</v>
      </c>
      <c r="AX180" s="14" t="s">
        <v>23</v>
      </c>
      <c r="AY180" s="208" t="s">
        <v>611</v>
      </c>
    </row>
    <row r="181" spans="2:63" s="11" customFormat="1" ht="29.25" customHeight="1">
      <c r="B181" s="153"/>
      <c r="D181" s="164" t="s">
        <v>530</v>
      </c>
      <c r="E181" s="165" t="s">
        <v>617</v>
      </c>
      <c r="F181" s="165" t="s">
        <v>729</v>
      </c>
      <c r="I181" s="156"/>
      <c r="J181" s="166">
        <f>BK181</f>
        <v>0</v>
      </c>
      <c r="L181" s="153"/>
      <c r="M181" s="158"/>
      <c r="N181" s="159"/>
      <c r="O181" s="159"/>
      <c r="P181" s="160">
        <f>SUM(P182:P258)</f>
        <v>0</v>
      </c>
      <c r="Q181" s="159"/>
      <c r="R181" s="160">
        <f>SUM(R182:R258)</f>
        <v>23.944881449999997</v>
      </c>
      <c r="S181" s="159"/>
      <c r="T181" s="161">
        <f>SUM(T182:T258)</f>
        <v>0</v>
      </c>
      <c r="AR181" s="154" t="s">
        <v>23</v>
      </c>
      <c r="AT181" s="162" t="s">
        <v>530</v>
      </c>
      <c r="AU181" s="162" t="s">
        <v>23</v>
      </c>
      <c r="AY181" s="154" t="s">
        <v>611</v>
      </c>
      <c r="BK181" s="163">
        <f>SUM(BK182:BK258)</f>
        <v>0</v>
      </c>
    </row>
    <row r="182" spans="2:65" s="1" customFormat="1" ht="22.5" customHeight="1">
      <c r="B182" s="167"/>
      <c r="C182" s="168" t="s">
        <v>730</v>
      </c>
      <c r="D182" s="168" t="s">
        <v>613</v>
      </c>
      <c r="E182" s="169" t="s">
        <v>731</v>
      </c>
      <c r="F182" s="170" t="s">
        <v>732</v>
      </c>
      <c r="G182" s="171" t="s">
        <v>550</v>
      </c>
      <c r="H182" s="172">
        <v>3.669</v>
      </c>
      <c r="I182" s="173"/>
      <c r="J182" s="174">
        <f>ROUND(I182*H182,2)</f>
        <v>0</v>
      </c>
      <c r="K182" s="170" t="s">
        <v>616</v>
      </c>
      <c r="L182" s="36"/>
      <c r="M182" s="175" t="s">
        <v>3</v>
      </c>
      <c r="N182" s="176" t="s">
        <v>502</v>
      </c>
      <c r="O182" s="37"/>
      <c r="P182" s="177">
        <f>O182*H182</f>
        <v>0</v>
      </c>
      <c r="Q182" s="177">
        <v>2.45337</v>
      </c>
      <c r="R182" s="177">
        <f>Q182*H182</f>
        <v>9.00141453</v>
      </c>
      <c r="S182" s="177">
        <v>0</v>
      </c>
      <c r="T182" s="178">
        <f>S182*H182</f>
        <v>0</v>
      </c>
      <c r="AR182" s="19" t="s">
        <v>617</v>
      </c>
      <c r="AT182" s="19" t="s">
        <v>613</v>
      </c>
      <c r="AU182" s="19" t="s">
        <v>538</v>
      </c>
      <c r="AY182" s="19" t="s">
        <v>611</v>
      </c>
      <c r="BE182" s="179">
        <f>IF(N182="základní",J182,0)</f>
        <v>0</v>
      </c>
      <c r="BF182" s="179">
        <f>IF(N182="snížená",J182,0)</f>
        <v>0</v>
      </c>
      <c r="BG182" s="179">
        <f>IF(N182="zákl. přenesená",J182,0)</f>
        <v>0</v>
      </c>
      <c r="BH182" s="179">
        <f>IF(N182="sníž. přenesená",J182,0)</f>
        <v>0</v>
      </c>
      <c r="BI182" s="179">
        <f>IF(N182="nulová",J182,0)</f>
        <v>0</v>
      </c>
      <c r="BJ182" s="19" t="s">
        <v>23</v>
      </c>
      <c r="BK182" s="179">
        <f>ROUND(I182*H182,2)</f>
        <v>0</v>
      </c>
      <c r="BL182" s="19" t="s">
        <v>617</v>
      </c>
      <c r="BM182" s="19" t="s">
        <v>733</v>
      </c>
    </row>
    <row r="183" spans="2:47" s="1" customFormat="1" ht="27">
      <c r="B183" s="36"/>
      <c r="D183" s="180" t="s">
        <v>619</v>
      </c>
      <c r="F183" s="181" t="s">
        <v>734</v>
      </c>
      <c r="I183" s="182"/>
      <c r="L183" s="36"/>
      <c r="M183" s="65"/>
      <c r="N183" s="37"/>
      <c r="O183" s="37"/>
      <c r="P183" s="37"/>
      <c r="Q183" s="37"/>
      <c r="R183" s="37"/>
      <c r="S183" s="37"/>
      <c r="T183" s="66"/>
      <c r="AT183" s="19" t="s">
        <v>619</v>
      </c>
      <c r="AU183" s="19" t="s">
        <v>538</v>
      </c>
    </row>
    <row r="184" spans="2:51" s="12" customFormat="1" ht="13.5">
      <c r="B184" s="184"/>
      <c r="D184" s="180" t="s">
        <v>623</v>
      </c>
      <c r="E184" s="185" t="s">
        <v>3</v>
      </c>
      <c r="F184" s="186" t="s">
        <v>735</v>
      </c>
      <c r="H184" s="185" t="s">
        <v>3</v>
      </c>
      <c r="I184" s="187"/>
      <c r="L184" s="184"/>
      <c r="M184" s="188"/>
      <c r="N184" s="189"/>
      <c r="O184" s="189"/>
      <c r="P184" s="189"/>
      <c r="Q184" s="189"/>
      <c r="R184" s="189"/>
      <c r="S184" s="189"/>
      <c r="T184" s="190"/>
      <c r="AT184" s="185" t="s">
        <v>623</v>
      </c>
      <c r="AU184" s="185" t="s">
        <v>538</v>
      </c>
      <c r="AV184" s="12" t="s">
        <v>23</v>
      </c>
      <c r="AW184" s="12" t="s">
        <v>41</v>
      </c>
      <c r="AX184" s="12" t="s">
        <v>531</v>
      </c>
      <c r="AY184" s="185" t="s">
        <v>611</v>
      </c>
    </row>
    <row r="185" spans="2:51" s="13" customFormat="1" ht="13.5">
      <c r="B185" s="191"/>
      <c r="D185" s="180" t="s">
        <v>623</v>
      </c>
      <c r="E185" s="192" t="s">
        <v>3</v>
      </c>
      <c r="F185" s="193" t="s">
        <v>736</v>
      </c>
      <c r="H185" s="194">
        <v>1.961</v>
      </c>
      <c r="I185" s="195"/>
      <c r="L185" s="191"/>
      <c r="M185" s="196"/>
      <c r="N185" s="197"/>
      <c r="O185" s="197"/>
      <c r="P185" s="197"/>
      <c r="Q185" s="197"/>
      <c r="R185" s="197"/>
      <c r="S185" s="197"/>
      <c r="T185" s="198"/>
      <c r="AT185" s="192" t="s">
        <v>623</v>
      </c>
      <c r="AU185" s="192" t="s">
        <v>538</v>
      </c>
      <c r="AV185" s="13" t="s">
        <v>538</v>
      </c>
      <c r="AW185" s="13" t="s">
        <v>41</v>
      </c>
      <c r="AX185" s="13" t="s">
        <v>531</v>
      </c>
      <c r="AY185" s="192" t="s">
        <v>611</v>
      </c>
    </row>
    <row r="186" spans="2:51" s="15" customFormat="1" ht="13.5">
      <c r="B186" s="211"/>
      <c r="D186" s="180" t="s">
        <v>623</v>
      </c>
      <c r="E186" s="212" t="s">
        <v>3</v>
      </c>
      <c r="F186" s="213" t="s">
        <v>737</v>
      </c>
      <c r="H186" s="214">
        <v>1.961</v>
      </c>
      <c r="I186" s="215"/>
      <c r="L186" s="211"/>
      <c r="M186" s="216"/>
      <c r="N186" s="217"/>
      <c r="O186" s="217"/>
      <c r="P186" s="217"/>
      <c r="Q186" s="217"/>
      <c r="R186" s="217"/>
      <c r="S186" s="217"/>
      <c r="T186" s="218"/>
      <c r="AT186" s="212" t="s">
        <v>623</v>
      </c>
      <c r="AU186" s="212" t="s">
        <v>538</v>
      </c>
      <c r="AV186" s="15" t="s">
        <v>631</v>
      </c>
      <c r="AW186" s="15" t="s">
        <v>41</v>
      </c>
      <c r="AX186" s="15" t="s">
        <v>531</v>
      </c>
      <c r="AY186" s="212" t="s">
        <v>611</v>
      </c>
    </row>
    <row r="187" spans="2:51" s="12" customFormat="1" ht="13.5">
      <c r="B187" s="184"/>
      <c r="D187" s="180" t="s">
        <v>623</v>
      </c>
      <c r="E187" s="185" t="s">
        <v>3</v>
      </c>
      <c r="F187" s="186" t="s">
        <v>738</v>
      </c>
      <c r="H187" s="185" t="s">
        <v>3</v>
      </c>
      <c r="I187" s="187"/>
      <c r="L187" s="184"/>
      <c r="M187" s="188"/>
      <c r="N187" s="189"/>
      <c r="O187" s="189"/>
      <c r="P187" s="189"/>
      <c r="Q187" s="189"/>
      <c r="R187" s="189"/>
      <c r="S187" s="189"/>
      <c r="T187" s="190"/>
      <c r="AT187" s="185" t="s">
        <v>623</v>
      </c>
      <c r="AU187" s="185" t="s">
        <v>538</v>
      </c>
      <c r="AV187" s="12" t="s">
        <v>23</v>
      </c>
      <c r="AW187" s="12" t="s">
        <v>41</v>
      </c>
      <c r="AX187" s="12" t="s">
        <v>531</v>
      </c>
      <c r="AY187" s="185" t="s">
        <v>611</v>
      </c>
    </row>
    <row r="188" spans="2:51" s="13" customFormat="1" ht="13.5">
      <c r="B188" s="191"/>
      <c r="D188" s="180" t="s">
        <v>623</v>
      </c>
      <c r="E188" s="192" t="s">
        <v>3</v>
      </c>
      <c r="F188" s="193" t="s">
        <v>739</v>
      </c>
      <c r="H188" s="194">
        <v>0.597</v>
      </c>
      <c r="I188" s="195"/>
      <c r="L188" s="191"/>
      <c r="M188" s="196"/>
      <c r="N188" s="197"/>
      <c r="O188" s="197"/>
      <c r="P188" s="197"/>
      <c r="Q188" s="197"/>
      <c r="R188" s="197"/>
      <c r="S188" s="197"/>
      <c r="T188" s="198"/>
      <c r="AT188" s="192" t="s">
        <v>623</v>
      </c>
      <c r="AU188" s="192" t="s">
        <v>538</v>
      </c>
      <c r="AV188" s="13" t="s">
        <v>538</v>
      </c>
      <c r="AW188" s="13" t="s">
        <v>41</v>
      </c>
      <c r="AX188" s="13" t="s">
        <v>531</v>
      </c>
      <c r="AY188" s="192" t="s">
        <v>611</v>
      </c>
    </row>
    <row r="189" spans="2:51" s="15" customFormat="1" ht="13.5">
      <c r="B189" s="211"/>
      <c r="D189" s="180" t="s">
        <v>623</v>
      </c>
      <c r="E189" s="212" t="s">
        <v>3</v>
      </c>
      <c r="F189" s="213" t="s">
        <v>737</v>
      </c>
      <c r="H189" s="214">
        <v>0.597</v>
      </c>
      <c r="I189" s="215"/>
      <c r="L189" s="211"/>
      <c r="M189" s="216"/>
      <c r="N189" s="217"/>
      <c r="O189" s="217"/>
      <c r="P189" s="217"/>
      <c r="Q189" s="217"/>
      <c r="R189" s="217"/>
      <c r="S189" s="217"/>
      <c r="T189" s="218"/>
      <c r="AT189" s="212" t="s">
        <v>623</v>
      </c>
      <c r="AU189" s="212" t="s">
        <v>538</v>
      </c>
      <c r="AV189" s="15" t="s">
        <v>631</v>
      </c>
      <c r="AW189" s="15" t="s">
        <v>41</v>
      </c>
      <c r="AX189" s="15" t="s">
        <v>531</v>
      </c>
      <c r="AY189" s="212" t="s">
        <v>611</v>
      </c>
    </row>
    <row r="190" spans="2:51" s="12" customFormat="1" ht="13.5">
      <c r="B190" s="184"/>
      <c r="D190" s="180" t="s">
        <v>623</v>
      </c>
      <c r="E190" s="185" t="s">
        <v>3</v>
      </c>
      <c r="F190" s="186" t="s">
        <v>740</v>
      </c>
      <c r="H190" s="185" t="s">
        <v>3</v>
      </c>
      <c r="I190" s="187"/>
      <c r="L190" s="184"/>
      <c r="M190" s="188"/>
      <c r="N190" s="189"/>
      <c r="O190" s="189"/>
      <c r="P190" s="189"/>
      <c r="Q190" s="189"/>
      <c r="R190" s="189"/>
      <c r="S190" s="189"/>
      <c r="T190" s="190"/>
      <c r="AT190" s="185" t="s">
        <v>623</v>
      </c>
      <c r="AU190" s="185" t="s">
        <v>538</v>
      </c>
      <c r="AV190" s="12" t="s">
        <v>23</v>
      </c>
      <c r="AW190" s="12" t="s">
        <v>41</v>
      </c>
      <c r="AX190" s="12" t="s">
        <v>531</v>
      </c>
      <c r="AY190" s="185" t="s">
        <v>611</v>
      </c>
    </row>
    <row r="191" spans="2:51" s="13" customFormat="1" ht="13.5">
      <c r="B191" s="191"/>
      <c r="D191" s="180" t="s">
        <v>623</v>
      </c>
      <c r="E191" s="192" t="s">
        <v>3</v>
      </c>
      <c r="F191" s="193" t="s">
        <v>741</v>
      </c>
      <c r="H191" s="194">
        <v>1.111</v>
      </c>
      <c r="I191" s="195"/>
      <c r="L191" s="191"/>
      <c r="M191" s="196"/>
      <c r="N191" s="197"/>
      <c r="O191" s="197"/>
      <c r="P191" s="197"/>
      <c r="Q191" s="197"/>
      <c r="R191" s="197"/>
      <c r="S191" s="197"/>
      <c r="T191" s="198"/>
      <c r="AT191" s="192" t="s">
        <v>623</v>
      </c>
      <c r="AU191" s="192" t="s">
        <v>538</v>
      </c>
      <c r="AV191" s="13" t="s">
        <v>538</v>
      </c>
      <c r="AW191" s="13" t="s">
        <v>41</v>
      </c>
      <c r="AX191" s="13" t="s">
        <v>531</v>
      </c>
      <c r="AY191" s="192" t="s">
        <v>611</v>
      </c>
    </row>
    <row r="192" spans="2:51" s="15" customFormat="1" ht="13.5">
      <c r="B192" s="211"/>
      <c r="D192" s="180" t="s">
        <v>623</v>
      </c>
      <c r="E192" s="212" t="s">
        <v>3</v>
      </c>
      <c r="F192" s="213" t="s">
        <v>737</v>
      </c>
      <c r="H192" s="214">
        <v>1.111</v>
      </c>
      <c r="I192" s="215"/>
      <c r="L192" s="211"/>
      <c r="M192" s="216"/>
      <c r="N192" s="217"/>
      <c r="O192" s="217"/>
      <c r="P192" s="217"/>
      <c r="Q192" s="217"/>
      <c r="R192" s="217"/>
      <c r="S192" s="217"/>
      <c r="T192" s="218"/>
      <c r="AT192" s="212" t="s">
        <v>623</v>
      </c>
      <c r="AU192" s="212" t="s">
        <v>538</v>
      </c>
      <c r="AV192" s="15" t="s">
        <v>631</v>
      </c>
      <c r="AW192" s="15" t="s">
        <v>41</v>
      </c>
      <c r="AX192" s="15" t="s">
        <v>531</v>
      </c>
      <c r="AY192" s="212" t="s">
        <v>611</v>
      </c>
    </row>
    <row r="193" spans="2:51" s="14" customFormat="1" ht="13.5">
      <c r="B193" s="199"/>
      <c r="D193" s="200" t="s">
        <v>623</v>
      </c>
      <c r="E193" s="201" t="s">
        <v>3</v>
      </c>
      <c r="F193" s="202" t="s">
        <v>626</v>
      </c>
      <c r="H193" s="203">
        <v>3.669</v>
      </c>
      <c r="I193" s="204"/>
      <c r="L193" s="199"/>
      <c r="M193" s="205"/>
      <c r="N193" s="206"/>
      <c r="O193" s="206"/>
      <c r="P193" s="206"/>
      <c r="Q193" s="206"/>
      <c r="R193" s="206"/>
      <c r="S193" s="206"/>
      <c r="T193" s="207"/>
      <c r="AT193" s="208" t="s">
        <v>623</v>
      </c>
      <c r="AU193" s="208" t="s">
        <v>538</v>
      </c>
      <c r="AV193" s="14" t="s">
        <v>617</v>
      </c>
      <c r="AW193" s="14" t="s">
        <v>41</v>
      </c>
      <c r="AX193" s="14" t="s">
        <v>23</v>
      </c>
      <c r="AY193" s="208" t="s">
        <v>611</v>
      </c>
    </row>
    <row r="194" spans="2:65" s="1" customFormat="1" ht="22.5" customHeight="1">
      <c r="B194" s="167"/>
      <c r="C194" s="168" t="s">
        <v>742</v>
      </c>
      <c r="D194" s="168" t="s">
        <v>613</v>
      </c>
      <c r="E194" s="169" t="s">
        <v>743</v>
      </c>
      <c r="F194" s="170" t="s">
        <v>744</v>
      </c>
      <c r="G194" s="171" t="s">
        <v>694</v>
      </c>
      <c r="H194" s="172">
        <v>0.036</v>
      </c>
      <c r="I194" s="173"/>
      <c r="J194" s="174">
        <f>ROUND(I194*H194,2)</f>
        <v>0</v>
      </c>
      <c r="K194" s="170" t="s">
        <v>616</v>
      </c>
      <c r="L194" s="36"/>
      <c r="M194" s="175" t="s">
        <v>3</v>
      </c>
      <c r="N194" s="176" t="s">
        <v>502</v>
      </c>
      <c r="O194" s="37"/>
      <c r="P194" s="177">
        <f>O194*H194</f>
        <v>0</v>
      </c>
      <c r="Q194" s="177">
        <v>1.04887</v>
      </c>
      <c r="R194" s="177">
        <f>Q194*H194</f>
        <v>0.03775932</v>
      </c>
      <c r="S194" s="177">
        <v>0</v>
      </c>
      <c r="T194" s="178">
        <f>S194*H194</f>
        <v>0</v>
      </c>
      <c r="AR194" s="19" t="s">
        <v>617</v>
      </c>
      <c r="AT194" s="19" t="s">
        <v>613</v>
      </c>
      <c r="AU194" s="19" t="s">
        <v>538</v>
      </c>
      <c r="AY194" s="19" t="s">
        <v>611</v>
      </c>
      <c r="BE194" s="179">
        <f>IF(N194="základní",J194,0)</f>
        <v>0</v>
      </c>
      <c r="BF194" s="179">
        <f>IF(N194="snížená",J194,0)</f>
        <v>0</v>
      </c>
      <c r="BG194" s="179">
        <f>IF(N194="zákl. přenesená",J194,0)</f>
        <v>0</v>
      </c>
      <c r="BH194" s="179">
        <f>IF(N194="sníž. přenesená",J194,0)</f>
        <v>0</v>
      </c>
      <c r="BI194" s="179">
        <f>IF(N194="nulová",J194,0)</f>
        <v>0</v>
      </c>
      <c r="BJ194" s="19" t="s">
        <v>23</v>
      </c>
      <c r="BK194" s="179">
        <f>ROUND(I194*H194,2)</f>
        <v>0</v>
      </c>
      <c r="BL194" s="19" t="s">
        <v>617</v>
      </c>
      <c r="BM194" s="19" t="s">
        <v>745</v>
      </c>
    </row>
    <row r="195" spans="2:47" s="1" customFormat="1" ht="27">
      <c r="B195" s="36"/>
      <c r="D195" s="180" t="s">
        <v>619</v>
      </c>
      <c r="F195" s="181" t="s">
        <v>746</v>
      </c>
      <c r="I195" s="182"/>
      <c r="L195" s="36"/>
      <c r="M195" s="65"/>
      <c r="N195" s="37"/>
      <c r="O195" s="37"/>
      <c r="P195" s="37"/>
      <c r="Q195" s="37"/>
      <c r="R195" s="37"/>
      <c r="S195" s="37"/>
      <c r="T195" s="66"/>
      <c r="AT195" s="19" t="s">
        <v>619</v>
      </c>
      <c r="AU195" s="19" t="s">
        <v>538</v>
      </c>
    </row>
    <row r="196" spans="2:51" s="12" customFormat="1" ht="13.5">
      <c r="B196" s="184"/>
      <c r="D196" s="180" t="s">
        <v>623</v>
      </c>
      <c r="E196" s="185" t="s">
        <v>3</v>
      </c>
      <c r="F196" s="186" t="s">
        <v>747</v>
      </c>
      <c r="H196" s="185" t="s">
        <v>3</v>
      </c>
      <c r="I196" s="187"/>
      <c r="L196" s="184"/>
      <c r="M196" s="188"/>
      <c r="N196" s="189"/>
      <c r="O196" s="189"/>
      <c r="P196" s="189"/>
      <c r="Q196" s="189"/>
      <c r="R196" s="189"/>
      <c r="S196" s="189"/>
      <c r="T196" s="190"/>
      <c r="AT196" s="185" t="s">
        <v>623</v>
      </c>
      <c r="AU196" s="185" t="s">
        <v>538</v>
      </c>
      <c r="AV196" s="12" t="s">
        <v>23</v>
      </c>
      <c r="AW196" s="12" t="s">
        <v>41</v>
      </c>
      <c r="AX196" s="12" t="s">
        <v>531</v>
      </c>
      <c r="AY196" s="185" t="s">
        <v>611</v>
      </c>
    </row>
    <row r="197" spans="2:51" s="13" customFormat="1" ht="13.5">
      <c r="B197" s="191"/>
      <c r="D197" s="180" t="s">
        <v>623</v>
      </c>
      <c r="E197" s="192" t="s">
        <v>3</v>
      </c>
      <c r="F197" s="193" t="s">
        <v>748</v>
      </c>
      <c r="H197" s="194">
        <v>0.036</v>
      </c>
      <c r="I197" s="195"/>
      <c r="L197" s="191"/>
      <c r="M197" s="196"/>
      <c r="N197" s="197"/>
      <c r="O197" s="197"/>
      <c r="P197" s="197"/>
      <c r="Q197" s="197"/>
      <c r="R197" s="197"/>
      <c r="S197" s="197"/>
      <c r="T197" s="198"/>
      <c r="AT197" s="192" t="s">
        <v>623</v>
      </c>
      <c r="AU197" s="192" t="s">
        <v>538</v>
      </c>
      <c r="AV197" s="13" t="s">
        <v>538</v>
      </c>
      <c r="AW197" s="13" t="s">
        <v>41</v>
      </c>
      <c r="AX197" s="13" t="s">
        <v>531</v>
      </c>
      <c r="AY197" s="192" t="s">
        <v>611</v>
      </c>
    </row>
    <row r="198" spans="2:51" s="14" customFormat="1" ht="13.5">
      <c r="B198" s="199"/>
      <c r="D198" s="200" t="s">
        <v>623</v>
      </c>
      <c r="E198" s="201" t="s">
        <v>3</v>
      </c>
      <c r="F198" s="202" t="s">
        <v>626</v>
      </c>
      <c r="H198" s="203">
        <v>0.036</v>
      </c>
      <c r="I198" s="204"/>
      <c r="L198" s="199"/>
      <c r="M198" s="205"/>
      <c r="N198" s="206"/>
      <c r="O198" s="206"/>
      <c r="P198" s="206"/>
      <c r="Q198" s="206"/>
      <c r="R198" s="206"/>
      <c r="S198" s="206"/>
      <c r="T198" s="207"/>
      <c r="AT198" s="208" t="s">
        <v>623</v>
      </c>
      <c r="AU198" s="208" t="s">
        <v>538</v>
      </c>
      <c r="AV198" s="14" t="s">
        <v>617</v>
      </c>
      <c r="AW198" s="14" t="s">
        <v>41</v>
      </c>
      <c r="AX198" s="14" t="s">
        <v>23</v>
      </c>
      <c r="AY198" s="208" t="s">
        <v>611</v>
      </c>
    </row>
    <row r="199" spans="2:65" s="1" customFormat="1" ht="22.5" customHeight="1">
      <c r="B199" s="167"/>
      <c r="C199" s="168" t="s">
        <v>8</v>
      </c>
      <c r="D199" s="168" t="s">
        <v>613</v>
      </c>
      <c r="E199" s="169" t="s">
        <v>749</v>
      </c>
      <c r="F199" s="170" t="s">
        <v>750</v>
      </c>
      <c r="G199" s="171" t="s">
        <v>694</v>
      </c>
      <c r="H199" s="172">
        <v>0.095</v>
      </c>
      <c r="I199" s="173"/>
      <c r="J199" s="174">
        <f>ROUND(I199*H199,2)</f>
        <v>0</v>
      </c>
      <c r="K199" s="170" t="s">
        <v>616</v>
      </c>
      <c r="L199" s="36"/>
      <c r="M199" s="175" t="s">
        <v>3</v>
      </c>
      <c r="N199" s="176" t="s">
        <v>502</v>
      </c>
      <c r="O199" s="37"/>
      <c r="P199" s="177">
        <f>O199*H199</f>
        <v>0</v>
      </c>
      <c r="Q199" s="177">
        <v>1.05306</v>
      </c>
      <c r="R199" s="177">
        <f>Q199*H199</f>
        <v>0.10004070000000001</v>
      </c>
      <c r="S199" s="177">
        <v>0</v>
      </c>
      <c r="T199" s="178">
        <f>S199*H199</f>
        <v>0</v>
      </c>
      <c r="AR199" s="19" t="s">
        <v>617</v>
      </c>
      <c r="AT199" s="19" t="s">
        <v>613</v>
      </c>
      <c r="AU199" s="19" t="s">
        <v>538</v>
      </c>
      <c r="AY199" s="19" t="s">
        <v>611</v>
      </c>
      <c r="BE199" s="179">
        <f>IF(N199="základní",J199,0)</f>
        <v>0</v>
      </c>
      <c r="BF199" s="179">
        <f>IF(N199="snížená",J199,0)</f>
        <v>0</v>
      </c>
      <c r="BG199" s="179">
        <f>IF(N199="zákl. přenesená",J199,0)</f>
        <v>0</v>
      </c>
      <c r="BH199" s="179">
        <f>IF(N199="sníž. přenesená",J199,0)</f>
        <v>0</v>
      </c>
      <c r="BI199" s="179">
        <f>IF(N199="nulová",J199,0)</f>
        <v>0</v>
      </c>
      <c r="BJ199" s="19" t="s">
        <v>23</v>
      </c>
      <c r="BK199" s="179">
        <f>ROUND(I199*H199,2)</f>
        <v>0</v>
      </c>
      <c r="BL199" s="19" t="s">
        <v>617</v>
      </c>
      <c r="BM199" s="19" t="s">
        <v>751</v>
      </c>
    </row>
    <row r="200" spans="2:47" s="1" customFormat="1" ht="27">
      <c r="B200" s="36"/>
      <c r="D200" s="180" t="s">
        <v>619</v>
      </c>
      <c r="F200" s="181" t="s">
        <v>752</v>
      </c>
      <c r="I200" s="182"/>
      <c r="L200" s="36"/>
      <c r="M200" s="65"/>
      <c r="N200" s="37"/>
      <c r="O200" s="37"/>
      <c r="P200" s="37"/>
      <c r="Q200" s="37"/>
      <c r="R200" s="37"/>
      <c r="S200" s="37"/>
      <c r="T200" s="66"/>
      <c r="AT200" s="19" t="s">
        <v>619</v>
      </c>
      <c r="AU200" s="19" t="s">
        <v>538</v>
      </c>
    </row>
    <row r="201" spans="2:51" s="12" customFormat="1" ht="13.5">
      <c r="B201" s="184"/>
      <c r="D201" s="180" t="s">
        <v>623</v>
      </c>
      <c r="E201" s="185" t="s">
        <v>3</v>
      </c>
      <c r="F201" s="186" t="s">
        <v>753</v>
      </c>
      <c r="H201" s="185" t="s">
        <v>3</v>
      </c>
      <c r="I201" s="187"/>
      <c r="L201" s="184"/>
      <c r="M201" s="188"/>
      <c r="N201" s="189"/>
      <c r="O201" s="189"/>
      <c r="P201" s="189"/>
      <c r="Q201" s="189"/>
      <c r="R201" s="189"/>
      <c r="S201" s="189"/>
      <c r="T201" s="190"/>
      <c r="AT201" s="185" t="s">
        <v>623</v>
      </c>
      <c r="AU201" s="185" t="s">
        <v>538</v>
      </c>
      <c r="AV201" s="12" t="s">
        <v>23</v>
      </c>
      <c r="AW201" s="12" t="s">
        <v>41</v>
      </c>
      <c r="AX201" s="12" t="s">
        <v>531</v>
      </c>
      <c r="AY201" s="185" t="s">
        <v>611</v>
      </c>
    </row>
    <row r="202" spans="2:51" s="13" customFormat="1" ht="13.5">
      <c r="B202" s="191"/>
      <c r="D202" s="180" t="s">
        <v>623</v>
      </c>
      <c r="E202" s="192" t="s">
        <v>3</v>
      </c>
      <c r="F202" s="193" t="s">
        <v>754</v>
      </c>
      <c r="H202" s="194">
        <v>0.095</v>
      </c>
      <c r="I202" s="195"/>
      <c r="L202" s="191"/>
      <c r="M202" s="196"/>
      <c r="N202" s="197"/>
      <c r="O202" s="197"/>
      <c r="P202" s="197"/>
      <c r="Q202" s="197"/>
      <c r="R202" s="197"/>
      <c r="S202" s="197"/>
      <c r="T202" s="198"/>
      <c r="AT202" s="192" t="s">
        <v>623</v>
      </c>
      <c r="AU202" s="192" t="s">
        <v>538</v>
      </c>
      <c r="AV202" s="13" t="s">
        <v>538</v>
      </c>
      <c r="AW202" s="13" t="s">
        <v>41</v>
      </c>
      <c r="AX202" s="13" t="s">
        <v>531</v>
      </c>
      <c r="AY202" s="192" t="s">
        <v>611</v>
      </c>
    </row>
    <row r="203" spans="2:51" s="14" customFormat="1" ht="13.5">
      <c r="B203" s="199"/>
      <c r="D203" s="200" t="s">
        <v>623</v>
      </c>
      <c r="E203" s="201" t="s">
        <v>3</v>
      </c>
      <c r="F203" s="202" t="s">
        <v>626</v>
      </c>
      <c r="H203" s="203">
        <v>0.095</v>
      </c>
      <c r="I203" s="204"/>
      <c r="L203" s="199"/>
      <c r="M203" s="205"/>
      <c r="N203" s="206"/>
      <c r="O203" s="206"/>
      <c r="P203" s="206"/>
      <c r="Q203" s="206"/>
      <c r="R203" s="206"/>
      <c r="S203" s="206"/>
      <c r="T203" s="207"/>
      <c r="AT203" s="208" t="s">
        <v>623</v>
      </c>
      <c r="AU203" s="208" t="s">
        <v>538</v>
      </c>
      <c r="AV203" s="14" t="s">
        <v>617</v>
      </c>
      <c r="AW203" s="14" t="s">
        <v>41</v>
      </c>
      <c r="AX203" s="14" t="s">
        <v>23</v>
      </c>
      <c r="AY203" s="208" t="s">
        <v>611</v>
      </c>
    </row>
    <row r="204" spans="2:65" s="1" customFormat="1" ht="31.5" customHeight="1">
      <c r="B204" s="167"/>
      <c r="C204" s="168" t="s">
        <v>755</v>
      </c>
      <c r="D204" s="168" t="s">
        <v>613</v>
      </c>
      <c r="E204" s="169" t="s">
        <v>756</v>
      </c>
      <c r="F204" s="170" t="s">
        <v>757</v>
      </c>
      <c r="G204" s="171" t="s">
        <v>558</v>
      </c>
      <c r="H204" s="172">
        <v>22</v>
      </c>
      <c r="I204" s="173"/>
      <c r="J204" s="174">
        <f>ROUND(I204*H204,2)</f>
        <v>0</v>
      </c>
      <c r="K204" s="170" t="s">
        <v>3</v>
      </c>
      <c r="L204" s="36"/>
      <c r="M204" s="175" t="s">
        <v>3</v>
      </c>
      <c r="N204" s="176" t="s">
        <v>502</v>
      </c>
      <c r="O204" s="37"/>
      <c r="P204" s="177">
        <f>O204*H204</f>
        <v>0</v>
      </c>
      <c r="Q204" s="177">
        <v>0.00702</v>
      </c>
      <c r="R204" s="177">
        <f>Q204*H204</f>
        <v>0.15444</v>
      </c>
      <c r="S204" s="177">
        <v>0</v>
      </c>
      <c r="T204" s="178">
        <f>S204*H204</f>
        <v>0</v>
      </c>
      <c r="AR204" s="19" t="s">
        <v>617</v>
      </c>
      <c r="AT204" s="19" t="s">
        <v>613</v>
      </c>
      <c r="AU204" s="19" t="s">
        <v>538</v>
      </c>
      <c r="AY204" s="19" t="s">
        <v>611</v>
      </c>
      <c r="BE204" s="179">
        <f>IF(N204="základní",J204,0)</f>
        <v>0</v>
      </c>
      <c r="BF204" s="179">
        <f>IF(N204="snížená",J204,0)</f>
        <v>0</v>
      </c>
      <c r="BG204" s="179">
        <f>IF(N204="zákl. přenesená",J204,0)</f>
        <v>0</v>
      </c>
      <c r="BH204" s="179">
        <f>IF(N204="sníž. přenesená",J204,0)</f>
        <v>0</v>
      </c>
      <c r="BI204" s="179">
        <f>IF(N204="nulová",J204,0)</f>
        <v>0</v>
      </c>
      <c r="BJ204" s="19" t="s">
        <v>23</v>
      </c>
      <c r="BK204" s="179">
        <f>ROUND(I204*H204,2)</f>
        <v>0</v>
      </c>
      <c r="BL204" s="19" t="s">
        <v>617</v>
      </c>
      <c r="BM204" s="19" t="s">
        <v>758</v>
      </c>
    </row>
    <row r="205" spans="2:47" s="1" customFormat="1" ht="13.5">
      <c r="B205" s="36"/>
      <c r="D205" s="180" t="s">
        <v>619</v>
      </c>
      <c r="F205" s="181" t="s">
        <v>757</v>
      </c>
      <c r="I205" s="182"/>
      <c r="L205" s="36"/>
      <c r="M205" s="65"/>
      <c r="N205" s="37"/>
      <c r="O205" s="37"/>
      <c r="P205" s="37"/>
      <c r="Q205" s="37"/>
      <c r="R205" s="37"/>
      <c r="S205" s="37"/>
      <c r="T205" s="66"/>
      <c r="AT205" s="19" t="s">
        <v>619</v>
      </c>
      <c r="AU205" s="19" t="s">
        <v>538</v>
      </c>
    </row>
    <row r="206" spans="2:51" s="12" customFormat="1" ht="13.5">
      <c r="B206" s="184"/>
      <c r="D206" s="180" t="s">
        <v>623</v>
      </c>
      <c r="E206" s="185" t="s">
        <v>3</v>
      </c>
      <c r="F206" s="186" t="s">
        <v>759</v>
      </c>
      <c r="H206" s="185" t="s">
        <v>3</v>
      </c>
      <c r="I206" s="187"/>
      <c r="L206" s="184"/>
      <c r="M206" s="188"/>
      <c r="N206" s="189"/>
      <c r="O206" s="189"/>
      <c r="P206" s="189"/>
      <c r="Q206" s="189"/>
      <c r="R206" s="189"/>
      <c r="S206" s="189"/>
      <c r="T206" s="190"/>
      <c r="AT206" s="185" t="s">
        <v>623</v>
      </c>
      <c r="AU206" s="185" t="s">
        <v>538</v>
      </c>
      <c r="AV206" s="12" t="s">
        <v>23</v>
      </c>
      <c r="AW206" s="12" t="s">
        <v>41</v>
      </c>
      <c r="AX206" s="12" t="s">
        <v>531</v>
      </c>
      <c r="AY206" s="185" t="s">
        <v>611</v>
      </c>
    </row>
    <row r="207" spans="2:51" s="13" customFormat="1" ht="13.5">
      <c r="B207" s="191"/>
      <c r="D207" s="180" t="s">
        <v>623</v>
      </c>
      <c r="E207" s="192" t="s">
        <v>3</v>
      </c>
      <c r="F207" s="193" t="s">
        <v>760</v>
      </c>
      <c r="H207" s="194">
        <v>9</v>
      </c>
      <c r="I207" s="195"/>
      <c r="L207" s="191"/>
      <c r="M207" s="196"/>
      <c r="N207" s="197"/>
      <c r="O207" s="197"/>
      <c r="P207" s="197"/>
      <c r="Q207" s="197"/>
      <c r="R207" s="197"/>
      <c r="S207" s="197"/>
      <c r="T207" s="198"/>
      <c r="AT207" s="192" t="s">
        <v>623</v>
      </c>
      <c r="AU207" s="192" t="s">
        <v>538</v>
      </c>
      <c r="AV207" s="13" t="s">
        <v>538</v>
      </c>
      <c r="AW207" s="13" t="s">
        <v>41</v>
      </c>
      <c r="AX207" s="13" t="s">
        <v>531</v>
      </c>
      <c r="AY207" s="192" t="s">
        <v>611</v>
      </c>
    </row>
    <row r="208" spans="2:51" s="13" customFormat="1" ht="13.5">
      <c r="B208" s="191"/>
      <c r="D208" s="180" t="s">
        <v>623</v>
      </c>
      <c r="E208" s="192" t="s">
        <v>3</v>
      </c>
      <c r="F208" s="193" t="s">
        <v>761</v>
      </c>
      <c r="H208" s="194">
        <v>13</v>
      </c>
      <c r="I208" s="195"/>
      <c r="L208" s="191"/>
      <c r="M208" s="196"/>
      <c r="N208" s="197"/>
      <c r="O208" s="197"/>
      <c r="P208" s="197"/>
      <c r="Q208" s="197"/>
      <c r="R208" s="197"/>
      <c r="S208" s="197"/>
      <c r="T208" s="198"/>
      <c r="AT208" s="192" t="s">
        <v>623</v>
      </c>
      <c r="AU208" s="192" t="s">
        <v>538</v>
      </c>
      <c r="AV208" s="13" t="s">
        <v>538</v>
      </c>
      <c r="AW208" s="13" t="s">
        <v>41</v>
      </c>
      <c r="AX208" s="13" t="s">
        <v>531</v>
      </c>
      <c r="AY208" s="192" t="s">
        <v>611</v>
      </c>
    </row>
    <row r="209" spans="2:51" s="14" customFormat="1" ht="13.5">
      <c r="B209" s="199"/>
      <c r="D209" s="200" t="s">
        <v>623</v>
      </c>
      <c r="E209" s="201" t="s">
        <v>3</v>
      </c>
      <c r="F209" s="202" t="s">
        <v>626</v>
      </c>
      <c r="H209" s="203">
        <v>22</v>
      </c>
      <c r="I209" s="204"/>
      <c r="L209" s="199"/>
      <c r="M209" s="205"/>
      <c r="N209" s="206"/>
      <c r="O209" s="206"/>
      <c r="P209" s="206"/>
      <c r="Q209" s="206"/>
      <c r="R209" s="206"/>
      <c r="S209" s="206"/>
      <c r="T209" s="207"/>
      <c r="AT209" s="208" t="s">
        <v>623</v>
      </c>
      <c r="AU209" s="208" t="s">
        <v>538</v>
      </c>
      <c r="AV209" s="14" t="s">
        <v>617</v>
      </c>
      <c r="AW209" s="14" t="s">
        <v>41</v>
      </c>
      <c r="AX209" s="14" t="s">
        <v>23</v>
      </c>
      <c r="AY209" s="208" t="s">
        <v>611</v>
      </c>
    </row>
    <row r="210" spans="2:65" s="1" customFormat="1" ht="22.5" customHeight="1">
      <c r="B210" s="167"/>
      <c r="C210" s="219" t="s">
        <v>762</v>
      </c>
      <c r="D210" s="219" t="s">
        <v>763</v>
      </c>
      <c r="E210" s="220" t="s">
        <v>764</v>
      </c>
      <c r="F210" s="221" t="s">
        <v>765</v>
      </c>
      <c r="G210" s="222" t="s">
        <v>766</v>
      </c>
      <c r="H210" s="223">
        <v>5</v>
      </c>
      <c r="I210" s="224"/>
      <c r="J210" s="225">
        <f>ROUND(I210*H210,2)</f>
        <v>0</v>
      </c>
      <c r="K210" s="221" t="s">
        <v>3</v>
      </c>
      <c r="L210" s="226"/>
      <c r="M210" s="227" t="s">
        <v>3</v>
      </c>
      <c r="N210" s="228" t="s">
        <v>502</v>
      </c>
      <c r="O210" s="37"/>
      <c r="P210" s="177">
        <f>O210*H210</f>
        <v>0</v>
      </c>
      <c r="Q210" s="177">
        <v>0.138</v>
      </c>
      <c r="R210" s="177">
        <f>Q210*H210</f>
        <v>0.6900000000000001</v>
      </c>
      <c r="S210" s="177">
        <v>0</v>
      </c>
      <c r="T210" s="178">
        <f>S210*H210</f>
        <v>0</v>
      </c>
      <c r="AR210" s="19" t="s">
        <v>665</v>
      </c>
      <c r="AT210" s="19" t="s">
        <v>763</v>
      </c>
      <c r="AU210" s="19" t="s">
        <v>538</v>
      </c>
      <c r="AY210" s="19" t="s">
        <v>611</v>
      </c>
      <c r="BE210" s="179">
        <f>IF(N210="základní",J210,0)</f>
        <v>0</v>
      </c>
      <c r="BF210" s="179">
        <f>IF(N210="snížená",J210,0)</f>
        <v>0</v>
      </c>
      <c r="BG210" s="179">
        <f>IF(N210="zákl. přenesená",J210,0)</f>
        <v>0</v>
      </c>
      <c r="BH210" s="179">
        <f>IF(N210="sníž. přenesená",J210,0)</f>
        <v>0</v>
      </c>
      <c r="BI210" s="179">
        <f>IF(N210="nulová",J210,0)</f>
        <v>0</v>
      </c>
      <c r="BJ210" s="19" t="s">
        <v>23</v>
      </c>
      <c r="BK210" s="179">
        <f>ROUND(I210*H210,2)</f>
        <v>0</v>
      </c>
      <c r="BL210" s="19" t="s">
        <v>617</v>
      </c>
      <c r="BM210" s="19" t="s">
        <v>767</v>
      </c>
    </row>
    <row r="211" spans="2:47" s="1" customFormat="1" ht="13.5">
      <c r="B211" s="36"/>
      <c r="D211" s="180" t="s">
        <v>619</v>
      </c>
      <c r="F211" s="181" t="s">
        <v>765</v>
      </c>
      <c r="I211" s="182"/>
      <c r="L211" s="36"/>
      <c r="M211" s="65"/>
      <c r="N211" s="37"/>
      <c r="O211" s="37"/>
      <c r="P211" s="37"/>
      <c r="Q211" s="37"/>
      <c r="R211" s="37"/>
      <c r="S211" s="37"/>
      <c r="T211" s="66"/>
      <c r="AT211" s="19" t="s">
        <v>619</v>
      </c>
      <c r="AU211" s="19" t="s">
        <v>538</v>
      </c>
    </row>
    <row r="212" spans="2:51" s="12" customFormat="1" ht="13.5">
      <c r="B212" s="184"/>
      <c r="D212" s="180" t="s">
        <v>623</v>
      </c>
      <c r="E212" s="185" t="s">
        <v>3</v>
      </c>
      <c r="F212" s="186" t="s">
        <v>768</v>
      </c>
      <c r="H212" s="185" t="s">
        <v>3</v>
      </c>
      <c r="I212" s="187"/>
      <c r="L212" s="184"/>
      <c r="M212" s="188"/>
      <c r="N212" s="189"/>
      <c r="O212" s="189"/>
      <c r="P212" s="189"/>
      <c r="Q212" s="189"/>
      <c r="R212" s="189"/>
      <c r="S212" s="189"/>
      <c r="T212" s="190"/>
      <c r="AT212" s="185" t="s">
        <v>623</v>
      </c>
      <c r="AU212" s="185" t="s">
        <v>538</v>
      </c>
      <c r="AV212" s="12" t="s">
        <v>23</v>
      </c>
      <c r="AW212" s="12" t="s">
        <v>41</v>
      </c>
      <c r="AX212" s="12" t="s">
        <v>531</v>
      </c>
      <c r="AY212" s="185" t="s">
        <v>611</v>
      </c>
    </row>
    <row r="213" spans="2:51" s="13" customFormat="1" ht="13.5">
      <c r="B213" s="191"/>
      <c r="D213" s="180" t="s">
        <v>623</v>
      </c>
      <c r="E213" s="192" t="s">
        <v>3</v>
      </c>
      <c r="F213" s="193" t="s">
        <v>645</v>
      </c>
      <c r="H213" s="194">
        <v>5</v>
      </c>
      <c r="I213" s="195"/>
      <c r="L213" s="191"/>
      <c r="M213" s="196"/>
      <c r="N213" s="197"/>
      <c r="O213" s="197"/>
      <c r="P213" s="197"/>
      <c r="Q213" s="197"/>
      <c r="R213" s="197"/>
      <c r="S213" s="197"/>
      <c r="T213" s="198"/>
      <c r="AT213" s="192" t="s">
        <v>623</v>
      </c>
      <c r="AU213" s="192" t="s">
        <v>538</v>
      </c>
      <c r="AV213" s="13" t="s">
        <v>538</v>
      </c>
      <c r="AW213" s="13" t="s">
        <v>41</v>
      </c>
      <c r="AX213" s="13" t="s">
        <v>531</v>
      </c>
      <c r="AY213" s="192" t="s">
        <v>611</v>
      </c>
    </row>
    <row r="214" spans="2:51" s="14" customFormat="1" ht="13.5">
      <c r="B214" s="199"/>
      <c r="D214" s="200" t="s">
        <v>623</v>
      </c>
      <c r="E214" s="201" t="s">
        <v>3</v>
      </c>
      <c r="F214" s="202" t="s">
        <v>626</v>
      </c>
      <c r="H214" s="203">
        <v>5</v>
      </c>
      <c r="I214" s="204"/>
      <c r="L214" s="199"/>
      <c r="M214" s="205"/>
      <c r="N214" s="206"/>
      <c r="O214" s="206"/>
      <c r="P214" s="206"/>
      <c r="Q214" s="206"/>
      <c r="R214" s="206"/>
      <c r="S214" s="206"/>
      <c r="T214" s="207"/>
      <c r="AT214" s="208" t="s">
        <v>623</v>
      </c>
      <c r="AU214" s="208" t="s">
        <v>538</v>
      </c>
      <c r="AV214" s="14" t="s">
        <v>617</v>
      </c>
      <c r="AW214" s="14" t="s">
        <v>41</v>
      </c>
      <c r="AX214" s="14" t="s">
        <v>23</v>
      </c>
      <c r="AY214" s="208" t="s">
        <v>611</v>
      </c>
    </row>
    <row r="215" spans="2:65" s="1" customFormat="1" ht="22.5" customHeight="1">
      <c r="B215" s="167"/>
      <c r="C215" s="219" t="s">
        <v>769</v>
      </c>
      <c r="D215" s="219" t="s">
        <v>763</v>
      </c>
      <c r="E215" s="220" t="s">
        <v>770</v>
      </c>
      <c r="F215" s="221" t="s">
        <v>771</v>
      </c>
      <c r="G215" s="222" t="s">
        <v>766</v>
      </c>
      <c r="H215" s="223">
        <v>6</v>
      </c>
      <c r="I215" s="224"/>
      <c r="J215" s="225">
        <f>ROUND(I215*H215,2)</f>
        <v>0</v>
      </c>
      <c r="K215" s="221" t="s">
        <v>3</v>
      </c>
      <c r="L215" s="226"/>
      <c r="M215" s="227" t="s">
        <v>3</v>
      </c>
      <c r="N215" s="228" t="s">
        <v>502</v>
      </c>
      <c r="O215" s="37"/>
      <c r="P215" s="177">
        <f>O215*H215</f>
        <v>0</v>
      </c>
      <c r="Q215" s="177">
        <v>0.138</v>
      </c>
      <c r="R215" s="177">
        <f>Q215*H215</f>
        <v>0.8280000000000001</v>
      </c>
      <c r="S215" s="177">
        <v>0</v>
      </c>
      <c r="T215" s="178">
        <f>S215*H215</f>
        <v>0</v>
      </c>
      <c r="AR215" s="19" t="s">
        <v>665</v>
      </c>
      <c r="AT215" s="19" t="s">
        <v>763</v>
      </c>
      <c r="AU215" s="19" t="s">
        <v>538</v>
      </c>
      <c r="AY215" s="19" t="s">
        <v>611</v>
      </c>
      <c r="BE215" s="179">
        <f>IF(N215="základní",J215,0)</f>
        <v>0</v>
      </c>
      <c r="BF215" s="179">
        <f>IF(N215="snížená",J215,0)</f>
        <v>0</v>
      </c>
      <c r="BG215" s="179">
        <f>IF(N215="zákl. přenesená",J215,0)</f>
        <v>0</v>
      </c>
      <c r="BH215" s="179">
        <f>IF(N215="sníž. přenesená",J215,0)</f>
        <v>0</v>
      </c>
      <c r="BI215" s="179">
        <f>IF(N215="nulová",J215,0)</f>
        <v>0</v>
      </c>
      <c r="BJ215" s="19" t="s">
        <v>23</v>
      </c>
      <c r="BK215" s="179">
        <f>ROUND(I215*H215,2)</f>
        <v>0</v>
      </c>
      <c r="BL215" s="19" t="s">
        <v>617</v>
      </c>
      <c r="BM215" s="19" t="s">
        <v>772</v>
      </c>
    </row>
    <row r="216" spans="2:47" s="1" customFormat="1" ht="13.5">
      <c r="B216" s="36"/>
      <c r="D216" s="180" t="s">
        <v>619</v>
      </c>
      <c r="F216" s="181" t="s">
        <v>771</v>
      </c>
      <c r="I216" s="182"/>
      <c r="L216" s="36"/>
      <c r="M216" s="65"/>
      <c r="N216" s="37"/>
      <c r="O216" s="37"/>
      <c r="P216" s="37"/>
      <c r="Q216" s="37"/>
      <c r="R216" s="37"/>
      <c r="S216" s="37"/>
      <c r="T216" s="66"/>
      <c r="AT216" s="19" t="s">
        <v>619</v>
      </c>
      <c r="AU216" s="19" t="s">
        <v>538</v>
      </c>
    </row>
    <row r="217" spans="2:51" s="12" customFormat="1" ht="13.5">
      <c r="B217" s="184"/>
      <c r="D217" s="180" t="s">
        <v>623</v>
      </c>
      <c r="E217" s="185" t="s">
        <v>3</v>
      </c>
      <c r="F217" s="186" t="s">
        <v>768</v>
      </c>
      <c r="H217" s="185" t="s">
        <v>3</v>
      </c>
      <c r="I217" s="187"/>
      <c r="L217" s="184"/>
      <c r="M217" s="188"/>
      <c r="N217" s="189"/>
      <c r="O217" s="189"/>
      <c r="P217" s="189"/>
      <c r="Q217" s="189"/>
      <c r="R217" s="189"/>
      <c r="S217" s="189"/>
      <c r="T217" s="190"/>
      <c r="AT217" s="185" t="s">
        <v>623</v>
      </c>
      <c r="AU217" s="185" t="s">
        <v>538</v>
      </c>
      <c r="AV217" s="12" t="s">
        <v>23</v>
      </c>
      <c r="AW217" s="12" t="s">
        <v>41</v>
      </c>
      <c r="AX217" s="12" t="s">
        <v>531</v>
      </c>
      <c r="AY217" s="185" t="s">
        <v>611</v>
      </c>
    </row>
    <row r="218" spans="2:51" s="13" customFormat="1" ht="13.5">
      <c r="B218" s="191"/>
      <c r="D218" s="180" t="s">
        <v>623</v>
      </c>
      <c r="E218" s="192" t="s">
        <v>3</v>
      </c>
      <c r="F218" s="193" t="s">
        <v>651</v>
      </c>
      <c r="H218" s="194">
        <v>6</v>
      </c>
      <c r="I218" s="195"/>
      <c r="L218" s="191"/>
      <c r="M218" s="196"/>
      <c r="N218" s="197"/>
      <c r="O218" s="197"/>
      <c r="P218" s="197"/>
      <c r="Q218" s="197"/>
      <c r="R218" s="197"/>
      <c r="S218" s="197"/>
      <c r="T218" s="198"/>
      <c r="AT218" s="192" t="s">
        <v>623</v>
      </c>
      <c r="AU218" s="192" t="s">
        <v>538</v>
      </c>
      <c r="AV218" s="13" t="s">
        <v>538</v>
      </c>
      <c r="AW218" s="13" t="s">
        <v>41</v>
      </c>
      <c r="AX218" s="13" t="s">
        <v>531</v>
      </c>
      <c r="AY218" s="192" t="s">
        <v>611</v>
      </c>
    </row>
    <row r="219" spans="2:51" s="14" customFormat="1" ht="13.5">
      <c r="B219" s="199"/>
      <c r="D219" s="200" t="s">
        <v>623</v>
      </c>
      <c r="E219" s="201" t="s">
        <v>3</v>
      </c>
      <c r="F219" s="202" t="s">
        <v>626</v>
      </c>
      <c r="H219" s="203">
        <v>6</v>
      </c>
      <c r="I219" s="204"/>
      <c r="L219" s="199"/>
      <c r="M219" s="205"/>
      <c r="N219" s="206"/>
      <c r="O219" s="206"/>
      <c r="P219" s="206"/>
      <c r="Q219" s="206"/>
      <c r="R219" s="206"/>
      <c r="S219" s="206"/>
      <c r="T219" s="207"/>
      <c r="AT219" s="208" t="s">
        <v>623</v>
      </c>
      <c r="AU219" s="208" t="s">
        <v>538</v>
      </c>
      <c r="AV219" s="14" t="s">
        <v>617</v>
      </c>
      <c r="AW219" s="14" t="s">
        <v>41</v>
      </c>
      <c r="AX219" s="14" t="s">
        <v>23</v>
      </c>
      <c r="AY219" s="208" t="s">
        <v>611</v>
      </c>
    </row>
    <row r="220" spans="2:65" s="1" customFormat="1" ht="22.5" customHeight="1">
      <c r="B220" s="167"/>
      <c r="C220" s="219" t="s">
        <v>773</v>
      </c>
      <c r="D220" s="219" t="s">
        <v>763</v>
      </c>
      <c r="E220" s="220" t="s">
        <v>774</v>
      </c>
      <c r="F220" s="221" t="s">
        <v>775</v>
      </c>
      <c r="G220" s="222" t="s">
        <v>766</v>
      </c>
      <c r="H220" s="223">
        <v>4</v>
      </c>
      <c r="I220" s="224"/>
      <c r="J220" s="225">
        <f>ROUND(I220*H220,2)</f>
        <v>0</v>
      </c>
      <c r="K220" s="221" t="s">
        <v>3</v>
      </c>
      <c r="L220" s="226"/>
      <c r="M220" s="227" t="s">
        <v>3</v>
      </c>
      <c r="N220" s="228" t="s">
        <v>502</v>
      </c>
      <c r="O220" s="37"/>
      <c r="P220" s="177">
        <f>O220*H220</f>
        <v>0</v>
      </c>
      <c r="Q220" s="177">
        <v>0.138</v>
      </c>
      <c r="R220" s="177">
        <f>Q220*H220</f>
        <v>0.552</v>
      </c>
      <c r="S220" s="177">
        <v>0</v>
      </c>
      <c r="T220" s="178">
        <f>S220*H220</f>
        <v>0</v>
      </c>
      <c r="AR220" s="19" t="s">
        <v>665</v>
      </c>
      <c r="AT220" s="19" t="s">
        <v>763</v>
      </c>
      <c r="AU220" s="19" t="s">
        <v>538</v>
      </c>
      <c r="AY220" s="19" t="s">
        <v>611</v>
      </c>
      <c r="BE220" s="179">
        <f>IF(N220="základní",J220,0)</f>
        <v>0</v>
      </c>
      <c r="BF220" s="179">
        <f>IF(N220="snížená",J220,0)</f>
        <v>0</v>
      </c>
      <c r="BG220" s="179">
        <f>IF(N220="zákl. přenesená",J220,0)</f>
        <v>0</v>
      </c>
      <c r="BH220" s="179">
        <f>IF(N220="sníž. přenesená",J220,0)</f>
        <v>0</v>
      </c>
      <c r="BI220" s="179">
        <f>IF(N220="nulová",J220,0)</f>
        <v>0</v>
      </c>
      <c r="BJ220" s="19" t="s">
        <v>23</v>
      </c>
      <c r="BK220" s="179">
        <f>ROUND(I220*H220,2)</f>
        <v>0</v>
      </c>
      <c r="BL220" s="19" t="s">
        <v>617</v>
      </c>
      <c r="BM220" s="19" t="s">
        <v>776</v>
      </c>
    </row>
    <row r="221" spans="2:47" s="1" customFormat="1" ht="13.5">
      <c r="B221" s="36"/>
      <c r="D221" s="180" t="s">
        <v>619</v>
      </c>
      <c r="F221" s="181" t="s">
        <v>775</v>
      </c>
      <c r="I221" s="182"/>
      <c r="L221" s="36"/>
      <c r="M221" s="65"/>
      <c r="N221" s="37"/>
      <c r="O221" s="37"/>
      <c r="P221" s="37"/>
      <c r="Q221" s="37"/>
      <c r="R221" s="37"/>
      <c r="S221" s="37"/>
      <c r="T221" s="66"/>
      <c r="AT221" s="19" t="s">
        <v>619</v>
      </c>
      <c r="AU221" s="19" t="s">
        <v>538</v>
      </c>
    </row>
    <row r="222" spans="2:51" s="12" customFormat="1" ht="13.5">
      <c r="B222" s="184"/>
      <c r="D222" s="180" t="s">
        <v>623</v>
      </c>
      <c r="E222" s="185" t="s">
        <v>3</v>
      </c>
      <c r="F222" s="186" t="s">
        <v>768</v>
      </c>
      <c r="H222" s="185" t="s">
        <v>3</v>
      </c>
      <c r="I222" s="187"/>
      <c r="L222" s="184"/>
      <c r="M222" s="188"/>
      <c r="N222" s="189"/>
      <c r="O222" s="189"/>
      <c r="P222" s="189"/>
      <c r="Q222" s="189"/>
      <c r="R222" s="189"/>
      <c r="S222" s="189"/>
      <c r="T222" s="190"/>
      <c r="AT222" s="185" t="s">
        <v>623</v>
      </c>
      <c r="AU222" s="185" t="s">
        <v>538</v>
      </c>
      <c r="AV222" s="12" t="s">
        <v>23</v>
      </c>
      <c r="AW222" s="12" t="s">
        <v>41</v>
      </c>
      <c r="AX222" s="12" t="s">
        <v>531</v>
      </c>
      <c r="AY222" s="185" t="s">
        <v>611</v>
      </c>
    </row>
    <row r="223" spans="2:51" s="13" customFormat="1" ht="13.5">
      <c r="B223" s="191"/>
      <c r="D223" s="180" t="s">
        <v>623</v>
      </c>
      <c r="E223" s="192" t="s">
        <v>3</v>
      </c>
      <c r="F223" s="193" t="s">
        <v>617</v>
      </c>
      <c r="H223" s="194">
        <v>4</v>
      </c>
      <c r="I223" s="195"/>
      <c r="L223" s="191"/>
      <c r="M223" s="196"/>
      <c r="N223" s="197"/>
      <c r="O223" s="197"/>
      <c r="P223" s="197"/>
      <c r="Q223" s="197"/>
      <c r="R223" s="197"/>
      <c r="S223" s="197"/>
      <c r="T223" s="198"/>
      <c r="AT223" s="192" t="s">
        <v>623</v>
      </c>
      <c r="AU223" s="192" t="s">
        <v>538</v>
      </c>
      <c r="AV223" s="13" t="s">
        <v>538</v>
      </c>
      <c r="AW223" s="13" t="s">
        <v>41</v>
      </c>
      <c r="AX223" s="13" t="s">
        <v>531</v>
      </c>
      <c r="AY223" s="192" t="s">
        <v>611</v>
      </c>
    </row>
    <row r="224" spans="2:51" s="14" customFormat="1" ht="13.5">
      <c r="B224" s="199"/>
      <c r="D224" s="200" t="s">
        <v>623</v>
      </c>
      <c r="E224" s="201" t="s">
        <v>3</v>
      </c>
      <c r="F224" s="202" t="s">
        <v>626</v>
      </c>
      <c r="H224" s="203">
        <v>4</v>
      </c>
      <c r="I224" s="204"/>
      <c r="L224" s="199"/>
      <c r="M224" s="205"/>
      <c r="N224" s="206"/>
      <c r="O224" s="206"/>
      <c r="P224" s="206"/>
      <c r="Q224" s="206"/>
      <c r="R224" s="206"/>
      <c r="S224" s="206"/>
      <c r="T224" s="207"/>
      <c r="AT224" s="208" t="s">
        <v>623</v>
      </c>
      <c r="AU224" s="208" t="s">
        <v>538</v>
      </c>
      <c r="AV224" s="14" t="s">
        <v>617</v>
      </c>
      <c r="AW224" s="14" t="s">
        <v>41</v>
      </c>
      <c r="AX224" s="14" t="s">
        <v>23</v>
      </c>
      <c r="AY224" s="208" t="s">
        <v>611</v>
      </c>
    </row>
    <row r="225" spans="2:65" s="1" customFormat="1" ht="22.5" customHeight="1">
      <c r="B225" s="167"/>
      <c r="C225" s="168" t="s">
        <v>777</v>
      </c>
      <c r="D225" s="168" t="s">
        <v>613</v>
      </c>
      <c r="E225" s="169" t="s">
        <v>778</v>
      </c>
      <c r="F225" s="170" t="s">
        <v>779</v>
      </c>
      <c r="G225" s="171" t="s">
        <v>558</v>
      </c>
      <c r="H225" s="172">
        <v>29.1</v>
      </c>
      <c r="I225" s="173"/>
      <c r="J225" s="174">
        <f>ROUND(I225*H225,2)</f>
        <v>0</v>
      </c>
      <c r="K225" s="170" t="s">
        <v>616</v>
      </c>
      <c r="L225" s="36"/>
      <c r="M225" s="175" t="s">
        <v>3</v>
      </c>
      <c r="N225" s="176" t="s">
        <v>502</v>
      </c>
      <c r="O225" s="37"/>
      <c r="P225" s="177">
        <f>O225*H225</f>
        <v>0</v>
      </c>
      <c r="Q225" s="177">
        <v>0.03465</v>
      </c>
      <c r="R225" s="177">
        <f>Q225*H225</f>
        <v>1.008315</v>
      </c>
      <c r="S225" s="177">
        <v>0</v>
      </c>
      <c r="T225" s="178">
        <f>S225*H225</f>
        <v>0</v>
      </c>
      <c r="AR225" s="19" t="s">
        <v>617</v>
      </c>
      <c r="AT225" s="19" t="s">
        <v>613</v>
      </c>
      <c r="AU225" s="19" t="s">
        <v>538</v>
      </c>
      <c r="AY225" s="19" t="s">
        <v>611</v>
      </c>
      <c r="BE225" s="179">
        <f>IF(N225="základní",J225,0)</f>
        <v>0</v>
      </c>
      <c r="BF225" s="179">
        <f>IF(N225="snížená",J225,0)</f>
        <v>0</v>
      </c>
      <c r="BG225" s="179">
        <f>IF(N225="zákl. přenesená",J225,0)</f>
        <v>0</v>
      </c>
      <c r="BH225" s="179">
        <f>IF(N225="sníž. přenesená",J225,0)</f>
        <v>0</v>
      </c>
      <c r="BI225" s="179">
        <f>IF(N225="nulová",J225,0)</f>
        <v>0</v>
      </c>
      <c r="BJ225" s="19" t="s">
        <v>23</v>
      </c>
      <c r="BK225" s="179">
        <f>ROUND(I225*H225,2)</f>
        <v>0</v>
      </c>
      <c r="BL225" s="19" t="s">
        <v>617</v>
      </c>
      <c r="BM225" s="19" t="s">
        <v>780</v>
      </c>
    </row>
    <row r="226" spans="2:47" s="1" customFormat="1" ht="40.5">
      <c r="B226" s="36"/>
      <c r="D226" s="180" t="s">
        <v>619</v>
      </c>
      <c r="F226" s="181" t="s">
        <v>781</v>
      </c>
      <c r="I226" s="182"/>
      <c r="L226" s="36"/>
      <c r="M226" s="65"/>
      <c r="N226" s="37"/>
      <c r="O226" s="37"/>
      <c r="P226" s="37"/>
      <c r="Q226" s="37"/>
      <c r="R226" s="37"/>
      <c r="S226" s="37"/>
      <c r="T226" s="66"/>
      <c r="AT226" s="19" t="s">
        <v>619</v>
      </c>
      <c r="AU226" s="19" t="s">
        <v>538</v>
      </c>
    </row>
    <row r="227" spans="2:51" s="12" customFormat="1" ht="13.5">
      <c r="B227" s="184"/>
      <c r="D227" s="180" t="s">
        <v>623</v>
      </c>
      <c r="E227" s="185" t="s">
        <v>3</v>
      </c>
      <c r="F227" s="186" t="s">
        <v>759</v>
      </c>
      <c r="H227" s="185" t="s">
        <v>3</v>
      </c>
      <c r="I227" s="187"/>
      <c r="L227" s="184"/>
      <c r="M227" s="188"/>
      <c r="N227" s="189"/>
      <c r="O227" s="189"/>
      <c r="P227" s="189"/>
      <c r="Q227" s="189"/>
      <c r="R227" s="189"/>
      <c r="S227" s="189"/>
      <c r="T227" s="190"/>
      <c r="AT227" s="185" t="s">
        <v>623</v>
      </c>
      <c r="AU227" s="185" t="s">
        <v>538</v>
      </c>
      <c r="AV227" s="12" t="s">
        <v>23</v>
      </c>
      <c r="AW227" s="12" t="s">
        <v>41</v>
      </c>
      <c r="AX227" s="12" t="s">
        <v>531</v>
      </c>
      <c r="AY227" s="185" t="s">
        <v>611</v>
      </c>
    </row>
    <row r="228" spans="2:51" s="13" customFormat="1" ht="13.5">
      <c r="B228" s="191"/>
      <c r="D228" s="180" t="s">
        <v>623</v>
      </c>
      <c r="E228" s="192" t="s">
        <v>782</v>
      </c>
      <c r="F228" s="193" t="s">
        <v>783</v>
      </c>
      <c r="H228" s="194">
        <v>29.1</v>
      </c>
      <c r="I228" s="195"/>
      <c r="L228" s="191"/>
      <c r="M228" s="196"/>
      <c r="N228" s="197"/>
      <c r="O228" s="197"/>
      <c r="P228" s="197"/>
      <c r="Q228" s="197"/>
      <c r="R228" s="197"/>
      <c r="S228" s="197"/>
      <c r="T228" s="198"/>
      <c r="AT228" s="192" t="s">
        <v>623</v>
      </c>
      <c r="AU228" s="192" t="s">
        <v>538</v>
      </c>
      <c r="AV228" s="13" t="s">
        <v>538</v>
      </c>
      <c r="AW228" s="13" t="s">
        <v>41</v>
      </c>
      <c r="AX228" s="13" t="s">
        <v>531</v>
      </c>
      <c r="AY228" s="192" t="s">
        <v>611</v>
      </c>
    </row>
    <row r="229" spans="2:51" s="14" customFormat="1" ht="13.5">
      <c r="B229" s="199"/>
      <c r="D229" s="200" t="s">
        <v>623</v>
      </c>
      <c r="E229" s="201" t="s">
        <v>3</v>
      </c>
      <c r="F229" s="202" t="s">
        <v>626</v>
      </c>
      <c r="H229" s="203">
        <v>29.1</v>
      </c>
      <c r="I229" s="204"/>
      <c r="L229" s="199"/>
      <c r="M229" s="205"/>
      <c r="N229" s="206"/>
      <c r="O229" s="206"/>
      <c r="P229" s="206"/>
      <c r="Q229" s="206"/>
      <c r="R229" s="206"/>
      <c r="S229" s="206"/>
      <c r="T229" s="207"/>
      <c r="AT229" s="208" t="s">
        <v>623</v>
      </c>
      <c r="AU229" s="208" t="s">
        <v>538</v>
      </c>
      <c r="AV229" s="14" t="s">
        <v>617</v>
      </c>
      <c r="AW229" s="14" t="s">
        <v>41</v>
      </c>
      <c r="AX229" s="14" t="s">
        <v>23</v>
      </c>
      <c r="AY229" s="208" t="s">
        <v>611</v>
      </c>
    </row>
    <row r="230" spans="2:65" s="1" customFormat="1" ht="22.5" customHeight="1">
      <c r="B230" s="167"/>
      <c r="C230" s="219" t="s">
        <v>784</v>
      </c>
      <c r="D230" s="219" t="s">
        <v>763</v>
      </c>
      <c r="E230" s="220" t="s">
        <v>764</v>
      </c>
      <c r="F230" s="221" t="s">
        <v>765</v>
      </c>
      <c r="G230" s="222" t="s">
        <v>766</v>
      </c>
      <c r="H230" s="223">
        <v>4</v>
      </c>
      <c r="I230" s="224"/>
      <c r="J230" s="225">
        <f>ROUND(I230*H230,2)</f>
        <v>0</v>
      </c>
      <c r="K230" s="221" t="s">
        <v>3</v>
      </c>
      <c r="L230" s="226"/>
      <c r="M230" s="227" t="s">
        <v>3</v>
      </c>
      <c r="N230" s="228" t="s">
        <v>502</v>
      </c>
      <c r="O230" s="37"/>
      <c r="P230" s="177">
        <f>O230*H230</f>
        <v>0</v>
      </c>
      <c r="Q230" s="177">
        <v>0.138</v>
      </c>
      <c r="R230" s="177">
        <f>Q230*H230</f>
        <v>0.552</v>
      </c>
      <c r="S230" s="177">
        <v>0</v>
      </c>
      <c r="T230" s="178">
        <f>S230*H230</f>
        <v>0</v>
      </c>
      <c r="AR230" s="19" t="s">
        <v>665</v>
      </c>
      <c r="AT230" s="19" t="s">
        <v>763</v>
      </c>
      <c r="AU230" s="19" t="s">
        <v>538</v>
      </c>
      <c r="AY230" s="19" t="s">
        <v>611</v>
      </c>
      <c r="BE230" s="179">
        <f>IF(N230="základní",J230,0)</f>
        <v>0</v>
      </c>
      <c r="BF230" s="179">
        <f>IF(N230="snížená",J230,0)</f>
        <v>0</v>
      </c>
      <c r="BG230" s="179">
        <f>IF(N230="zákl. přenesená",J230,0)</f>
        <v>0</v>
      </c>
      <c r="BH230" s="179">
        <f>IF(N230="sníž. přenesená",J230,0)</f>
        <v>0</v>
      </c>
      <c r="BI230" s="179">
        <f>IF(N230="nulová",J230,0)</f>
        <v>0</v>
      </c>
      <c r="BJ230" s="19" t="s">
        <v>23</v>
      </c>
      <c r="BK230" s="179">
        <f>ROUND(I230*H230,2)</f>
        <v>0</v>
      </c>
      <c r="BL230" s="19" t="s">
        <v>617</v>
      </c>
      <c r="BM230" s="19" t="s">
        <v>785</v>
      </c>
    </row>
    <row r="231" spans="2:47" s="1" customFormat="1" ht="13.5">
      <c r="B231" s="36"/>
      <c r="D231" s="180" t="s">
        <v>619</v>
      </c>
      <c r="F231" s="181" t="s">
        <v>765</v>
      </c>
      <c r="I231" s="182"/>
      <c r="L231" s="36"/>
      <c r="M231" s="65"/>
      <c r="N231" s="37"/>
      <c r="O231" s="37"/>
      <c r="P231" s="37"/>
      <c r="Q231" s="37"/>
      <c r="R231" s="37"/>
      <c r="S231" s="37"/>
      <c r="T231" s="66"/>
      <c r="AT231" s="19" t="s">
        <v>619</v>
      </c>
      <c r="AU231" s="19" t="s">
        <v>538</v>
      </c>
    </row>
    <row r="232" spans="2:51" s="12" customFormat="1" ht="13.5">
      <c r="B232" s="184"/>
      <c r="D232" s="180" t="s">
        <v>623</v>
      </c>
      <c r="E232" s="185" t="s">
        <v>3</v>
      </c>
      <c r="F232" s="186" t="s">
        <v>768</v>
      </c>
      <c r="H232" s="185" t="s">
        <v>3</v>
      </c>
      <c r="I232" s="187"/>
      <c r="L232" s="184"/>
      <c r="M232" s="188"/>
      <c r="N232" s="189"/>
      <c r="O232" s="189"/>
      <c r="P232" s="189"/>
      <c r="Q232" s="189"/>
      <c r="R232" s="189"/>
      <c r="S232" s="189"/>
      <c r="T232" s="190"/>
      <c r="AT232" s="185" t="s">
        <v>623</v>
      </c>
      <c r="AU232" s="185" t="s">
        <v>538</v>
      </c>
      <c r="AV232" s="12" t="s">
        <v>23</v>
      </c>
      <c r="AW232" s="12" t="s">
        <v>41</v>
      </c>
      <c r="AX232" s="12" t="s">
        <v>531</v>
      </c>
      <c r="AY232" s="185" t="s">
        <v>611</v>
      </c>
    </row>
    <row r="233" spans="2:51" s="13" customFormat="1" ht="13.5">
      <c r="B233" s="191"/>
      <c r="D233" s="180" t="s">
        <v>623</v>
      </c>
      <c r="E233" s="192" t="s">
        <v>3</v>
      </c>
      <c r="F233" s="193" t="s">
        <v>617</v>
      </c>
      <c r="H233" s="194">
        <v>4</v>
      </c>
      <c r="I233" s="195"/>
      <c r="L233" s="191"/>
      <c r="M233" s="196"/>
      <c r="N233" s="197"/>
      <c r="O233" s="197"/>
      <c r="P233" s="197"/>
      <c r="Q233" s="197"/>
      <c r="R233" s="197"/>
      <c r="S233" s="197"/>
      <c r="T233" s="198"/>
      <c r="AT233" s="192" t="s">
        <v>623</v>
      </c>
      <c r="AU233" s="192" t="s">
        <v>538</v>
      </c>
      <c r="AV233" s="13" t="s">
        <v>538</v>
      </c>
      <c r="AW233" s="13" t="s">
        <v>41</v>
      </c>
      <c r="AX233" s="13" t="s">
        <v>531</v>
      </c>
      <c r="AY233" s="192" t="s">
        <v>611</v>
      </c>
    </row>
    <row r="234" spans="2:51" s="14" customFormat="1" ht="13.5">
      <c r="B234" s="199"/>
      <c r="D234" s="200" t="s">
        <v>623</v>
      </c>
      <c r="E234" s="201" t="s">
        <v>3</v>
      </c>
      <c r="F234" s="202" t="s">
        <v>626</v>
      </c>
      <c r="H234" s="203">
        <v>4</v>
      </c>
      <c r="I234" s="204"/>
      <c r="L234" s="199"/>
      <c r="M234" s="205"/>
      <c r="N234" s="206"/>
      <c r="O234" s="206"/>
      <c r="P234" s="206"/>
      <c r="Q234" s="206"/>
      <c r="R234" s="206"/>
      <c r="S234" s="206"/>
      <c r="T234" s="207"/>
      <c r="AT234" s="208" t="s">
        <v>623</v>
      </c>
      <c r="AU234" s="208" t="s">
        <v>538</v>
      </c>
      <c r="AV234" s="14" t="s">
        <v>617</v>
      </c>
      <c r="AW234" s="14" t="s">
        <v>41</v>
      </c>
      <c r="AX234" s="14" t="s">
        <v>23</v>
      </c>
      <c r="AY234" s="208" t="s">
        <v>611</v>
      </c>
    </row>
    <row r="235" spans="2:65" s="1" customFormat="1" ht="22.5" customHeight="1">
      <c r="B235" s="167"/>
      <c r="C235" s="219" t="s">
        <v>786</v>
      </c>
      <c r="D235" s="219" t="s">
        <v>763</v>
      </c>
      <c r="E235" s="220" t="s">
        <v>770</v>
      </c>
      <c r="F235" s="221" t="s">
        <v>771</v>
      </c>
      <c r="G235" s="222" t="s">
        <v>766</v>
      </c>
      <c r="H235" s="223">
        <v>1</v>
      </c>
      <c r="I235" s="224"/>
      <c r="J235" s="225">
        <f>ROUND(I235*H235,2)</f>
        <v>0</v>
      </c>
      <c r="K235" s="221" t="s">
        <v>3</v>
      </c>
      <c r="L235" s="226"/>
      <c r="M235" s="227" t="s">
        <v>3</v>
      </c>
      <c r="N235" s="228" t="s">
        <v>502</v>
      </c>
      <c r="O235" s="37"/>
      <c r="P235" s="177">
        <f>O235*H235</f>
        <v>0</v>
      </c>
      <c r="Q235" s="177">
        <v>0.138</v>
      </c>
      <c r="R235" s="177">
        <f>Q235*H235</f>
        <v>0.138</v>
      </c>
      <c r="S235" s="177">
        <v>0</v>
      </c>
      <c r="T235" s="178">
        <f>S235*H235</f>
        <v>0</v>
      </c>
      <c r="AR235" s="19" t="s">
        <v>665</v>
      </c>
      <c r="AT235" s="19" t="s">
        <v>763</v>
      </c>
      <c r="AU235" s="19" t="s">
        <v>538</v>
      </c>
      <c r="AY235" s="19" t="s">
        <v>611</v>
      </c>
      <c r="BE235" s="179">
        <f>IF(N235="základní",J235,0)</f>
        <v>0</v>
      </c>
      <c r="BF235" s="179">
        <f>IF(N235="snížená",J235,0)</f>
        <v>0</v>
      </c>
      <c r="BG235" s="179">
        <f>IF(N235="zákl. přenesená",J235,0)</f>
        <v>0</v>
      </c>
      <c r="BH235" s="179">
        <f>IF(N235="sníž. přenesená",J235,0)</f>
        <v>0</v>
      </c>
      <c r="BI235" s="179">
        <f>IF(N235="nulová",J235,0)</f>
        <v>0</v>
      </c>
      <c r="BJ235" s="19" t="s">
        <v>23</v>
      </c>
      <c r="BK235" s="179">
        <f>ROUND(I235*H235,2)</f>
        <v>0</v>
      </c>
      <c r="BL235" s="19" t="s">
        <v>617</v>
      </c>
      <c r="BM235" s="19" t="s">
        <v>787</v>
      </c>
    </row>
    <row r="236" spans="2:47" s="1" customFormat="1" ht="13.5">
      <c r="B236" s="36"/>
      <c r="D236" s="180" t="s">
        <v>619</v>
      </c>
      <c r="F236" s="181" t="s">
        <v>771</v>
      </c>
      <c r="I236" s="182"/>
      <c r="L236" s="36"/>
      <c r="M236" s="65"/>
      <c r="N236" s="37"/>
      <c r="O236" s="37"/>
      <c r="P236" s="37"/>
      <c r="Q236" s="37"/>
      <c r="R236" s="37"/>
      <c r="S236" s="37"/>
      <c r="T236" s="66"/>
      <c r="AT236" s="19" t="s">
        <v>619</v>
      </c>
      <c r="AU236" s="19" t="s">
        <v>538</v>
      </c>
    </row>
    <row r="237" spans="2:51" s="12" customFormat="1" ht="13.5">
      <c r="B237" s="184"/>
      <c r="D237" s="180" t="s">
        <v>623</v>
      </c>
      <c r="E237" s="185" t="s">
        <v>3</v>
      </c>
      <c r="F237" s="186" t="s">
        <v>768</v>
      </c>
      <c r="H237" s="185" t="s">
        <v>3</v>
      </c>
      <c r="I237" s="187"/>
      <c r="L237" s="184"/>
      <c r="M237" s="188"/>
      <c r="N237" s="189"/>
      <c r="O237" s="189"/>
      <c r="P237" s="189"/>
      <c r="Q237" s="189"/>
      <c r="R237" s="189"/>
      <c r="S237" s="189"/>
      <c r="T237" s="190"/>
      <c r="AT237" s="185" t="s">
        <v>623</v>
      </c>
      <c r="AU237" s="185" t="s">
        <v>538</v>
      </c>
      <c r="AV237" s="12" t="s">
        <v>23</v>
      </c>
      <c r="AW237" s="12" t="s">
        <v>41</v>
      </c>
      <c r="AX237" s="12" t="s">
        <v>531</v>
      </c>
      <c r="AY237" s="185" t="s">
        <v>611</v>
      </c>
    </row>
    <row r="238" spans="2:51" s="13" customFormat="1" ht="13.5">
      <c r="B238" s="191"/>
      <c r="D238" s="180" t="s">
        <v>623</v>
      </c>
      <c r="E238" s="192" t="s">
        <v>3</v>
      </c>
      <c r="F238" s="193" t="s">
        <v>23</v>
      </c>
      <c r="H238" s="194">
        <v>1</v>
      </c>
      <c r="I238" s="195"/>
      <c r="L238" s="191"/>
      <c r="M238" s="196"/>
      <c r="N238" s="197"/>
      <c r="O238" s="197"/>
      <c r="P238" s="197"/>
      <c r="Q238" s="197"/>
      <c r="R238" s="197"/>
      <c r="S238" s="197"/>
      <c r="T238" s="198"/>
      <c r="AT238" s="192" t="s">
        <v>623</v>
      </c>
      <c r="AU238" s="192" t="s">
        <v>538</v>
      </c>
      <c r="AV238" s="13" t="s">
        <v>538</v>
      </c>
      <c r="AW238" s="13" t="s">
        <v>41</v>
      </c>
      <c r="AX238" s="13" t="s">
        <v>531</v>
      </c>
      <c r="AY238" s="192" t="s">
        <v>611</v>
      </c>
    </row>
    <row r="239" spans="2:51" s="14" customFormat="1" ht="13.5">
      <c r="B239" s="199"/>
      <c r="D239" s="200" t="s">
        <v>623</v>
      </c>
      <c r="E239" s="201" t="s">
        <v>3</v>
      </c>
      <c r="F239" s="202" t="s">
        <v>626</v>
      </c>
      <c r="H239" s="203">
        <v>1</v>
      </c>
      <c r="I239" s="204"/>
      <c r="L239" s="199"/>
      <c r="M239" s="205"/>
      <c r="N239" s="206"/>
      <c r="O239" s="206"/>
      <c r="P239" s="206"/>
      <c r="Q239" s="206"/>
      <c r="R239" s="206"/>
      <c r="S239" s="206"/>
      <c r="T239" s="207"/>
      <c r="AT239" s="208" t="s">
        <v>623</v>
      </c>
      <c r="AU239" s="208" t="s">
        <v>538</v>
      </c>
      <c r="AV239" s="14" t="s">
        <v>617</v>
      </c>
      <c r="AW239" s="14" t="s">
        <v>41</v>
      </c>
      <c r="AX239" s="14" t="s">
        <v>23</v>
      </c>
      <c r="AY239" s="208" t="s">
        <v>611</v>
      </c>
    </row>
    <row r="240" spans="2:65" s="1" customFormat="1" ht="22.5" customHeight="1">
      <c r="B240" s="167"/>
      <c r="C240" s="219" t="s">
        <v>788</v>
      </c>
      <c r="D240" s="219" t="s">
        <v>763</v>
      </c>
      <c r="E240" s="220" t="s">
        <v>774</v>
      </c>
      <c r="F240" s="221" t="s">
        <v>775</v>
      </c>
      <c r="G240" s="222" t="s">
        <v>766</v>
      </c>
      <c r="H240" s="223">
        <v>2</v>
      </c>
      <c r="I240" s="224"/>
      <c r="J240" s="225">
        <f>ROUND(I240*H240,2)</f>
        <v>0</v>
      </c>
      <c r="K240" s="221" t="s">
        <v>3</v>
      </c>
      <c r="L240" s="226"/>
      <c r="M240" s="227" t="s">
        <v>3</v>
      </c>
      <c r="N240" s="228" t="s">
        <v>502</v>
      </c>
      <c r="O240" s="37"/>
      <c r="P240" s="177">
        <f>O240*H240</f>
        <v>0</v>
      </c>
      <c r="Q240" s="177">
        <v>0.138</v>
      </c>
      <c r="R240" s="177">
        <f>Q240*H240</f>
        <v>0.276</v>
      </c>
      <c r="S240" s="177">
        <v>0</v>
      </c>
      <c r="T240" s="178">
        <f>S240*H240</f>
        <v>0</v>
      </c>
      <c r="AR240" s="19" t="s">
        <v>665</v>
      </c>
      <c r="AT240" s="19" t="s">
        <v>763</v>
      </c>
      <c r="AU240" s="19" t="s">
        <v>538</v>
      </c>
      <c r="AY240" s="19" t="s">
        <v>611</v>
      </c>
      <c r="BE240" s="179">
        <f>IF(N240="základní",J240,0)</f>
        <v>0</v>
      </c>
      <c r="BF240" s="179">
        <f>IF(N240="snížená",J240,0)</f>
        <v>0</v>
      </c>
      <c r="BG240" s="179">
        <f>IF(N240="zákl. přenesená",J240,0)</f>
        <v>0</v>
      </c>
      <c r="BH240" s="179">
        <f>IF(N240="sníž. přenesená",J240,0)</f>
        <v>0</v>
      </c>
      <c r="BI240" s="179">
        <f>IF(N240="nulová",J240,0)</f>
        <v>0</v>
      </c>
      <c r="BJ240" s="19" t="s">
        <v>23</v>
      </c>
      <c r="BK240" s="179">
        <f>ROUND(I240*H240,2)</f>
        <v>0</v>
      </c>
      <c r="BL240" s="19" t="s">
        <v>617</v>
      </c>
      <c r="BM240" s="19" t="s">
        <v>789</v>
      </c>
    </row>
    <row r="241" spans="2:47" s="1" customFormat="1" ht="13.5">
      <c r="B241" s="36"/>
      <c r="D241" s="180" t="s">
        <v>619</v>
      </c>
      <c r="F241" s="181" t="s">
        <v>775</v>
      </c>
      <c r="I241" s="182"/>
      <c r="L241" s="36"/>
      <c r="M241" s="65"/>
      <c r="N241" s="37"/>
      <c r="O241" s="37"/>
      <c r="P241" s="37"/>
      <c r="Q241" s="37"/>
      <c r="R241" s="37"/>
      <c r="S241" s="37"/>
      <c r="T241" s="66"/>
      <c r="AT241" s="19" t="s">
        <v>619</v>
      </c>
      <c r="AU241" s="19" t="s">
        <v>538</v>
      </c>
    </row>
    <row r="242" spans="2:51" s="12" customFormat="1" ht="13.5">
      <c r="B242" s="184"/>
      <c r="D242" s="180" t="s">
        <v>623</v>
      </c>
      <c r="E242" s="185" t="s">
        <v>3</v>
      </c>
      <c r="F242" s="186" t="s">
        <v>768</v>
      </c>
      <c r="H242" s="185" t="s">
        <v>3</v>
      </c>
      <c r="I242" s="187"/>
      <c r="L242" s="184"/>
      <c r="M242" s="188"/>
      <c r="N242" s="189"/>
      <c r="O242" s="189"/>
      <c r="P242" s="189"/>
      <c r="Q242" s="189"/>
      <c r="R242" s="189"/>
      <c r="S242" s="189"/>
      <c r="T242" s="190"/>
      <c r="AT242" s="185" t="s">
        <v>623</v>
      </c>
      <c r="AU242" s="185" t="s">
        <v>538</v>
      </c>
      <c r="AV242" s="12" t="s">
        <v>23</v>
      </c>
      <c r="AW242" s="12" t="s">
        <v>41</v>
      </c>
      <c r="AX242" s="12" t="s">
        <v>531</v>
      </c>
      <c r="AY242" s="185" t="s">
        <v>611</v>
      </c>
    </row>
    <row r="243" spans="2:51" s="13" customFormat="1" ht="13.5">
      <c r="B243" s="191"/>
      <c r="D243" s="180" t="s">
        <v>623</v>
      </c>
      <c r="E243" s="192" t="s">
        <v>3</v>
      </c>
      <c r="F243" s="193" t="s">
        <v>538</v>
      </c>
      <c r="H243" s="194">
        <v>2</v>
      </c>
      <c r="I243" s="195"/>
      <c r="L243" s="191"/>
      <c r="M243" s="196"/>
      <c r="N243" s="197"/>
      <c r="O243" s="197"/>
      <c r="P243" s="197"/>
      <c r="Q243" s="197"/>
      <c r="R243" s="197"/>
      <c r="S243" s="197"/>
      <c r="T243" s="198"/>
      <c r="AT243" s="192" t="s">
        <v>623</v>
      </c>
      <c r="AU243" s="192" t="s">
        <v>538</v>
      </c>
      <c r="AV243" s="13" t="s">
        <v>538</v>
      </c>
      <c r="AW243" s="13" t="s">
        <v>41</v>
      </c>
      <c r="AX243" s="13" t="s">
        <v>531</v>
      </c>
      <c r="AY243" s="192" t="s">
        <v>611</v>
      </c>
    </row>
    <row r="244" spans="2:51" s="14" customFormat="1" ht="13.5">
      <c r="B244" s="199"/>
      <c r="D244" s="200" t="s">
        <v>623</v>
      </c>
      <c r="E244" s="201" t="s">
        <v>3</v>
      </c>
      <c r="F244" s="202" t="s">
        <v>626</v>
      </c>
      <c r="H244" s="203">
        <v>2</v>
      </c>
      <c r="I244" s="204"/>
      <c r="L244" s="199"/>
      <c r="M244" s="205"/>
      <c r="N244" s="206"/>
      <c r="O244" s="206"/>
      <c r="P244" s="206"/>
      <c r="Q244" s="206"/>
      <c r="R244" s="206"/>
      <c r="S244" s="206"/>
      <c r="T244" s="207"/>
      <c r="AT244" s="208" t="s">
        <v>623</v>
      </c>
      <c r="AU244" s="208" t="s">
        <v>538</v>
      </c>
      <c r="AV244" s="14" t="s">
        <v>617</v>
      </c>
      <c r="AW244" s="14" t="s">
        <v>41</v>
      </c>
      <c r="AX244" s="14" t="s">
        <v>23</v>
      </c>
      <c r="AY244" s="208" t="s">
        <v>611</v>
      </c>
    </row>
    <row r="245" spans="2:65" s="1" customFormat="1" ht="22.5" customHeight="1">
      <c r="B245" s="167"/>
      <c r="C245" s="219" t="s">
        <v>790</v>
      </c>
      <c r="D245" s="219" t="s">
        <v>763</v>
      </c>
      <c r="E245" s="220" t="s">
        <v>791</v>
      </c>
      <c r="F245" s="221" t="s">
        <v>792</v>
      </c>
      <c r="G245" s="222" t="s">
        <v>766</v>
      </c>
      <c r="H245" s="223">
        <v>10</v>
      </c>
      <c r="I245" s="224"/>
      <c r="J245" s="225">
        <f>ROUND(I245*H245,2)</f>
        <v>0</v>
      </c>
      <c r="K245" s="221" t="s">
        <v>3</v>
      </c>
      <c r="L245" s="226"/>
      <c r="M245" s="227" t="s">
        <v>3</v>
      </c>
      <c r="N245" s="228" t="s">
        <v>502</v>
      </c>
      <c r="O245" s="37"/>
      <c r="P245" s="177">
        <f>O245*H245</f>
        <v>0</v>
      </c>
      <c r="Q245" s="177">
        <v>0.138</v>
      </c>
      <c r="R245" s="177">
        <f>Q245*H245</f>
        <v>1.3800000000000001</v>
      </c>
      <c r="S245" s="177">
        <v>0</v>
      </c>
      <c r="T245" s="178">
        <f>S245*H245</f>
        <v>0</v>
      </c>
      <c r="AR245" s="19" t="s">
        <v>665</v>
      </c>
      <c r="AT245" s="19" t="s">
        <v>763</v>
      </c>
      <c r="AU245" s="19" t="s">
        <v>538</v>
      </c>
      <c r="AY245" s="19" t="s">
        <v>611</v>
      </c>
      <c r="BE245" s="179">
        <f>IF(N245="základní",J245,0)</f>
        <v>0</v>
      </c>
      <c r="BF245" s="179">
        <f>IF(N245="snížená",J245,0)</f>
        <v>0</v>
      </c>
      <c r="BG245" s="179">
        <f>IF(N245="zákl. přenesená",J245,0)</f>
        <v>0</v>
      </c>
      <c r="BH245" s="179">
        <f>IF(N245="sníž. přenesená",J245,0)</f>
        <v>0</v>
      </c>
      <c r="BI245" s="179">
        <f>IF(N245="nulová",J245,0)</f>
        <v>0</v>
      </c>
      <c r="BJ245" s="19" t="s">
        <v>23</v>
      </c>
      <c r="BK245" s="179">
        <f>ROUND(I245*H245,2)</f>
        <v>0</v>
      </c>
      <c r="BL245" s="19" t="s">
        <v>617</v>
      </c>
      <c r="BM245" s="19" t="s">
        <v>793</v>
      </c>
    </row>
    <row r="246" spans="2:47" s="1" customFormat="1" ht="13.5">
      <c r="B246" s="36"/>
      <c r="D246" s="180" t="s">
        <v>619</v>
      </c>
      <c r="F246" s="181" t="s">
        <v>792</v>
      </c>
      <c r="I246" s="182"/>
      <c r="L246" s="36"/>
      <c r="M246" s="65"/>
      <c r="N246" s="37"/>
      <c r="O246" s="37"/>
      <c r="P246" s="37"/>
      <c r="Q246" s="37"/>
      <c r="R246" s="37"/>
      <c r="S246" s="37"/>
      <c r="T246" s="66"/>
      <c r="AT246" s="19" t="s">
        <v>619</v>
      </c>
      <c r="AU246" s="19" t="s">
        <v>538</v>
      </c>
    </row>
    <row r="247" spans="2:51" s="12" customFormat="1" ht="13.5">
      <c r="B247" s="184"/>
      <c r="D247" s="180" t="s">
        <v>623</v>
      </c>
      <c r="E247" s="185" t="s">
        <v>3</v>
      </c>
      <c r="F247" s="186" t="s">
        <v>768</v>
      </c>
      <c r="H247" s="185" t="s">
        <v>3</v>
      </c>
      <c r="I247" s="187"/>
      <c r="L247" s="184"/>
      <c r="M247" s="188"/>
      <c r="N247" s="189"/>
      <c r="O247" s="189"/>
      <c r="P247" s="189"/>
      <c r="Q247" s="189"/>
      <c r="R247" s="189"/>
      <c r="S247" s="189"/>
      <c r="T247" s="190"/>
      <c r="AT247" s="185" t="s">
        <v>623</v>
      </c>
      <c r="AU247" s="185" t="s">
        <v>538</v>
      </c>
      <c r="AV247" s="12" t="s">
        <v>23</v>
      </c>
      <c r="AW247" s="12" t="s">
        <v>41</v>
      </c>
      <c r="AX247" s="12" t="s">
        <v>531</v>
      </c>
      <c r="AY247" s="185" t="s">
        <v>611</v>
      </c>
    </row>
    <row r="248" spans="2:51" s="13" customFormat="1" ht="13.5">
      <c r="B248" s="191"/>
      <c r="D248" s="180" t="s">
        <v>623</v>
      </c>
      <c r="E248" s="192" t="s">
        <v>3</v>
      </c>
      <c r="F248" s="193" t="s">
        <v>27</v>
      </c>
      <c r="H248" s="194">
        <v>10</v>
      </c>
      <c r="I248" s="195"/>
      <c r="L248" s="191"/>
      <c r="M248" s="196"/>
      <c r="N248" s="197"/>
      <c r="O248" s="197"/>
      <c r="P248" s="197"/>
      <c r="Q248" s="197"/>
      <c r="R248" s="197"/>
      <c r="S248" s="197"/>
      <c r="T248" s="198"/>
      <c r="AT248" s="192" t="s">
        <v>623</v>
      </c>
      <c r="AU248" s="192" t="s">
        <v>538</v>
      </c>
      <c r="AV248" s="13" t="s">
        <v>538</v>
      </c>
      <c r="AW248" s="13" t="s">
        <v>41</v>
      </c>
      <c r="AX248" s="13" t="s">
        <v>531</v>
      </c>
      <c r="AY248" s="192" t="s">
        <v>611</v>
      </c>
    </row>
    <row r="249" spans="2:51" s="14" customFormat="1" ht="13.5">
      <c r="B249" s="199"/>
      <c r="D249" s="200" t="s">
        <v>623</v>
      </c>
      <c r="E249" s="201" t="s">
        <v>3</v>
      </c>
      <c r="F249" s="202" t="s">
        <v>626</v>
      </c>
      <c r="H249" s="203">
        <v>10</v>
      </c>
      <c r="I249" s="204"/>
      <c r="L249" s="199"/>
      <c r="M249" s="205"/>
      <c r="N249" s="206"/>
      <c r="O249" s="206"/>
      <c r="P249" s="206"/>
      <c r="Q249" s="206"/>
      <c r="R249" s="206"/>
      <c r="S249" s="206"/>
      <c r="T249" s="207"/>
      <c r="AT249" s="208" t="s">
        <v>623</v>
      </c>
      <c r="AU249" s="208" t="s">
        <v>538</v>
      </c>
      <c r="AV249" s="14" t="s">
        <v>617</v>
      </c>
      <c r="AW249" s="14" t="s">
        <v>41</v>
      </c>
      <c r="AX249" s="14" t="s">
        <v>23</v>
      </c>
      <c r="AY249" s="208" t="s">
        <v>611</v>
      </c>
    </row>
    <row r="250" spans="2:65" s="1" customFormat="1" ht="22.5" customHeight="1">
      <c r="B250" s="167"/>
      <c r="C250" s="168" t="s">
        <v>794</v>
      </c>
      <c r="D250" s="168" t="s">
        <v>613</v>
      </c>
      <c r="E250" s="169" t="s">
        <v>795</v>
      </c>
      <c r="F250" s="170" t="s">
        <v>796</v>
      </c>
      <c r="G250" s="171" t="s">
        <v>550</v>
      </c>
      <c r="H250" s="172">
        <v>4.821</v>
      </c>
      <c r="I250" s="173"/>
      <c r="J250" s="174">
        <f>ROUND(I250*H250,2)</f>
        <v>0</v>
      </c>
      <c r="K250" s="170" t="s">
        <v>3</v>
      </c>
      <c r="L250" s="36"/>
      <c r="M250" s="175" t="s">
        <v>3</v>
      </c>
      <c r="N250" s="176" t="s">
        <v>502</v>
      </c>
      <c r="O250" s="37"/>
      <c r="P250" s="177">
        <f>O250*H250</f>
        <v>0</v>
      </c>
      <c r="Q250" s="177">
        <v>1.9139</v>
      </c>
      <c r="R250" s="177">
        <f>Q250*H250</f>
        <v>9.2269119</v>
      </c>
      <c r="S250" s="177">
        <v>0</v>
      </c>
      <c r="T250" s="178">
        <f>S250*H250</f>
        <v>0</v>
      </c>
      <c r="AR250" s="19" t="s">
        <v>617</v>
      </c>
      <c r="AT250" s="19" t="s">
        <v>613</v>
      </c>
      <c r="AU250" s="19" t="s">
        <v>538</v>
      </c>
      <c r="AY250" s="19" t="s">
        <v>611</v>
      </c>
      <c r="BE250" s="179">
        <f>IF(N250="základní",J250,0)</f>
        <v>0</v>
      </c>
      <c r="BF250" s="179">
        <f>IF(N250="snížená",J250,0)</f>
        <v>0</v>
      </c>
      <c r="BG250" s="179">
        <f>IF(N250="zákl. přenesená",J250,0)</f>
        <v>0</v>
      </c>
      <c r="BH250" s="179">
        <f>IF(N250="sníž. přenesená",J250,0)</f>
        <v>0</v>
      </c>
      <c r="BI250" s="179">
        <f>IF(N250="nulová",J250,0)</f>
        <v>0</v>
      </c>
      <c r="BJ250" s="19" t="s">
        <v>23</v>
      </c>
      <c r="BK250" s="179">
        <f>ROUND(I250*H250,2)</f>
        <v>0</v>
      </c>
      <c r="BL250" s="19" t="s">
        <v>617</v>
      </c>
      <c r="BM250" s="19" t="s">
        <v>797</v>
      </c>
    </row>
    <row r="251" spans="2:47" s="1" customFormat="1" ht="13.5">
      <c r="B251" s="36"/>
      <c r="D251" s="180" t="s">
        <v>619</v>
      </c>
      <c r="F251" s="181" t="s">
        <v>796</v>
      </c>
      <c r="I251" s="182"/>
      <c r="L251" s="36"/>
      <c r="M251" s="65"/>
      <c r="N251" s="37"/>
      <c r="O251" s="37"/>
      <c r="P251" s="37"/>
      <c r="Q251" s="37"/>
      <c r="R251" s="37"/>
      <c r="S251" s="37"/>
      <c r="T251" s="66"/>
      <c r="AT251" s="19" t="s">
        <v>619</v>
      </c>
      <c r="AU251" s="19" t="s">
        <v>538</v>
      </c>
    </row>
    <row r="252" spans="2:51" s="12" customFormat="1" ht="13.5">
      <c r="B252" s="184"/>
      <c r="D252" s="180" t="s">
        <v>623</v>
      </c>
      <c r="E252" s="185" t="s">
        <v>3</v>
      </c>
      <c r="F252" s="186" t="s">
        <v>798</v>
      </c>
      <c r="H252" s="185" t="s">
        <v>3</v>
      </c>
      <c r="I252" s="187"/>
      <c r="L252" s="184"/>
      <c r="M252" s="188"/>
      <c r="N252" s="189"/>
      <c r="O252" s="189"/>
      <c r="P252" s="189"/>
      <c r="Q252" s="189"/>
      <c r="R252" s="189"/>
      <c r="S252" s="189"/>
      <c r="T252" s="190"/>
      <c r="AT252" s="185" t="s">
        <v>623</v>
      </c>
      <c r="AU252" s="185" t="s">
        <v>538</v>
      </c>
      <c r="AV252" s="12" t="s">
        <v>23</v>
      </c>
      <c r="AW252" s="12" t="s">
        <v>41</v>
      </c>
      <c r="AX252" s="12" t="s">
        <v>531</v>
      </c>
      <c r="AY252" s="185" t="s">
        <v>611</v>
      </c>
    </row>
    <row r="253" spans="2:51" s="13" customFormat="1" ht="13.5">
      <c r="B253" s="191"/>
      <c r="D253" s="180" t="s">
        <v>623</v>
      </c>
      <c r="E253" s="192" t="s">
        <v>3</v>
      </c>
      <c r="F253" s="193" t="s">
        <v>799</v>
      </c>
      <c r="H253" s="194">
        <v>1.238</v>
      </c>
      <c r="I253" s="195"/>
      <c r="L253" s="191"/>
      <c r="M253" s="196"/>
      <c r="N253" s="197"/>
      <c r="O253" s="197"/>
      <c r="P253" s="197"/>
      <c r="Q253" s="197"/>
      <c r="R253" s="197"/>
      <c r="S253" s="197"/>
      <c r="T253" s="198"/>
      <c r="AT253" s="192" t="s">
        <v>623</v>
      </c>
      <c r="AU253" s="192" t="s">
        <v>538</v>
      </c>
      <c r="AV253" s="13" t="s">
        <v>538</v>
      </c>
      <c r="AW253" s="13" t="s">
        <v>41</v>
      </c>
      <c r="AX253" s="13" t="s">
        <v>531</v>
      </c>
      <c r="AY253" s="192" t="s">
        <v>611</v>
      </c>
    </row>
    <row r="254" spans="2:51" s="13" customFormat="1" ht="13.5">
      <c r="B254" s="191"/>
      <c r="D254" s="180" t="s">
        <v>623</v>
      </c>
      <c r="E254" s="192" t="s">
        <v>3</v>
      </c>
      <c r="F254" s="193" t="s">
        <v>800</v>
      </c>
      <c r="H254" s="194">
        <v>0.798</v>
      </c>
      <c r="I254" s="195"/>
      <c r="L254" s="191"/>
      <c r="M254" s="196"/>
      <c r="N254" s="197"/>
      <c r="O254" s="197"/>
      <c r="P254" s="197"/>
      <c r="Q254" s="197"/>
      <c r="R254" s="197"/>
      <c r="S254" s="197"/>
      <c r="T254" s="198"/>
      <c r="AT254" s="192" t="s">
        <v>623</v>
      </c>
      <c r="AU254" s="192" t="s">
        <v>538</v>
      </c>
      <c r="AV254" s="13" t="s">
        <v>538</v>
      </c>
      <c r="AW254" s="13" t="s">
        <v>41</v>
      </c>
      <c r="AX254" s="13" t="s">
        <v>531</v>
      </c>
      <c r="AY254" s="192" t="s">
        <v>611</v>
      </c>
    </row>
    <row r="255" spans="2:51" s="13" customFormat="1" ht="13.5">
      <c r="B255" s="191"/>
      <c r="D255" s="180" t="s">
        <v>623</v>
      </c>
      <c r="E255" s="192" t="s">
        <v>3</v>
      </c>
      <c r="F255" s="193" t="s">
        <v>801</v>
      </c>
      <c r="H255" s="194">
        <v>0.65</v>
      </c>
      <c r="I255" s="195"/>
      <c r="L255" s="191"/>
      <c r="M255" s="196"/>
      <c r="N255" s="197"/>
      <c r="O255" s="197"/>
      <c r="P255" s="197"/>
      <c r="Q255" s="197"/>
      <c r="R255" s="197"/>
      <c r="S255" s="197"/>
      <c r="T255" s="198"/>
      <c r="AT255" s="192" t="s">
        <v>623</v>
      </c>
      <c r="AU255" s="192" t="s">
        <v>538</v>
      </c>
      <c r="AV255" s="13" t="s">
        <v>538</v>
      </c>
      <c r="AW255" s="13" t="s">
        <v>41</v>
      </c>
      <c r="AX255" s="13" t="s">
        <v>531</v>
      </c>
      <c r="AY255" s="192" t="s">
        <v>611</v>
      </c>
    </row>
    <row r="256" spans="2:51" s="13" customFormat="1" ht="13.5">
      <c r="B256" s="191"/>
      <c r="D256" s="180" t="s">
        <v>623</v>
      </c>
      <c r="E256" s="192" t="s">
        <v>3</v>
      </c>
      <c r="F256" s="193" t="s">
        <v>802</v>
      </c>
      <c r="H256" s="194">
        <v>0.875</v>
      </c>
      <c r="I256" s="195"/>
      <c r="L256" s="191"/>
      <c r="M256" s="196"/>
      <c r="N256" s="197"/>
      <c r="O256" s="197"/>
      <c r="P256" s="197"/>
      <c r="Q256" s="197"/>
      <c r="R256" s="197"/>
      <c r="S256" s="197"/>
      <c r="T256" s="198"/>
      <c r="AT256" s="192" t="s">
        <v>623</v>
      </c>
      <c r="AU256" s="192" t="s">
        <v>538</v>
      </c>
      <c r="AV256" s="13" t="s">
        <v>538</v>
      </c>
      <c r="AW256" s="13" t="s">
        <v>41</v>
      </c>
      <c r="AX256" s="13" t="s">
        <v>531</v>
      </c>
      <c r="AY256" s="192" t="s">
        <v>611</v>
      </c>
    </row>
    <row r="257" spans="2:51" s="13" customFormat="1" ht="13.5">
      <c r="B257" s="191"/>
      <c r="D257" s="180" t="s">
        <v>623</v>
      </c>
      <c r="E257" s="192" t="s">
        <v>3</v>
      </c>
      <c r="F257" s="193" t="s">
        <v>803</v>
      </c>
      <c r="H257" s="194">
        <v>1.26</v>
      </c>
      <c r="I257" s="195"/>
      <c r="L257" s="191"/>
      <c r="M257" s="196"/>
      <c r="N257" s="197"/>
      <c r="O257" s="197"/>
      <c r="P257" s="197"/>
      <c r="Q257" s="197"/>
      <c r="R257" s="197"/>
      <c r="S257" s="197"/>
      <c r="T257" s="198"/>
      <c r="AT257" s="192" t="s">
        <v>623</v>
      </c>
      <c r="AU257" s="192" t="s">
        <v>538</v>
      </c>
      <c r="AV257" s="13" t="s">
        <v>538</v>
      </c>
      <c r="AW257" s="13" t="s">
        <v>41</v>
      </c>
      <c r="AX257" s="13" t="s">
        <v>531</v>
      </c>
      <c r="AY257" s="192" t="s">
        <v>611</v>
      </c>
    </row>
    <row r="258" spans="2:51" s="14" customFormat="1" ht="13.5">
      <c r="B258" s="199"/>
      <c r="D258" s="180" t="s">
        <v>623</v>
      </c>
      <c r="E258" s="208" t="s">
        <v>3</v>
      </c>
      <c r="F258" s="209" t="s">
        <v>626</v>
      </c>
      <c r="H258" s="210">
        <v>4.821</v>
      </c>
      <c r="I258" s="204"/>
      <c r="L258" s="199"/>
      <c r="M258" s="205"/>
      <c r="N258" s="206"/>
      <c r="O258" s="206"/>
      <c r="P258" s="206"/>
      <c r="Q258" s="206"/>
      <c r="R258" s="206"/>
      <c r="S258" s="206"/>
      <c r="T258" s="207"/>
      <c r="AT258" s="208" t="s">
        <v>623</v>
      </c>
      <c r="AU258" s="208" t="s">
        <v>538</v>
      </c>
      <c r="AV258" s="14" t="s">
        <v>617</v>
      </c>
      <c r="AW258" s="14" t="s">
        <v>41</v>
      </c>
      <c r="AX258" s="14" t="s">
        <v>23</v>
      </c>
      <c r="AY258" s="208" t="s">
        <v>611</v>
      </c>
    </row>
    <row r="259" spans="2:63" s="11" customFormat="1" ht="29.25" customHeight="1">
      <c r="B259" s="153"/>
      <c r="D259" s="164" t="s">
        <v>530</v>
      </c>
      <c r="E259" s="165" t="s">
        <v>645</v>
      </c>
      <c r="F259" s="165" t="s">
        <v>804</v>
      </c>
      <c r="I259" s="156"/>
      <c r="J259" s="166">
        <f>BK259</f>
        <v>0</v>
      </c>
      <c r="L259" s="153"/>
      <c r="M259" s="158"/>
      <c r="N259" s="159"/>
      <c r="O259" s="159"/>
      <c r="P259" s="160">
        <f>SUM(P260:P277)</f>
        <v>0</v>
      </c>
      <c r="Q259" s="159"/>
      <c r="R259" s="160">
        <f>SUM(R260:R277)</f>
        <v>24.0238</v>
      </c>
      <c r="S259" s="159"/>
      <c r="T259" s="161">
        <f>SUM(T260:T277)</f>
        <v>0</v>
      </c>
      <c r="AR259" s="154" t="s">
        <v>23</v>
      </c>
      <c r="AT259" s="162" t="s">
        <v>530</v>
      </c>
      <c r="AU259" s="162" t="s">
        <v>23</v>
      </c>
      <c r="AY259" s="154" t="s">
        <v>611</v>
      </c>
      <c r="BK259" s="163">
        <f>SUM(BK260:BK277)</f>
        <v>0</v>
      </c>
    </row>
    <row r="260" spans="2:65" s="1" customFormat="1" ht="22.5" customHeight="1">
      <c r="B260" s="167"/>
      <c r="C260" s="168" t="s">
        <v>805</v>
      </c>
      <c r="D260" s="168" t="s">
        <v>613</v>
      </c>
      <c r="E260" s="169" t="s">
        <v>806</v>
      </c>
      <c r="F260" s="170" t="s">
        <v>807</v>
      </c>
      <c r="G260" s="171" t="s">
        <v>546</v>
      </c>
      <c r="H260" s="172">
        <v>8.53</v>
      </c>
      <c r="I260" s="173"/>
      <c r="J260" s="174">
        <f>ROUND(I260*H260,2)</f>
        <v>0</v>
      </c>
      <c r="K260" s="170" t="s">
        <v>616</v>
      </c>
      <c r="L260" s="36"/>
      <c r="M260" s="175" t="s">
        <v>3</v>
      </c>
      <c r="N260" s="176" t="s">
        <v>502</v>
      </c>
      <c r="O260" s="37"/>
      <c r="P260" s="177">
        <f>O260*H260</f>
        <v>0</v>
      </c>
      <c r="Q260" s="177">
        <v>0</v>
      </c>
      <c r="R260" s="177">
        <f>Q260*H260</f>
        <v>0</v>
      </c>
      <c r="S260" s="177">
        <v>0</v>
      </c>
      <c r="T260" s="178">
        <f>S260*H260</f>
        <v>0</v>
      </c>
      <c r="AR260" s="19" t="s">
        <v>617</v>
      </c>
      <c r="AT260" s="19" t="s">
        <v>613</v>
      </c>
      <c r="AU260" s="19" t="s">
        <v>538</v>
      </c>
      <c r="AY260" s="19" t="s">
        <v>611</v>
      </c>
      <c r="BE260" s="179">
        <f>IF(N260="základní",J260,0)</f>
        <v>0</v>
      </c>
      <c r="BF260" s="179">
        <f>IF(N260="snížená",J260,0)</f>
        <v>0</v>
      </c>
      <c r="BG260" s="179">
        <f>IF(N260="zákl. přenesená",J260,0)</f>
        <v>0</v>
      </c>
      <c r="BH260" s="179">
        <f>IF(N260="sníž. přenesená",J260,0)</f>
        <v>0</v>
      </c>
      <c r="BI260" s="179">
        <f>IF(N260="nulová",J260,0)</f>
        <v>0</v>
      </c>
      <c r="BJ260" s="19" t="s">
        <v>23</v>
      </c>
      <c r="BK260" s="179">
        <f>ROUND(I260*H260,2)</f>
        <v>0</v>
      </c>
      <c r="BL260" s="19" t="s">
        <v>617</v>
      </c>
      <c r="BM260" s="19" t="s">
        <v>808</v>
      </c>
    </row>
    <row r="261" spans="2:47" s="1" customFormat="1" ht="13.5">
      <c r="B261" s="36"/>
      <c r="D261" s="180" t="s">
        <v>619</v>
      </c>
      <c r="F261" s="181" t="s">
        <v>809</v>
      </c>
      <c r="I261" s="182"/>
      <c r="L261" s="36"/>
      <c r="M261" s="65"/>
      <c r="N261" s="37"/>
      <c r="O261" s="37"/>
      <c r="P261" s="37"/>
      <c r="Q261" s="37"/>
      <c r="R261" s="37"/>
      <c r="S261" s="37"/>
      <c r="T261" s="66"/>
      <c r="AT261" s="19" t="s">
        <v>619</v>
      </c>
      <c r="AU261" s="19" t="s">
        <v>538</v>
      </c>
    </row>
    <row r="262" spans="2:51" s="12" customFormat="1" ht="13.5">
      <c r="B262" s="184"/>
      <c r="D262" s="180" t="s">
        <v>623</v>
      </c>
      <c r="E262" s="185" t="s">
        <v>3</v>
      </c>
      <c r="F262" s="186" t="s">
        <v>624</v>
      </c>
      <c r="H262" s="185" t="s">
        <v>3</v>
      </c>
      <c r="I262" s="187"/>
      <c r="L262" s="184"/>
      <c r="M262" s="188"/>
      <c r="N262" s="189"/>
      <c r="O262" s="189"/>
      <c r="P262" s="189"/>
      <c r="Q262" s="189"/>
      <c r="R262" s="189"/>
      <c r="S262" s="189"/>
      <c r="T262" s="190"/>
      <c r="AT262" s="185" t="s">
        <v>623</v>
      </c>
      <c r="AU262" s="185" t="s">
        <v>538</v>
      </c>
      <c r="AV262" s="12" t="s">
        <v>23</v>
      </c>
      <c r="AW262" s="12" t="s">
        <v>41</v>
      </c>
      <c r="AX262" s="12" t="s">
        <v>531</v>
      </c>
      <c r="AY262" s="185" t="s">
        <v>611</v>
      </c>
    </row>
    <row r="263" spans="2:51" s="13" customFormat="1" ht="13.5">
      <c r="B263" s="191"/>
      <c r="D263" s="180" t="s">
        <v>623</v>
      </c>
      <c r="E263" s="192" t="s">
        <v>570</v>
      </c>
      <c r="F263" s="193" t="s">
        <v>810</v>
      </c>
      <c r="H263" s="194">
        <v>8.53</v>
      </c>
      <c r="I263" s="195"/>
      <c r="L263" s="191"/>
      <c r="M263" s="196"/>
      <c r="N263" s="197"/>
      <c r="O263" s="197"/>
      <c r="P263" s="197"/>
      <c r="Q263" s="197"/>
      <c r="R263" s="197"/>
      <c r="S263" s="197"/>
      <c r="T263" s="198"/>
      <c r="AT263" s="192" t="s">
        <v>623</v>
      </c>
      <c r="AU263" s="192" t="s">
        <v>538</v>
      </c>
      <c r="AV263" s="13" t="s">
        <v>538</v>
      </c>
      <c r="AW263" s="13" t="s">
        <v>41</v>
      </c>
      <c r="AX263" s="13" t="s">
        <v>531</v>
      </c>
      <c r="AY263" s="192" t="s">
        <v>611</v>
      </c>
    </row>
    <row r="264" spans="2:51" s="14" customFormat="1" ht="13.5">
      <c r="B264" s="199"/>
      <c r="D264" s="200" t="s">
        <v>623</v>
      </c>
      <c r="E264" s="201" t="s">
        <v>3</v>
      </c>
      <c r="F264" s="202" t="s">
        <v>626</v>
      </c>
      <c r="H264" s="203">
        <v>8.53</v>
      </c>
      <c r="I264" s="204"/>
      <c r="L264" s="199"/>
      <c r="M264" s="205"/>
      <c r="N264" s="206"/>
      <c r="O264" s="206"/>
      <c r="P264" s="206"/>
      <c r="Q264" s="206"/>
      <c r="R264" s="206"/>
      <c r="S264" s="206"/>
      <c r="T264" s="207"/>
      <c r="AT264" s="208" t="s">
        <v>623</v>
      </c>
      <c r="AU264" s="208" t="s">
        <v>538</v>
      </c>
      <c r="AV264" s="14" t="s">
        <v>617</v>
      </c>
      <c r="AW264" s="14" t="s">
        <v>41</v>
      </c>
      <c r="AX264" s="14" t="s">
        <v>23</v>
      </c>
      <c r="AY264" s="208" t="s">
        <v>611</v>
      </c>
    </row>
    <row r="265" spans="2:65" s="1" customFormat="1" ht="22.5" customHeight="1">
      <c r="B265" s="167"/>
      <c r="C265" s="168" t="s">
        <v>811</v>
      </c>
      <c r="D265" s="168" t="s">
        <v>613</v>
      </c>
      <c r="E265" s="169" t="s">
        <v>812</v>
      </c>
      <c r="F265" s="170" t="s">
        <v>813</v>
      </c>
      <c r="G265" s="171" t="s">
        <v>546</v>
      </c>
      <c r="H265" s="172">
        <v>84.4</v>
      </c>
      <c r="I265" s="173"/>
      <c r="J265" s="174">
        <f>ROUND(I265*H265,2)</f>
        <v>0</v>
      </c>
      <c r="K265" s="170" t="s">
        <v>616</v>
      </c>
      <c r="L265" s="36"/>
      <c r="M265" s="175" t="s">
        <v>3</v>
      </c>
      <c r="N265" s="176" t="s">
        <v>502</v>
      </c>
      <c r="O265" s="37"/>
      <c r="P265" s="177">
        <f>O265*H265</f>
        <v>0</v>
      </c>
      <c r="Q265" s="177">
        <v>0</v>
      </c>
      <c r="R265" s="177">
        <f>Q265*H265</f>
        <v>0</v>
      </c>
      <c r="S265" s="177">
        <v>0</v>
      </c>
      <c r="T265" s="178">
        <f>S265*H265</f>
        <v>0</v>
      </c>
      <c r="AR265" s="19" t="s">
        <v>617</v>
      </c>
      <c r="AT265" s="19" t="s">
        <v>613</v>
      </c>
      <c r="AU265" s="19" t="s">
        <v>538</v>
      </c>
      <c r="AY265" s="19" t="s">
        <v>611</v>
      </c>
      <c r="BE265" s="179">
        <f>IF(N265="základní",J265,0)</f>
        <v>0</v>
      </c>
      <c r="BF265" s="179">
        <f>IF(N265="snížená",J265,0)</f>
        <v>0</v>
      </c>
      <c r="BG265" s="179">
        <f>IF(N265="zákl. přenesená",J265,0)</f>
        <v>0</v>
      </c>
      <c r="BH265" s="179">
        <f>IF(N265="sníž. přenesená",J265,0)</f>
        <v>0</v>
      </c>
      <c r="BI265" s="179">
        <f>IF(N265="nulová",J265,0)</f>
        <v>0</v>
      </c>
      <c r="BJ265" s="19" t="s">
        <v>23</v>
      </c>
      <c r="BK265" s="179">
        <f>ROUND(I265*H265,2)</f>
        <v>0</v>
      </c>
      <c r="BL265" s="19" t="s">
        <v>617</v>
      </c>
      <c r="BM265" s="19" t="s">
        <v>814</v>
      </c>
    </row>
    <row r="266" spans="2:47" s="1" customFormat="1" ht="13.5">
      <c r="B266" s="36"/>
      <c r="D266" s="180" t="s">
        <v>619</v>
      </c>
      <c r="F266" s="181" t="s">
        <v>815</v>
      </c>
      <c r="I266" s="182"/>
      <c r="L266" s="36"/>
      <c r="M266" s="65"/>
      <c r="N266" s="37"/>
      <c r="O266" s="37"/>
      <c r="P266" s="37"/>
      <c r="Q266" s="37"/>
      <c r="R266" s="37"/>
      <c r="S266" s="37"/>
      <c r="T266" s="66"/>
      <c r="AT266" s="19" t="s">
        <v>619</v>
      </c>
      <c r="AU266" s="19" t="s">
        <v>538</v>
      </c>
    </row>
    <row r="267" spans="2:51" s="13" customFormat="1" ht="13.5">
      <c r="B267" s="191"/>
      <c r="D267" s="180" t="s">
        <v>623</v>
      </c>
      <c r="E267" s="192" t="s">
        <v>816</v>
      </c>
      <c r="F267" s="193" t="s">
        <v>817</v>
      </c>
      <c r="H267" s="194">
        <v>84.4</v>
      </c>
      <c r="I267" s="195"/>
      <c r="L267" s="191"/>
      <c r="M267" s="196"/>
      <c r="N267" s="197"/>
      <c r="O267" s="197"/>
      <c r="P267" s="197"/>
      <c r="Q267" s="197"/>
      <c r="R267" s="197"/>
      <c r="S267" s="197"/>
      <c r="T267" s="198"/>
      <c r="AT267" s="192" t="s">
        <v>623</v>
      </c>
      <c r="AU267" s="192" t="s">
        <v>538</v>
      </c>
      <c r="AV267" s="13" t="s">
        <v>538</v>
      </c>
      <c r="AW267" s="13" t="s">
        <v>41</v>
      </c>
      <c r="AX267" s="13" t="s">
        <v>531</v>
      </c>
      <c r="AY267" s="192" t="s">
        <v>611</v>
      </c>
    </row>
    <row r="268" spans="2:51" s="14" customFormat="1" ht="13.5">
      <c r="B268" s="199"/>
      <c r="D268" s="200" t="s">
        <v>623</v>
      </c>
      <c r="E268" s="201" t="s">
        <v>3</v>
      </c>
      <c r="F268" s="202" t="s">
        <v>626</v>
      </c>
      <c r="H268" s="203">
        <v>84.4</v>
      </c>
      <c r="I268" s="204"/>
      <c r="L268" s="199"/>
      <c r="M268" s="205"/>
      <c r="N268" s="206"/>
      <c r="O268" s="206"/>
      <c r="P268" s="206"/>
      <c r="Q268" s="206"/>
      <c r="R268" s="206"/>
      <c r="S268" s="206"/>
      <c r="T268" s="207"/>
      <c r="AT268" s="208" t="s">
        <v>623</v>
      </c>
      <c r="AU268" s="208" t="s">
        <v>538</v>
      </c>
      <c r="AV268" s="14" t="s">
        <v>617</v>
      </c>
      <c r="AW268" s="14" t="s">
        <v>41</v>
      </c>
      <c r="AX268" s="14" t="s">
        <v>23</v>
      </c>
      <c r="AY268" s="208" t="s">
        <v>611</v>
      </c>
    </row>
    <row r="269" spans="2:65" s="1" customFormat="1" ht="22.5" customHeight="1">
      <c r="B269" s="167"/>
      <c r="C269" s="168" t="s">
        <v>818</v>
      </c>
      <c r="D269" s="168" t="s">
        <v>613</v>
      </c>
      <c r="E269" s="169" t="s">
        <v>819</v>
      </c>
      <c r="F269" s="170" t="s">
        <v>820</v>
      </c>
      <c r="G269" s="171" t="s">
        <v>546</v>
      </c>
      <c r="H269" s="172">
        <v>84.4</v>
      </c>
      <c r="I269" s="173"/>
      <c r="J269" s="174">
        <f>ROUND(I269*H269,2)</f>
        <v>0</v>
      </c>
      <c r="K269" s="170" t="s">
        <v>616</v>
      </c>
      <c r="L269" s="36"/>
      <c r="M269" s="175" t="s">
        <v>3</v>
      </c>
      <c r="N269" s="176" t="s">
        <v>502</v>
      </c>
      <c r="O269" s="37"/>
      <c r="P269" s="177">
        <f>O269*H269</f>
        <v>0</v>
      </c>
      <c r="Q269" s="177">
        <v>0.167</v>
      </c>
      <c r="R269" s="177">
        <f>Q269*H269</f>
        <v>14.094800000000001</v>
      </c>
      <c r="S269" s="177">
        <v>0</v>
      </c>
      <c r="T269" s="178">
        <f>S269*H269</f>
        <v>0</v>
      </c>
      <c r="AR269" s="19" t="s">
        <v>617</v>
      </c>
      <c r="AT269" s="19" t="s">
        <v>613</v>
      </c>
      <c r="AU269" s="19" t="s">
        <v>538</v>
      </c>
      <c r="AY269" s="19" t="s">
        <v>611</v>
      </c>
      <c r="BE269" s="179">
        <f>IF(N269="základní",J269,0)</f>
        <v>0</v>
      </c>
      <c r="BF269" s="179">
        <f>IF(N269="snížená",J269,0)</f>
        <v>0</v>
      </c>
      <c r="BG269" s="179">
        <f>IF(N269="zákl. přenesená",J269,0)</f>
        <v>0</v>
      </c>
      <c r="BH269" s="179">
        <f>IF(N269="sníž. přenesená",J269,0)</f>
        <v>0</v>
      </c>
      <c r="BI269" s="179">
        <f>IF(N269="nulová",J269,0)</f>
        <v>0</v>
      </c>
      <c r="BJ269" s="19" t="s">
        <v>23</v>
      </c>
      <c r="BK269" s="179">
        <f>ROUND(I269*H269,2)</f>
        <v>0</v>
      </c>
      <c r="BL269" s="19" t="s">
        <v>617</v>
      </c>
      <c r="BM269" s="19" t="s">
        <v>821</v>
      </c>
    </row>
    <row r="270" spans="2:47" s="1" customFormat="1" ht="27">
      <c r="B270" s="36"/>
      <c r="D270" s="180" t="s">
        <v>619</v>
      </c>
      <c r="F270" s="181" t="s">
        <v>822</v>
      </c>
      <c r="I270" s="182"/>
      <c r="L270" s="36"/>
      <c r="M270" s="65"/>
      <c r="N270" s="37"/>
      <c r="O270" s="37"/>
      <c r="P270" s="37"/>
      <c r="Q270" s="37"/>
      <c r="R270" s="37"/>
      <c r="S270" s="37"/>
      <c r="T270" s="66"/>
      <c r="AT270" s="19" t="s">
        <v>619</v>
      </c>
      <c r="AU270" s="19" t="s">
        <v>538</v>
      </c>
    </row>
    <row r="271" spans="2:51" s="12" customFormat="1" ht="13.5">
      <c r="B271" s="184"/>
      <c r="D271" s="180" t="s">
        <v>623</v>
      </c>
      <c r="E271" s="185" t="s">
        <v>3</v>
      </c>
      <c r="F271" s="186" t="s">
        <v>624</v>
      </c>
      <c r="H271" s="185" t="s">
        <v>3</v>
      </c>
      <c r="I271" s="187"/>
      <c r="L271" s="184"/>
      <c r="M271" s="188"/>
      <c r="N271" s="189"/>
      <c r="O271" s="189"/>
      <c r="P271" s="189"/>
      <c r="Q271" s="189"/>
      <c r="R271" s="189"/>
      <c r="S271" s="189"/>
      <c r="T271" s="190"/>
      <c r="AT271" s="185" t="s">
        <v>623</v>
      </c>
      <c r="AU271" s="185" t="s">
        <v>538</v>
      </c>
      <c r="AV271" s="12" t="s">
        <v>23</v>
      </c>
      <c r="AW271" s="12" t="s">
        <v>41</v>
      </c>
      <c r="AX271" s="12" t="s">
        <v>531</v>
      </c>
      <c r="AY271" s="185" t="s">
        <v>611</v>
      </c>
    </row>
    <row r="272" spans="2:51" s="13" customFormat="1" ht="13.5">
      <c r="B272" s="191"/>
      <c r="D272" s="180" t="s">
        <v>623</v>
      </c>
      <c r="E272" s="192" t="s">
        <v>544</v>
      </c>
      <c r="F272" s="193" t="s">
        <v>547</v>
      </c>
      <c r="H272" s="194">
        <v>84.4</v>
      </c>
      <c r="I272" s="195"/>
      <c r="L272" s="191"/>
      <c r="M272" s="196"/>
      <c r="N272" s="197"/>
      <c r="O272" s="197"/>
      <c r="P272" s="197"/>
      <c r="Q272" s="197"/>
      <c r="R272" s="197"/>
      <c r="S272" s="197"/>
      <c r="T272" s="198"/>
      <c r="AT272" s="192" t="s">
        <v>623</v>
      </c>
      <c r="AU272" s="192" t="s">
        <v>538</v>
      </c>
      <c r="AV272" s="13" t="s">
        <v>538</v>
      </c>
      <c r="AW272" s="13" t="s">
        <v>41</v>
      </c>
      <c r="AX272" s="13" t="s">
        <v>531</v>
      </c>
      <c r="AY272" s="192" t="s">
        <v>611</v>
      </c>
    </row>
    <row r="273" spans="2:51" s="14" customFormat="1" ht="13.5">
      <c r="B273" s="199"/>
      <c r="D273" s="200" t="s">
        <v>623</v>
      </c>
      <c r="E273" s="201" t="s">
        <v>3</v>
      </c>
      <c r="F273" s="202" t="s">
        <v>626</v>
      </c>
      <c r="H273" s="203">
        <v>84.4</v>
      </c>
      <c r="I273" s="204"/>
      <c r="L273" s="199"/>
      <c r="M273" s="205"/>
      <c r="N273" s="206"/>
      <c r="O273" s="206"/>
      <c r="P273" s="206"/>
      <c r="Q273" s="206"/>
      <c r="R273" s="206"/>
      <c r="S273" s="206"/>
      <c r="T273" s="207"/>
      <c r="AT273" s="208" t="s">
        <v>623</v>
      </c>
      <c r="AU273" s="208" t="s">
        <v>538</v>
      </c>
      <c r="AV273" s="14" t="s">
        <v>617</v>
      </c>
      <c r="AW273" s="14" t="s">
        <v>41</v>
      </c>
      <c r="AX273" s="14" t="s">
        <v>23</v>
      </c>
      <c r="AY273" s="208" t="s">
        <v>611</v>
      </c>
    </row>
    <row r="274" spans="2:65" s="1" customFormat="1" ht="22.5" customHeight="1">
      <c r="B274" s="167"/>
      <c r="C274" s="219" t="s">
        <v>823</v>
      </c>
      <c r="D274" s="219" t="s">
        <v>763</v>
      </c>
      <c r="E274" s="220" t="s">
        <v>824</v>
      </c>
      <c r="F274" s="221" t="s">
        <v>825</v>
      </c>
      <c r="G274" s="222" t="s">
        <v>694</v>
      </c>
      <c r="H274" s="223">
        <v>9.929</v>
      </c>
      <c r="I274" s="224"/>
      <c r="J274" s="225">
        <f>ROUND(I274*H274,2)</f>
        <v>0</v>
      </c>
      <c r="K274" s="221" t="s">
        <v>616</v>
      </c>
      <c r="L274" s="226"/>
      <c r="M274" s="227" t="s">
        <v>3</v>
      </c>
      <c r="N274" s="228" t="s">
        <v>502</v>
      </c>
      <c r="O274" s="37"/>
      <c r="P274" s="177">
        <f>O274*H274</f>
        <v>0</v>
      </c>
      <c r="Q274" s="177">
        <v>1</v>
      </c>
      <c r="R274" s="177">
        <f>Q274*H274</f>
        <v>9.929</v>
      </c>
      <c r="S274" s="177">
        <v>0</v>
      </c>
      <c r="T274" s="178">
        <f>S274*H274</f>
        <v>0</v>
      </c>
      <c r="AR274" s="19" t="s">
        <v>665</v>
      </c>
      <c r="AT274" s="19" t="s">
        <v>763</v>
      </c>
      <c r="AU274" s="19" t="s">
        <v>538</v>
      </c>
      <c r="AY274" s="19" t="s">
        <v>611</v>
      </c>
      <c r="BE274" s="179">
        <f>IF(N274="základní",J274,0)</f>
        <v>0</v>
      </c>
      <c r="BF274" s="179">
        <f>IF(N274="snížená",J274,0)</f>
        <v>0</v>
      </c>
      <c r="BG274" s="179">
        <f>IF(N274="zákl. přenesená",J274,0)</f>
        <v>0</v>
      </c>
      <c r="BH274" s="179">
        <f>IF(N274="sníž. přenesená",J274,0)</f>
        <v>0</v>
      </c>
      <c r="BI274" s="179">
        <f>IF(N274="nulová",J274,0)</f>
        <v>0</v>
      </c>
      <c r="BJ274" s="19" t="s">
        <v>23</v>
      </c>
      <c r="BK274" s="179">
        <f>ROUND(I274*H274,2)</f>
        <v>0</v>
      </c>
      <c r="BL274" s="19" t="s">
        <v>617</v>
      </c>
      <c r="BM274" s="19" t="s">
        <v>826</v>
      </c>
    </row>
    <row r="275" spans="2:47" s="1" customFormat="1" ht="40.5">
      <c r="B275" s="36"/>
      <c r="D275" s="180" t="s">
        <v>619</v>
      </c>
      <c r="F275" s="181" t="s">
        <v>827</v>
      </c>
      <c r="I275" s="182"/>
      <c r="L275" s="36"/>
      <c r="M275" s="65"/>
      <c r="N275" s="37"/>
      <c r="O275" s="37"/>
      <c r="P275" s="37"/>
      <c r="Q275" s="37"/>
      <c r="R275" s="37"/>
      <c r="S275" s="37"/>
      <c r="T275" s="66"/>
      <c r="AT275" s="19" t="s">
        <v>619</v>
      </c>
      <c r="AU275" s="19" t="s">
        <v>538</v>
      </c>
    </row>
    <row r="276" spans="2:51" s="13" customFormat="1" ht="13.5">
      <c r="B276" s="191"/>
      <c r="D276" s="180" t="s">
        <v>623</v>
      </c>
      <c r="E276" s="192" t="s">
        <v>3</v>
      </c>
      <c r="F276" s="193" t="s">
        <v>828</v>
      </c>
      <c r="H276" s="194">
        <v>9.929</v>
      </c>
      <c r="I276" s="195"/>
      <c r="L276" s="191"/>
      <c r="M276" s="196"/>
      <c r="N276" s="197"/>
      <c r="O276" s="197"/>
      <c r="P276" s="197"/>
      <c r="Q276" s="197"/>
      <c r="R276" s="197"/>
      <c r="S276" s="197"/>
      <c r="T276" s="198"/>
      <c r="AT276" s="192" t="s">
        <v>623</v>
      </c>
      <c r="AU276" s="192" t="s">
        <v>538</v>
      </c>
      <c r="AV276" s="13" t="s">
        <v>538</v>
      </c>
      <c r="AW276" s="13" t="s">
        <v>41</v>
      </c>
      <c r="AX276" s="13" t="s">
        <v>531</v>
      </c>
      <c r="AY276" s="192" t="s">
        <v>611</v>
      </c>
    </row>
    <row r="277" spans="2:51" s="14" customFormat="1" ht="13.5">
      <c r="B277" s="199"/>
      <c r="D277" s="180" t="s">
        <v>623</v>
      </c>
      <c r="E277" s="208" t="s">
        <v>3</v>
      </c>
      <c r="F277" s="209" t="s">
        <v>626</v>
      </c>
      <c r="H277" s="210">
        <v>9.929</v>
      </c>
      <c r="I277" s="204"/>
      <c r="L277" s="199"/>
      <c r="M277" s="205"/>
      <c r="N277" s="206"/>
      <c r="O277" s="206"/>
      <c r="P277" s="206"/>
      <c r="Q277" s="206"/>
      <c r="R277" s="206"/>
      <c r="S277" s="206"/>
      <c r="T277" s="207"/>
      <c r="AT277" s="208" t="s">
        <v>623</v>
      </c>
      <c r="AU277" s="208" t="s">
        <v>538</v>
      </c>
      <c r="AV277" s="14" t="s">
        <v>617</v>
      </c>
      <c r="AW277" s="14" t="s">
        <v>41</v>
      </c>
      <c r="AX277" s="14" t="s">
        <v>23</v>
      </c>
      <c r="AY277" s="208" t="s">
        <v>611</v>
      </c>
    </row>
    <row r="278" spans="2:63" s="11" customFormat="1" ht="29.25" customHeight="1">
      <c r="B278" s="153"/>
      <c r="D278" s="164" t="s">
        <v>530</v>
      </c>
      <c r="E278" s="165" t="s">
        <v>670</v>
      </c>
      <c r="F278" s="165" t="s">
        <v>829</v>
      </c>
      <c r="I278" s="156"/>
      <c r="J278" s="166">
        <f>BK278</f>
        <v>0</v>
      </c>
      <c r="L278" s="153"/>
      <c r="M278" s="158"/>
      <c r="N278" s="159"/>
      <c r="O278" s="159"/>
      <c r="P278" s="160">
        <f>SUM(P279:P299)</f>
        <v>0</v>
      </c>
      <c r="Q278" s="159"/>
      <c r="R278" s="160">
        <f>SUM(R279:R299)</f>
        <v>13.700149</v>
      </c>
      <c r="S278" s="159"/>
      <c r="T278" s="161">
        <f>SUM(T279:T299)</f>
        <v>0</v>
      </c>
      <c r="AR278" s="154" t="s">
        <v>23</v>
      </c>
      <c r="AT278" s="162" t="s">
        <v>530</v>
      </c>
      <c r="AU278" s="162" t="s">
        <v>23</v>
      </c>
      <c r="AY278" s="154" t="s">
        <v>611</v>
      </c>
      <c r="BK278" s="163">
        <f>SUM(BK279:BK299)</f>
        <v>0</v>
      </c>
    </row>
    <row r="279" spans="2:65" s="1" customFormat="1" ht="22.5" customHeight="1">
      <c r="B279" s="167"/>
      <c r="C279" s="168" t="s">
        <v>830</v>
      </c>
      <c r="D279" s="168" t="s">
        <v>613</v>
      </c>
      <c r="E279" s="169" t="s">
        <v>831</v>
      </c>
      <c r="F279" s="170" t="s">
        <v>832</v>
      </c>
      <c r="G279" s="171" t="s">
        <v>558</v>
      </c>
      <c r="H279" s="172">
        <v>21.8</v>
      </c>
      <c r="I279" s="173"/>
      <c r="J279" s="174">
        <f>ROUND(I279*H279,2)</f>
        <v>0</v>
      </c>
      <c r="K279" s="170" t="s">
        <v>616</v>
      </c>
      <c r="L279" s="36"/>
      <c r="M279" s="175" t="s">
        <v>3</v>
      </c>
      <c r="N279" s="176" t="s">
        <v>502</v>
      </c>
      <c r="O279" s="37"/>
      <c r="P279" s="177">
        <f>O279*H279</f>
        <v>0</v>
      </c>
      <c r="Q279" s="177">
        <v>0.10988</v>
      </c>
      <c r="R279" s="177">
        <f>Q279*H279</f>
        <v>2.3953840000000004</v>
      </c>
      <c r="S279" s="177">
        <v>0</v>
      </c>
      <c r="T279" s="178">
        <f>S279*H279</f>
        <v>0</v>
      </c>
      <c r="AR279" s="19" t="s">
        <v>617</v>
      </c>
      <c r="AT279" s="19" t="s">
        <v>613</v>
      </c>
      <c r="AU279" s="19" t="s">
        <v>538</v>
      </c>
      <c r="AY279" s="19" t="s">
        <v>611</v>
      </c>
      <c r="BE279" s="179">
        <f>IF(N279="základní",J279,0)</f>
        <v>0</v>
      </c>
      <c r="BF279" s="179">
        <f>IF(N279="snížená",J279,0)</f>
        <v>0</v>
      </c>
      <c r="BG279" s="179">
        <f>IF(N279="zákl. přenesená",J279,0)</f>
        <v>0</v>
      </c>
      <c r="BH279" s="179">
        <f>IF(N279="sníž. přenesená",J279,0)</f>
        <v>0</v>
      </c>
      <c r="BI279" s="179">
        <f>IF(N279="nulová",J279,0)</f>
        <v>0</v>
      </c>
      <c r="BJ279" s="19" t="s">
        <v>23</v>
      </c>
      <c r="BK279" s="179">
        <f>ROUND(I279*H279,2)</f>
        <v>0</v>
      </c>
      <c r="BL279" s="19" t="s">
        <v>617</v>
      </c>
      <c r="BM279" s="19" t="s">
        <v>833</v>
      </c>
    </row>
    <row r="280" spans="2:47" s="1" customFormat="1" ht="40.5">
      <c r="B280" s="36"/>
      <c r="D280" s="180" t="s">
        <v>619</v>
      </c>
      <c r="F280" s="181" t="s">
        <v>834</v>
      </c>
      <c r="I280" s="182"/>
      <c r="L280" s="36"/>
      <c r="M280" s="65"/>
      <c r="N280" s="37"/>
      <c r="O280" s="37"/>
      <c r="P280" s="37"/>
      <c r="Q280" s="37"/>
      <c r="R280" s="37"/>
      <c r="S280" s="37"/>
      <c r="T280" s="66"/>
      <c r="AT280" s="19" t="s">
        <v>619</v>
      </c>
      <c r="AU280" s="19" t="s">
        <v>538</v>
      </c>
    </row>
    <row r="281" spans="2:47" s="1" customFormat="1" ht="27">
      <c r="B281" s="36"/>
      <c r="D281" s="180" t="s">
        <v>621</v>
      </c>
      <c r="F281" s="183" t="s">
        <v>835</v>
      </c>
      <c r="I281" s="182"/>
      <c r="L281" s="36"/>
      <c r="M281" s="65"/>
      <c r="N281" s="37"/>
      <c r="O281" s="37"/>
      <c r="P281" s="37"/>
      <c r="Q281" s="37"/>
      <c r="R281" s="37"/>
      <c r="S281" s="37"/>
      <c r="T281" s="66"/>
      <c r="AT281" s="19" t="s">
        <v>621</v>
      </c>
      <c r="AU281" s="19" t="s">
        <v>538</v>
      </c>
    </row>
    <row r="282" spans="2:51" s="12" customFormat="1" ht="13.5">
      <c r="B282" s="184"/>
      <c r="D282" s="180" t="s">
        <v>623</v>
      </c>
      <c r="E282" s="185" t="s">
        <v>3</v>
      </c>
      <c r="F282" s="186" t="s">
        <v>637</v>
      </c>
      <c r="H282" s="185" t="s">
        <v>3</v>
      </c>
      <c r="I282" s="187"/>
      <c r="L282" s="184"/>
      <c r="M282" s="188"/>
      <c r="N282" s="189"/>
      <c r="O282" s="189"/>
      <c r="P282" s="189"/>
      <c r="Q282" s="189"/>
      <c r="R282" s="189"/>
      <c r="S282" s="189"/>
      <c r="T282" s="190"/>
      <c r="AT282" s="185" t="s">
        <v>623</v>
      </c>
      <c r="AU282" s="185" t="s">
        <v>538</v>
      </c>
      <c r="AV282" s="12" t="s">
        <v>23</v>
      </c>
      <c r="AW282" s="12" t="s">
        <v>41</v>
      </c>
      <c r="AX282" s="12" t="s">
        <v>531</v>
      </c>
      <c r="AY282" s="185" t="s">
        <v>611</v>
      </c>
    </row>
    <row r="283" spans="2:51" s="13" customFormat="1" ht="13.5">
      <c r="B283" s="191"/>
      <c r="D283" s="180" t="s">
        <v>623</v>
      </c>
      <c r="E283" s="192" t="s">
        <v>3</v>
      </c>
      <c r="F283" s="193" t="s">
        <v>836</v>
      </c>
      <c r="H283" s="194">
        <v>21.8</v>
      </c>
      <c r="I283" s="195"/>
      <c r="L283" s="191"/>
      <c r="M283" s="196"/>
      <c r="N283" s="197"/>
      <c r="O283" s="197"/>
      <c r="P283" s="197"/>
      <c r="Q283" s="197"/>
      <c r="R283" s="197"/>
      <c r="S283" s="197"/>
      <c r="T283" s="198"/>
      <c r="AT283" s="192" t="s">
        <v>623</v>
      </c>
      <c r="AU283" s="192" t="s">
        <v>538</v>
      </c>
      <c r="AV283" s="13" t="s">
        <v>538</v>
      </c>
      <c r="AW283" s="13" t="s">
        <v>41</v>
      </c>
      <c r="AX283" s="13" t="s">
        <v>531</v>
      </c>
      <c r="AY283" s="192" t="s">
        <v>611</v>
      </c>
    </row>
    <row r="284" spans="2:51" s="14" customFormat="1" ht="13.5">
      <c r="B284" s="199"/>
      <c r="D284" s="200" t="s">
        <v>623</v>
      </c>
      <c r="E284" s="201" t="s">
        <v>3</v>
      </c>
      <c r="F284" s="202" t="s">
        <v>626</v>
      </c>
      <c r="H284" s="203">
        <v>21.8</v>
      </c>
      <c r="I284" s="204"/>
      <c r="L284" s="199"/>
      <c r="M284" s="205"/>
      <c r="N284" s="206"/>
      <c r="O284" s="206"/>
      <c r="P284" s="206"/>
      <c r="Q284" s="206"/>
      <c r="R284" s="206"/>
      <c r="S284" s="206"/>
      <c r="T284" s="207"/>
      <c r="AT284" s="208" t="s">
        <v>623</v>
      </c>
      <c r="AU284" s="208" t="s">
        <v>538</v>
      </c>
      <c r="AV284" s="14" t="s">
        <v>617</v>
      </c>
      <c r="AW284" s="14" t="s">
        <v>41</v>
      </c>
      <c r="AX284" s="14" t="s">
        <v>23</v>
      </c>
      <c r="AY284" s="208" t="s">
        <v>611</v>
      </c>
    </row>
    <row r="285" spans="2:65" s="1" customFormat="1" ht="22.5" customHeight="1">
      <c r="B285" s="167"/>
      <c r="C285" s="168" t="s">
        <v>837</v>
      </c>
      <c r="D285" s="168" t="s">
        <v>613</v>
      </c>
      <c r="E285" s="169" t="s">
        <v>838</v>
      </c>
      <c r="F285" s="170" t="s">
        <v>839</v>
      </c>
      <c r="G285" s="171" t="s">
        <v>558</v>
      </c>
      <c r="H285" s="172">
        <v>92.7</v>
      </c>
      <c r="I285" s="173"/>
      <c r="J285" s="174">
        <f>ROUND(I285*H285,2)</f>
        <v>0</v>
      </c>
      <c r="K285" s="170" t="s">
        <v>616</v>
      </c>
      <c r="L285" s="36"/>
      <c r="M285" s="175" t="s">
        <v>3</v>
      </c>
      <c r="N285" s="176" t="s">
        <v>502</v>
      </c>
      <c r="O285" s="37"/>
      <c r="P285" s="177">
        <f>O285*H285</f>
        <v>0</v>
      </c>
      <c r="Q285" s="177">
        <v>0.10095</v>
      </c>
      <c r="R285" s="177">
        <f>Q285*H285</f>
        <v>9.358065</v>
      </c>
      <c r="S285" s="177">
        <v>0</v>
      </c>
      <c r="T285" s="178">
        <f>S285*H285</f>
        <v>0</v>
      </c>
      <c r="AR285" s="19" t="s">
        <v>617</v>
      </c>
      <c r="AT285" s="19" t="s">
        <v>613</v>
      </c>
      <c r="AU285" s="19" t="s">
        <v>538</v>
      </c>
      <c r="AY285" s="19" t="s">
        <v>611</v>
      </c>
      <c r="BE285" s="179">
        <f>IF(N285="základní",J285,0)</f>
        <v>0</v>
      </c>
      <c r="BF285" s="179">
        <f>IF(N285="snížená",J285,0)</f>
        <v>0</v>
      </c>
      <c r="BG285" s="179">
        <f>IF(N285="zákl. přenesená",J285,0)</f>
        <v>0</v>
      </c>
      <c r="BH285" s="179">
        <f>IF(N285="sníž. přenesená",J285,0)</f>
        <v>0</v>
      </c>
      <c r="BI285" s="179">
        <f>IF(N285="nulová",J285,0)</f>
        <v>0</v>
      </c>
      <c r="BJ285" s="19" t="s">
        <v>23</v>
      </c>
      <c r="BK285" s="179">
        <f>ROUND(I285*H285,2)</f>
        <v>0</v>
      </c>
      <c r="BL285" s="19" t="s">
        <v>617</v>
      </c>
      <c r="BM285" s="19" t="s">
        <v>840</v>
      </c>
    </row>
    <row r="286" spans="2:47" s="1" customFormat="1" ht="27">
      <c r="B286" s="36"/>
      <c r="D286" s="180" t="s">
        <v>619</v>
      </c>
      <c r="F286" s="181" t="s">
        <v>841</v>
      </c>
      <c r="I286" s="182"/>
      <c r="L286" s="36"/>
      <c r="M286" s="65"/>
      <c r="N286" s="37"/>
      <c r="O286" s="37"/>
      <c r="P286" s="37"/>
      <c r="Q286" s="37"/>
      <c r="R286" s="37"/>
      <c r="S286" s="37"/>
      <c r="T286" s="66"/>
      <c r="AT286" s="19" t="s">
        <v>619</v>
      </c>
      <c r="AU286" s="19" t="s">
        <v>538</v>
      </c>
    </row>
    <row r="287" spans="2:51" s="12" customFormat="1" ht="13.5">
      <c r="B287" s="184"/>
      <c r="D287" s="180" t="s">
        <v>623</v>
      </c>
      <c r="E287" s="185" t="s">
        <v>3</v>
      </c>
      <c r="F287" s="186" t="s">
        <v>637</v>
      </c>
      <c r="H287" s="185" t="s">
        <v>3</v>
      </c>
      <c r="I287" s="187"/>
      <c r="L287" s="184"/>
      <c r="M287" s="188"/>
      <c r="N287" s="189"/>
      <c r="O287" s="189"/>
      <c r="P287" s="189"/>
      <c r="Q287" s="189"/>
      <c r="R287" s="189"/>
      <c r="S287" s="189"/>
      <c r="T287" s="190"/>
      <c r="AT287" s="185" t="s">
        <v>623</v>
      </c>
      <c r="AU287" s="185" t="s">
        <v>538</v>
      </c>
      <c r="AV287" s="12" t="s">
        <v>23</v>
      </c>
      <c r="AW287" s="12" t="s">
        <v>41</v>
      </c>
      <c r="AX287" s="12" t="s">
        <v>531</v>
      </c>
      <c r="AY287" s="185" t="s">
        <v>611</v>
      </c>
    </row>
    <row r="288" spans="2:51" s="13" customFormat="1" ht="13.5">
      <c r="B288" s="191"/>
      <c r="D288" s="180" t="s">
        <v>623</v>
      </c>
      <c r="E288" s="192" t="s">
        <v>556</v>
      </c>
      <c r="F288" s="193" t="s">
        <v>842</v>
      </c>
      <c r="H288" s="194">
        <v>92.7</v>
      </c>
      <c r="I288" s="195"/>
      <c r="L288" s="191"/>
      <c r="M288" s="196"/>
      <c r="N288" s="197"/>
      <c r="O288" s="197"/>
      <c r="P288" s="197"/>
      <c r="Q288" s="197"/>
      <c r="R288" s="197"/>
      <c r="S288" s="197"/>
      <c r="T288" s="198"/>
      <c r="AT288" s="192" t="s">
        <v>623</v>
      </c>
      <c r="AU288" s="192" t="s">
        <v>538</v>
      </c>
      <c r="AV288" s="13" t="s">
        <v>538</v>
      </c>
      <c r="AW288" s="13" t="s">
        <v>41</v>
      </c>
      <c r="AX288" s="13" t="s">
        <v>531</v>
      </c>
      <c r="AY288" s="192" t="s">
        <v>611</v>
      </c>
    </row>
    <row r="289" spans="2:51" s="14" customFormat="1" ht="13.5">
      <c r="B289" s="199"/>
      <c r="D289" s="200" t="s">
        <v>623</v>
      </c>
      <c r="E289" s="201" t="s">
        <v>3</v>
      </c>
      <c r="F289" s="202" t="s">
        <v>626</v>
      </c>
      <c r="H289" s="203">
        <v>92.7</v>
      </c>
      <c r="I289" s="204"/>
      <c r="L289" s="199"/>
      <c r="M289" s="205"/>
      <c r="N289" s="206"/>
      <c r="O289" s="206"/>
      <c r="P289" s="206"/>
      <c r="Q289" s="206"/>
      <c r="R289" s="206"/>
      <c r="S289" s="206"/>
      <c r="T289" s="207"/>
      <c r="AT289" s="208" t="s">
        <v>623</v>
      </c>
      <c r="AU289" s="208" t="s">
        <v>538</v>
      </c>
      <c r="AV289" s="14" t="s">
        <v>617</v>
      </c>
      <c r="AW289" s="14" t="s">
        <v>41</v>
      </c>
      <c r="AX289" s="14" t="s">
        <v>23</v>
      </c>
      <c r="AY289" s="208" t="s">
        <v>611</v>
      </c>
    </row>
    <row r="290" spans="2:65" s="1" customFormat="1" ht="22.5" customHeight="1">
      <c r="B290" s="167"/>
      <c r="C290" s="219" t="s">
        <v>843</v>
      </c>
      <c r="D290" s="219" t="s">
        <v>763</v>
      </c>
      <c r="E290" s="220" t="s">
        <v>844</v>
      </c>
      <c r="F290" s="221" t="s">
        <v>845</v>
      </c>
      <c r="G290" s="222" t="s">
        <v>766</v>
      </c>
      <c r="H290" s="223">
        <v>194.67</v>
      </c>
      <c r="I290" s="224"/>
      <c r="J290" s="225">
        <f>ROUND(I290*H290,2)</f>
        <v>0</v>
      </c>
      <c r="K290" s="221" t="s">
        <v>616</v>
      </c>
      <c r="L290" s="226"/>
      <c r="M290" s="227" t="s">
        <v>3</v>
      </c>
      <c r="N290" s="228" t="s">
        <v>502</v>
      </c>
      <c r="O290" s="37"/>
      <c r="P290" s="177">
        <f>O290*H290</f>
        <v>0</v>
      </c>
      <c r="Q290" s="177">
        <v>0.01</v>
      </c>
      <c r="R290" s="177">
        <f>Q290*H290</f>
        <v>1.9466999999999999</v>
      </c>
      <c r="S290" s="177">
        <v>0</v>
      </c>
      <c r="T290" s="178">
        <f>S290*H290</f>
        <v>0</v>
      </c>
      <c r="AR290" s="19" t="s">
        <v>665</v>
      </c>
      <c r="AT290" s="19" t="s">
        <v>763</v>
      </c>
      <c r="AU290" s="19" t="s">
        <v>538</v>
      </c>
      <c r="AY290" s="19" t="s">
        <v>611</v>
      </c>
      <c r="BE290" s="179">
        <f>IF(N290="základní",J290,0)</f>
        <v>0</v>
      </c>
      <c r="BF290" s="179">
        <f>IF(N290="snížená",J290,0)</f>
        <v>0</v>
      </c>
      <c r="BG290" s="179">
        <f>IF(N290="zákl. přenesená",J290,0)</f>
        <v>0</v>
      </c>
      <c r="BH290" s="179">
        <f>IF(N290="sníž. přenesená",J290,0)</f>
        <v>0</v>
      </c>
      <c r="BI290" s="179">
        <f>IF(N290="nulová",J290,0)</f>
        <v>0</v>
      </c>
      <c r="BJ290" s="19" t="s">
        <v>23</v>
      </c>
      <c r="BK290" s="179">
        <f>ROUND(I290*H290,2)</f>
        <v>0</v>
      </c>
      <c r="BL290" s="19" t="s">
        <v>617</v>
      </c>
      <c r="BM290" s="19" t="s">
        <v>846</v>
      </c>
    </row>
    <row r="291" spans="2:47" s="1" customFormat="1" ht="13.5">
      <c r="B291" s="36"/>
      <c r="D291" s="180" t="s">
        <v>619</v>
      </c>
      <c r="F291" s="181" t="s">
        <v>847</v>
      </c>
      <c r="I291" s="182"/>
      <c r="L291" s="36"/>
      <c r="M291" s="65"/>
      <c r="N291" s="37"/>
      <c r="O291" s="37"/>
      <c r="P291" s="37"/>
      <c r="Q291" s="37"/>
      <c r="R291" s="37"/>
      <c r="S291" s="37"/>
      <c r="T291" s="66"/>
      <c r="AT291" s="19" t="s">
        <v>619</v>
      </c>
      <c r="AU291" s="19" t="s">
        <v>538</v>
      </c>
    </row>
    <row r="292" spans="2:51" s="13" customFormat="1" ht="13.5">
      <c r="B292" s="191"/>
      <c r="D292" s="180" t="s">
        <v>623</v>
      </c>
      <c r="E292" s="192" t="s">
        <v>3</v>
      </c>
      <c r="F292" s="193" t="s">
        <v>848</v>
      </c>
      <c r="H292" s="194">
        <v>185.4</v>
      </c>
      <c r="I292" s="195"/>
      <c r="L292" s="191"/>
      <c r="M292" s="196"/>
      <c r="N292" s="197"/>
      <c r="O292" s="197"/>
      <c r="P292" s="197"/>
      <c r="Q292" s="197"/>
      <c r="R292" s="197"/>
      <c r="S292" s="197"/>
      <c r="T292" s="198"/>
      <c r="AT292" s="192" t="s">
        <v>623</v>
      </c>
      <c r="AU292" s="192" t="s">
        <v>538</v>
      </c>
      <c r="AV292" s="13" t="s">
        <v>538</v>
      </c>
      <c r="AW292" s="13" t="s">
        <v>41</v>
      </c>
      <c r="AX292" s="13" t="s">
        <v>531</v>
      </c>
      <c r="AY292" s="192" t="s">
        <v>611</v>
      </c>
    </row>
    <row r="293" spans="2:51" s="14" customFormat="1" ht="13.5">
      <c r="B293" s="199"/>
      <c r="D293" s="180" t="s">
        <v>623</v>
      </c>
      <c r="E293" s="208" t="s">
        <v>3</v>
      </c>
      <c r="F293" s="209" t="s">
        <v>626</v>
      </c>
      <c r="H293" s="210">
        <v>185.4</v>
      </c>
      <c r="I293" s="204"/>
      <c r="L293" s="199"/>
      <c r="M293" s="205"/>
      <c r="N293" s="206"/>
      <c r="O293" s="206"/>
      <c r="P293" s="206"/>
      <c r="Q293" s="206"/>
      <c r="R293" s="206"/>
      <c r="S293" s="206"/>
      <c r="T293" s="207"/>
      <c r="AT293" s="208" t="s">
        <v>623</v>
      </c>
      <c r="AU293" s="208" t="s">
        <v>538</v>
      </c>
      <c r="AV293" s="14" t="s">
        <v>617</v>
      </c>
      <c r="AW293" s="14" t="s">
        <v>41</v>
      </c>
      <c r="AX293" s="14" t="s">
        <v>23</v>
      </c>
      <c r="AY293" s="208" t="s">
        <v>611</v>
      </c>
    </row>
    <row r="294" spans="2:51" s="13" customFormat="1" ht="13.5">
      <c r="B294" s="191"/>
      <c r="D294" s="200" t="s">
        <v>623</v>
      </c>
      <c r="F294" s="229" t="s">
        <v>849</v>
      </c>
      <c r="H294" s="230">
        <v>194.67</v>
      </c>
      <c r="I294" s="195"/>
      <c r="L294" s="191"/>
      <c r="M294" s="196"/>
      <c r="N294" s="197"/>
      <c r="O294" s="197"/>
      <c r="P294" s="197"/>
      <c r="Q294" s="197"/>
      <c r="R294" s="197"/>
      <c r="S294" s="197"/>
      <c r="T294" s="198"/>
      <c r="AT294" s="192" t="s">
        <v>623</v>
      </c>
      <c r="AU294" s="192" t="s">
        <v>538</v>
      </c>
      <c r="AV294" s="13" t="s">
        <v>538</v>
      </c>
      <c r="AW294" s="13" t="s">
        <v>4</v>
      </c>
      <c r="AX294" s="13" t="s">
        <v>23</v>
      </c>
      <c r="AY294" s="192" t="s">
        <v>611</v>
      </c>
    </row>
    <row r="295" spans="2:65" s="1" customFormat="1" ht="31.5" customHeight="1">
      <c r="B295" s="167"/>
      <c r="C295" s="168" t="s">
        <v>850</v>
      </c>
      <c r="D295" s="168" t="s">
        <v>613</v>
      </c>
      <c r="E295" s="169" t="s">
        <v>851</v>
      </c>
      <c r="F295" s="170" t="s">
        <v>852</v>
      </c>
      <c r="G295" s="171" t="s">
        <v>546</v>
      </c>
      <c r="H295" s="172">
        <v>112</v>
      </c>
      <c r="I295" s="173"/>
      <c r="J295" s="174">
        <f>ROUND(I295*H295,2)</f>
        <v>0</v>
      </c>
      <c r="K295" s="170" t="s">
        <v>3</v>
      </c>
      <c r="L295" s="36"/>
      <c r="M295" s="175" t="s">
        <v>3</v>
      </c>
      <c r="N295" s="176" t="s">
        <v>502</v>
      </c>
      <c r="O295" s="37"/>
      <c r="P295" s="177">
        <f>O295*H295</f>
        <v>0</v>
      </c>
      <c r="Q295" s="177">
        <v>0</v>
      </c>
      <c r="R295" s="177">
        <f>Q295*H295</f>
        <v>0</v>
      </c>
      <c r="S295" s="177">
        <v>0</v>
      </c>
      <c r="T295" s="178">
        <f>S295*H295</f>
        <v>0</v>
      </c>
      <c r="AR295" s="19" t="s">
        <v>617</v>
      </c>
      <c r="AT295" s="19" t="s">
        <v>613</v>
      </c>
      <c r="AU295" s="19" t="s">
        <v>538</v>
      </c>
      <c r="AY295" s="19" t="s">
        <v>611</v>
      </c>
      <c r="BE295" s="179">
        <f>IF(N295="základní",J295,0)</f>
        <v>0</v>
      </c>
      <c r="BF295" s="179">
        <f>IF(N295="snížená",J295,0)</f>
        <v>0</v>
      </c>
      <c r="BG295" s="179">
        <f>IF(N295="zákl. přenesená",J295,0)</f>
        <v>0</v>
      </c>
      <c r="BH295" s="179">
        <f>IF(N295="sníž. přenesená",J295,0)</f>
        <v>0</v>
      </c>
      <c r="BI295" s="179">
        <f>IF(N295="nulová",J295,0)</f>
        <v>0</v>
      </c>
      <c r="BJ295" s="19" t="s">
        <v>23</v>
      </c>
      <c r="BK295" s="179">
        <f>ROUND(I295*H295,2)</f>
        <v>0</v>
      </c>
      <c r="BL295" s="19" t="s">
        <v>617</v>
      </c>
      <c r="BM295" s="19" t="s">
        <v>853</v>
      </c>
    </row>
    <row r="296" spans="2:47" s="1" customFormat="1" ht="27">
      <c r="B296" s="36"/>
      <c r="D296" s="180" t="s">
        <v>619</v>
      </c>
      <c r="F296" s="181" t="s">
        <v>852</v>
      </c>
      <c r="I296" s="182"/>
      <c r="L296" s="36"/>
      <c r="M296" s="65"/>
      <c r="N296" s="37"/>
      <c r="O296" s="37"/>
      <c r="P296" s="37"/>
      <c r="Q296" s="37"/>
      <c r="R296" s="37"/>
      <c r="S296" s="37"/>
      <c r="T296" s="66"/>
      <c r="AT296" s="19" t="s">
        <v>619</v>
      </c>
      <c r="AU296" s="19" t="s">
        <v>538</v>
      </c>
    </row>
    <row r="297" spans="2:51" s="12" customFormat="1" ht="13.5">
      <c r="B297" s="184"/>
      <c r="D297" s="180" t="s">
        <v>623</v>
      </c>
      <c r="E297" s="185" t="s">
        <v>3</v>
      </c>
      <c r="F297" s="186" t="s">
        <v>854</v>
      </c>
      <c r="H297" s="185" t="s">
        <v>3</v>
      </c>
      <c r="I297" s="187"/>
      <c r="L297" s="184"/>
      <c r="M297" s="188"/>
      <c r="N297" s="189"/>
      <c r="O297" s="189"/>
      <c r="P297" s="189"/>
      <c r="Q297" s="189"/>
      <c r="R297" s="189"/>
      <c r="S297" s="189"/>
      <c r="T297" s="190"/>
      <c r="AT297" s="185" t="s">
        <v>623</v>
      </c>
      <c r="AU297" s="185" t="s">
        <v>538</v>
      </c>
      <c r="AV297" s="12" t="s">
        <v>23</v>
      </c>
      <c r="AW297" s="12" t="s">
        <v>41</v>
      </c>
      <c r="AX297" s="12" t="s">
        <v>531</v>
      </c>
      <c r="AY297" s="185" t="s">
        <v>611</v>
      </c>
    </row>
    <row r="298" spans="2:51" s="13" customFormat="1" ht="13.5">
      <c r="B298" s="191"/>
      <c r="D298" s="180" t="s">
        <v>623</v>
      </c>
      <c r="E298" s="192" t="s">
        <v>3</v>
      </c>
      <c r="F298" s="193" t="s">
        <v>855</v>
      </c>
      <c r="H298" s="194">
        <v>112</v>
      </c>
      <c r="I298" s="195"/>
      <c r="L298" s="191"/>
      <c r="M298" s="196"/>
      <c r="N298" s="197"/>
      <c r="O298" s="197"/>
      <c r="P298" s="197"/>
      <c r="Q298" s="197"/>
      <c r="R298" s="197"/>
      <c r="S298" s="197"/>
      <c r="T298" s="198"/>
      <c r="AT298" s="192" t="s">
        <v>623</v>
      </c>
      <c r="AU298" s="192" t="s">
        <v>538</v>
      </c>
      <c r="AV298" s="13" t="s">
        <v>538</v>
      </c>
      <c r="AW298" s="13" t="s">
        <v>41</v>
      </c>
      <c r="AX298" s="13" t="s">
        <v>531</v>
      </c>
      <c r="AY298" s="192" t="s">
        <v>611</v>
      </c>
    </row>
    <row r="299" spans="2:51" s="14" customFormat="1" ht="13.5">
      <c r="B299" s="199"/>
      <c r="D299" s="180" t="s">
        <v>623</v>
      </c>
      <c r="E299" s="208" t="s">
        <v>3</v>
      </c>
      <c r="F299" s="209" t="s">
        <v>626</v>
      </c>
      <c r="H299" s="210">
        <v>112</v>
      </c>
      <c r="I299" s="204"/>
      <c r="L299" s="199"/>
      <c r="M299" s="205"/>
      <c r="N299" s="206"/>
      <c r="O299" s="206"/>
      <c r="P299" s="206"/>
      <c r="Q299" s="206"/>
      <c r="R299" s="206"/>
      <c r="S299" s="206"/>
      <c r="T299" s="207"/>
      <c r="AT299" s="208" t="s">
        <v>623</v>
      </c>
      <c r="AU299" s="208" t="s">
        <v>538</v>
      </c>
      <c r="AV299" s="14" t="s">
        <v>617</v>
      </c>
      <c r="AW299" s="14" t="s">
        <v>41</v>
      </c>
      <c r="AX299" s="14" t="s">
        <v>23</v>
      </c>
      <c r="AY299" s="208" t="s">
        <v>611</v>
      </c>
    </row>
    <row r="300" spans="2:63" s="11" customFormat="1" ht="29.25" customHeight="1">
      <c r="B300" s="153"/>
      <c r="D300" s="164" t="s">
        <v>530</v>
      </c>
      <c r="E300" s="165" t="s">
        <v>856</v>
      </c>
      <c r="F300" s="165" t="s">
        <v>857</v>
      </c>
      <c r="I300" s="156"/>
      <c r="J300" s="166">
        <f>BK300</f>
        <v>0</v>
      </c>
      <c r="L300" s="153"/>
      <c r="M300" s="158"/>
      <c r="N300" s="159"/>
      <c r="O300" s="159"/>
      <c r="P300" s="160">
        <f>SUM(P301:P309)</f>
        <v>0</v>
      </c>
      <c r="Q300" s="159"/>
      <c r="R300" s="160">
        <f>SUM(R301:R309)</f>
        <v>0</v>
      </c>
      <c r="S300" s="159"/>
      <c r="T300" s="161">
        <f>SUM(T301:T309)</f>
        <v>0</v>
      </c>
      <c r="AR300" s="154" t="s">
        <v>23</v>
      </c>
      <c r="AT300" s="162" t="s">
        <v>530</v>
      </c>
      <c r="AU300" s="162" t="s">
        <v>23</v>
      </c>
      <c r="AY300" s="154" t="s">
        <v>611</v>
      </c>
      <c r="BK300" s="163">
        <f>SUM(BK301:BK309)</f>
        <v>0</v>
      </c>
    </row>
    <row r="301" spans="2:65" s="1" customFormat="1" ht="22.5" customHeight="1">
      <c r="B301" s="167"/>
      <c r="C301" s="168" t="s">
        <v>858</v>
      </c>
      <c r="D301" s="168" t="s">
        <v>613</v>
      </c>
      <c r="E301" s="169" t="s">
        <v>859</v>
      </c>
      <c r="F301" s="170" t="s">
        <v>860</v>
      </c>
      <c r="G301" s="171" t="s">
        <v>694</v>
      </c>
      <c r="H301" s="172">
        <v>26.137</v>
      </c>
      <c r="I301" s="173"/>
      <c r="J301" s="174">
        <f>ROUND(I301*H301,2)</f>
        <v>0</v>
      </c>
      <c r="K301" s="170" t="s">
        <v>616</v>
      </c>
      <c r="L301" s="36"/>
      <c r="M301" s="175" t="s">
        <v>3</v>
      </c>
      <c r="N301" s="176" t="s">
        <v>502</v>
      </c>
      <c r="O301" s="37"/>
      <c r="P301" s="177">
        <f>O301*H301</f>
        <v>0</v>
      </c>
      <c r="Q301" s="177">
        <v>0</v>
      </c>
      <c r="R301" s="177">
        <f>Q301*H301</f>
        <v>0</v>
      </c>
      <c r="S301" s="177">
        <v>0</v>
      </c>
      <c r="T301" s="178">
        <f>S301*H301</f>
        <v>0</v>
      </c>
      <c r="AR301" s="19" t="s">
        <v>617</v>
      </c>
      <c r="AT301" s="19" t="s">
        <v>613</v>
      </c>
      <c r="AU301" s="19" t="s">
        <v>538</v>
      </c>
      <c r="AY301" s="19" t="s">
        <v>611</v>
      </c>
      <c r="BE301" s="179">
        <f>IF(N301="základní",J301,0)</f>
        <v>0</v>
      </c>
      <c r="BF301" s="179">
        <f>IF(N301="snížená",J301,0)</f>
        <v>0</v>
      </c>
      <c r="BG301" s="179">
        <f>IF(N301="zákl. přenesená",J301,0)</f>
        <v>0</v>
      </c>
      <c r="BH301" s="179">
        <f>IF(N301="sníž. přenesená",J301,0)</f>
        <v>0</v>
      </c>
      <c r="BI301" s="179">
        <f>IF(N301="nulová",J301,0)</f>
        <v>0</v>
      </c>
      <c r="BJ301" s="19" t="s">
        <v>23</v>
      </c>
      <c r="BK301" s="179">
        <f>ROUND(I301*H301,2)</f>
        <v>0</v>
      </c>
      <c r="BL301" s="19" t="s">
        <v>617</v>
      </c>
      <c r="BM301" s="19" t="s">
        <v>861</v>
      </c>
    </row>
    <row r="302" spans="2:47" s="1" customFormat="1" ht="27">
      <c r="B302" s="36"/>
      <c r="D302" s="200" t="s">
        <v>619</v>
      </c>
      <c r="F302" s="231" t="s">
        <v>862</v>
      </c>
      <c r="I302" s="182"/>
      <c r="L302" s="36"/>
      <c r="M302" s="65"/>
      <c r="N302" s="37"/>
      <c r="O302" s="37"/>
      <c r="P302" s="37"/>
      <c r="Q302" s="37"/>
      <c r="R302" s="37"/>
      <c r="S302" s="37"/>
      <c r="T302" s="66"/>
      <c r="AT302" s="19" t="s">
        <v>619</v>
      </c>
      <c r="AU302" s="19" t="s">
        <v>538</v>
      </c>
    </row>
    <row r="303" spans="2:65" s="1" customFormat="1" ht="22.5" customHeight="1">
      <c r="B303" s="167"/>
      <c r="C303" s="168" t="s">
        <v>863</v>
      </c>
      <c r="D303" s="168" t="s">
        <v>613</v>
      </c>
      <c r="E303" s="169" t="s">
        <v>864</v>
      </c>
      <c r="F303" s="170" t="s">
        <v>865</v>
      </c>
      <c r="G303" s="171" t="s">
        <v>694</v>
      </c>
      <c r="H303" s="172">
        <v>130.685</v>
      </c>
      <c r="I303" s="173"/>
      <c r="J303" s="174">
        <f>ROUND(I303*H303,2)</f>
        <v>0</v>
      </c>
      <c r="K303" s="170" t="s">
        <v>616</v>
      </c>
      <c r="L303" s="36"/>
      <c r="M303" s="175" t="s">
        <v>3</v>
      </c>
      <c r="N303" s="176" t="s">
        <v>502</v>
      </c>
      <c r="O303" s="37"/>
      <c r="P303" s="177">
        <f>O303*H303</f>
        <v>0</v>
      </c>
      <c r="Q303" s="177">
        <v>0</v>
      </c>
      <c r="R303" s="177">
        <f>Q303*H303</f>
        <v>0</v>
      </c>
      <c r="S303" s="177">
        <v>0</v>
      </c>
      <c r="T303" s="178">
        <f>S303*H303</f>
        <v>0</v>
      </c>
      <c r="AR303" s="19" t="s">
        <v>617</v>
      </c>
      <c r="AT303" s="19" t="s">
        <v>613</v>
      </c>
      <c r="AU303" s="19" t="s">
        <v>538</v>
      </c>
      <c r="AY303" s="19" t="s">
        <v>611</v>
      </c>
      <c r="BE303" s="179">
        <f>IF(N303="základní",J303,0)</f>
        <v>0</v>
      </c>
      <c r="BF303" s="179">
        <f>IF(N303="snížená",J303,0)</f>
        <v>0</v>
      </c>
      <c r="BG303" s="179">
        <f>IF(N303="zákl. přenesená",J303,0)</f>
        <v>0</v>
      </c>
      <c r="BH303" s="179">
        <f>IF(N303="sníž. přenesená",J303,0)</f>
        <v>0</v>
      </c>
      <c r="BI303" s="179">
        <f>IF(N303="nulová",J303,0)</f>
        <v>0</v>
      </c>
      <c r="BJ303" s="19" t="s">
        <v>23</v>
      </c>
      <c r="BK303" s="179">
        <f>ROUND(I303*H303,2)</f>
        <v>0</v>
      </c>
      <c r="BL303" s="19" t="s">
        <v>617</v>
      </c>
      <c r="BM303" s="19" t="s">
        <v>866</v>
      </c>
    </row>
    <row r="304" spans="2:47" s="1" customFormat="1" ht="27">
      <c r="B304" s="36"/>
      <c r="D304" s="180" t="s">
        <v>619</v>
      </c>
      <c r="F304" s="181" t="s">
        <v>867</v>
      </c>
      <c r="I304" s="182"/>
      <c r="L304" s="36"/>
      <c r="M304" s="65"/>
      <c r="N304" s="37"/>
      <c r="O304" s="37"/>
      <c r="P304" s="37"/>
      <c r="Q304" s="37"/>
      <c r="R304" s="37"/>
      <c r="S304" s="37"/>
      <c r="T304" s="66"/>
      <c r="AT304" s="19" t="s">
        <v>619</v>
      </c>
      <c r="AU304" s="19" t="s">
        <v>538</v>
      </c>
    </row>
    <row r="305" spans="2:51" s="13" customFormat="1" ht="13.5">
      <c r="B305" s="191"/>
      <c r="D305" s="200" t="s">
        <v>623</v>
      </c>
      <c r="F305" s="229" t="s">
        <v>868</v>
      </c>
      <c r="H305" s="230">
        <v>130.685</v>
      </c>
      <c r="I305" s="195"/>
      <c r="L305" s="191"/>
      <c r="M305" s="196"/>
      <c r="N305" s="197"/>
      <c r="O305" s="197"/>
      <c r="P305" s="197"/>
      <c r="Q305" s="197"/>
      <c r="R305" s="197"/>
      <c r="S305" s="197"/>
      <c r="T305" s="198"/>
      <c r="AT305" s="192" t="s">
        <v>623</v>
      </c>
      <c r="AU305" s="192" t="s">
        <v>538</v>
      </c>
      <c r="AV305" s="13" t="s">
        <v>538</v>
      </c>
      <c r="AW305" s="13" t="s">
        <v>4</v>
      </c>
      <c r="AX305" s="13" t="s">
        <v>23</v>
      </c>
      <c r="AY305" s="192" t="s">
        <v>611</v>
      </c>
    </row>
    <row r="306" spans="2:65" s="1" customFormat="1" ht="22.5" customHeight="1">
      <c r="B306" s="167"/>
      <c r="C306" s="168" t="s">
        <v>869</v>
      </c>
      <c r="D306" s="168" t="s">
        <v>613</v>
      </c>
      <c r="E306" s="169" t="s">
        <v>870</v>
      </c>
      <c r="F306" s="170" t="s">
        <v>871</v>
      </c>
      <c r="G306" s="171" t="s">
        <v>694</v>
      </c>
      <c r="H306" s="172">
        <v>14.112</v>
      </c>
      <c r="I306" s="173"/>
      <c r="J306" s="174">
        <f>ROUND(I306*H306,2)</f>
        <v>0</v>
      </c>
      <c r="K306" s="170" t="s">
        <v>616</v>
      </c>
      <c r="L306" s="36"/>
      <c r="M306" s="175" t="s">
        <v>3</v>
      </c>
      <c r="N306" s="176" t="s">
        <v>502</v>
      </c>
      <c r="O306" s="37"/>
      <c r="P306" s="177">
        <f>O306*H306</f>
        <v>0</v>
      </c>
      <c r="Q306" s="177">
        <v>0</v>
      </c>
      <c r="R306" s="177">
        <f>Q306*H306</f>
        <v>0</v>
      </c>
      <c r="S306" s="177">
        <v>0</v>
      </c>
      <c r="T306" s="178">
        <f>S306*H306</f>
        <v>0</v>
      </c>
      <c r="AR306" s="19" t="s">
        <v>617</v>
      </c>
      <c r="AT306" s="19" t="s">
        <v>613</v>
      </c>
      <c r="AU306" s="19" t="s">
        <v>538</v>
      </c>
      <c r="AY306" s="19" t="s">
        <v>611</v>
      </c>
      <c r="BE306" s="179">
        <f>IF(N306="základní",J306,0)</f>
        <v>0</v>
      </c>
      <c r="BF306" s="179">
        <f>IF(N306="snížená",J306,0)</f>
        <v>0</v>
      </c>
      <c r="BG306" s="179">
        <f>IF(N306="zákl. přenesená",J306,0)</f>
        <v>0</v>
      </c>
      <c r="BH306" s="179">
        <f>IF(N306="sníž. přenesená",J306,0)</f>
        <v>0</v>
      </c>
      <c r="BI306" s="179">
        <f>IF(N306="nulová",J306,0)</f>
        <v>0</v>
      </c>
      <c r="BJ306" s="19" t="s">
        <v>23</v>
      </c>
      <c r="BK306" s="179">
        <f>ROUND(I306*H306,2)</f>
        <v>0</v>
      </c>
      <c r="BL306" s="19" t="s">
        <v>617</v>
      </c>
      <c r="BM306" s="19" t="s">
        <v>872</v>
      </c>
    </row>
    <row r="307" spans="2:47" s="1" customFormat="1" ht="13.5">
      <c r="B307" s="36"/>
      <c r="D307" s="200" t="s">
        <v>619</v>
      </c>
      <c r="F307" s="231" t="s">
        <v>873</v>
      </c>
      <c r="I307" s="182"/>
      <c r="L307" s="36"/>
      <c r="M307" s="65"/>
      <c r="N307" s="37"/>
      <c r="O307" s="37"/>
      <c r="P307" s="37"/>
      <c r="Q307" s="37"/>
      <c r="R307" s="37"/>
      <c r="S307" s="37"/>
      <c r="T307" s="66"/>
      <c r="AT307" s="19" t="s">
        <v>619</v>
      </c>
      <c r="AU307" s="19" t="s">
        <v>538</v>
      </c>
    </row>
    <row r="308" spans="2:65" s="1" customFormat="1" ht="22.5" customHeight="1">
      <c r="B308" s="167"/>
      <c r="C308" s="168" t="s">
        <v>874</v>
      </c>
      <c r="D308" s="168" t="s">
        <v>613</v>
      </c>
      <c r="E308" s="169" t="s">
        <v>875</v>
      </c>
      <c r="F308" s="170" t="s">
        <v>876</v>
      </c>
      <c r="G308" s="171" t="s">
        <v>694</v>
      </c>
      <c r="H308" s="172">
        <v>12.025</v>
      </c>
      <c r="I308" s="173"/>
      <c r="J308" s="174">
        <f>ROUND(I308*H308,2)</f>
        <v>0</v>
      </c>
      <c r="K308" s="170" t="s">
        <v>616</v>
      </c>
      <c r="L308" s="36"/>
      <c r="M308" s="175" t="s">
        <v>3</v>
      </c>
      <c r="N308" s="176" t="s">
        <v>502</v>
      </c>
      <c r="O308" s="37"/>
      <c r="P308" s="177">
        <f>O308*H308</f>
        <v>0</v>
      </c>
      <c r="Q308" s="177">
        <v>0</v>
      </c>
      <c r="R308" s="177">
        <f>Q308*H308</f>
        <v>0</v>
      </c>
      <c r="S308" s="177">
        <v>0</v>
      </c>
      <c r="T308" s="178">
        <f>S308*H308</f>
        <v>0</v>
      </c>
      <c r="AR308" s="19" t="s">
        <v>617</v>
      </c>
      <c r="AT308" s="19" t="s">
        <v>613</v>
      </c>
      <c r="AU308" s="19" t="s">
        <v>538</v>
      </c>
      <c r="AY308" s="19" t="s">
        <v>611</v>
      </c>
      <c r="BE308" s="179">
        <f>IF(N308="základní",J308,0)</f>
        <v>0</v>
      </c>
      <c r="BF308" s="179">
        <f>IF(N308="snížená",J308,0)</f>
        <v>0</v>
      </c>
      <c r="BG308" s="179">
        <f>IF(N308="zákl. přenesená",J308,0)</f>
        <v>0</v>
      </c>
      <c r="BH308" s="179">
        <f>IF(N308="sníž. přenesená",J308,0)</f>
        <v>0</v>
      </c>
      <c r="BI308" s="179">
        <f>IF(N308="nulová",J308,0)</f>
        <v>0</v>
      </c>
      <c r="BJ308" s="19" t="s">
        <v>23</v>
      </c>
      <c r="BK308" s="179">
        <f>ROUND(I308*H308,2)</f>
        <v>0</v>
      </c>
      <c r="BL308" s="19" t="s">
        <v>617</v>
      </c>
      <c r="BM308" s="19" t="s">
        <v>877</v>
      </c>
    </row>
    <row r="309" spans="2:47" s="1" customFormat="1" ht="13.5">
      <c r="B309" s="36"/>
      <c r="D309" s="180" t="s">
        <v>619</v>
      </c>
      <c r="F309" s="181" t="s">
        <v>878</v>
      </c>
      <c r="I309" s="182"/>
      <c r="L309" s="36"/>
      <c r="M309" s="65"/>
      <c r="N309" s="37"/>
      <c r="O309" s="37"/>
      <c r="P309" s="37"/>
      <c r="Q309" s="37"/>
      <c r="R309" s="37"/>
      <c r="S309" s="37"/>
      <c r="T309" s="66"/>
      <c r="AT309" s="19" t="s">
        <v>619</v>
      </c>
      <c r="AU309" s="19" t="s">
        <v>538</v>
      </c>
    </row>
    <row r="310" spans="2:63" s="11" customFormat="1" ht="29.25" customHeight="1">
      <c r="B310" s="153"/>
      <c r="D310" s="164" t="s">
        <v>530</v>
      </c>
      <c r="E310" s="165" t="s">
        <v>879</v>
      </c>
      <c r="F310" s="165" t="s">
        <v>880</v>
      </c>
      <c r="I310" s="156"/>
      <c r="J310" s="166">
        <f>BK310</f>
        <v>0</v>
      </c>
      <c r="L310" s="153"/>
      <c r="M310" s="158"/>
      <c r="N310" s="159"/>
      <c r="O310" s="159"/>
      <c r="P310" s="160">
        <f>SUM(P311:P312)</f>
        <v>0</v>
      </c>
      <c r="Q310" s="159"/>
      <c r="R310" s="160">
        <f>SUM(R311:R312)</f>
        <v>0</v>
      </c>
      <c r="S310" s="159"/>
      <c r="T310" s="161">
        <f>SUM(T311:T312)</f>
        <v>0</v>
      </c>
      <c r="AR310" s="154" t="s">
        <v>23</v>
      </c>
      <c r="AT310" s="162" t="s">
        <v>530</v>
      </c>
      <c r="AU310" s="162" t="s">
        <v>23</v>
      </c>
      <c r="AY310" s="154" t="s">
        <v>611</v>
      </c>
      <c r="BK310" s="163">
        <f>SUM(BK311:BK312)</f>
        <v>0</v>
      </c>
    </row>
    <row r="311" spans="2:65" s="1" customFormat="1" ht="22.5" customHeight="1">
      <c r="B311" s="167"/>
      <c r="C311" s="168" t="s">
        <v>881</v>
      </c>
      <c r="D311" s="168" t="s">
        <v>613</v>
      </c>
      <c r="E311" s="169" t="s">
        <v>882</v>
      </c>
      <c r="F311" s="170" t="s">
        <v>883</v>
      </c>
      <c r="G311" s="171" t="s">
        <v>694</v>
      </c>
      <c r="H311" s="172">
        <v>61.686</v>
      </c>
      <c r="I311" s="173"/>
      <c r="J311" s="174">
        <f>ROUND(I311*H311,2)</f>
        <v>0</v>
      </c>
      <c r="K311" s="170" t="s">
        <v>616</v>
      </c>
      <c r="L311" s="36"/>
      <c r="M311" s="175" t="s">
        <v>3</v>
      </c>
      <c r="N311" s="176" t="s">
        <v>502</v>
      </c>
      <c r="O311" s="37"/>
      <c r="P311" s="177">
        <f>O311*H311</f>
        <v>0</v>
      </c>
      <c r="Q311" s="177">
        <v>0</v>
      </c>
      <c r="R311" s="177">
        <f>Q311*H311</f>
        <v>0</v>
      </c>
      <c r="S311" s="177">
        <v>0</v>
      </c>
      <c r="T311" s="178">
        <f>S311*H311</f>
        <v>0</v>
      </c>
      <c r="AR311" s="19" t="s">
        <v>617</v>
      </c>
      <c r="AT311" s="19" t="s">
        <v>613</v>
      </c>
      <c r="AU311" s="19" t="s">
        <v>538</v>
      </c>
      <c r="AY311" s="19" t="s">
        <v>611</v>
      </c>
      <c r="BE311" s="179">
        <f>IF(N311="základní",J311,0)</f>
        <v>0</v>
      </c>
      <c r="BF311" s="179">
        <f>IF(N311="snížená",J311,0)</f>
        <v>0</v>
      </c>
      <c r="BG311" s="179">
        <f>IF(N311="zákl. přenesená",J311,0)</f>
        <v>0</v>
      </c>
      <c r="BH311" s="179">
        <f>IF(N311="sníž. přenesená",J311,0)</f>
        <v>0</v>
      </c>
      <c r="BI311" s="179">
        <f>IF(N311="nulová",J311,0)</f>
        <v>0</v>
      </c>
      <c r="BJ311" s="19" t="s">
        <v>23</v>
      </c>
      <c r="BK311" s="179">
        <f>ROUND(I311*H311,2)</f>
        <v>0</v>
      </c>
      <c r="BL311" s="19" t="s">
        <v>617</v>
      </c>
      <c r="BM311" s="19" t="s">
        <v>884</v>
      </c>
    </row>
    <row r="312" spans="2:47" s="1" customFormat="1" ht="27">
      <c r="B312" s="36"/>
      <c r="D312" s="180" t="s">
        <v>619</v>
      </c>
      <c r="F312" s="181" t="s">
        <v>885</v>
      </c>
      <c r="I312" s="182"/>
      <c r="L312" s="36"/>
      <c r="M312" s="65"/>
      <c r="N312" s="37"/>
      <c r="O312" s="37"/>
      <c r="P312" s="37"/>
      <c r="Q312" s="37"/>
      <c r="R312" s="37"/>
      <c r="S312" s="37"/>
      <c r="T312" s="66"/>
      <c r="AT312" s="19" t="s">
        <v>619</v>
      </c>
      <c r="AU312" s="19" t="s">
        <v>538</v>
      </c>
    </row>
    <row r="313" spans="2:63" s="11" customFormat="1" ht="36.75" customHeight="1">
      <c r="B313" s="153"/>
      <c r="D313" s="154" t="s">
        <v>530</v>
      </c>
      <c r="E313" s="155" t="s">
        <v>886</v>
      </c>
      <c r="F313" s="155" t="s">
        <v>887</v>
      </c>
      <c r="I313" s="156"/>
      <c r="J313" s="157">
        <f>BK313</f>
        <v>0</v>
      </c>
      <c r="L313" s="153"/>
      <c r="M313" s="158"/>
      <c r="N313" s="159"/>
      <c r="O313" s="159"/>
      <c r="P313" s="160">
        <f>P314</f>
        <v>0</v>
      </c>
      <c r="Q313" s="159"/>
      <c r="R313" s="160">
        <f>R314</f>
        <v>0</v>
      </c>
      <c r="S313" s="159"/>
      <c r="T313" s="161">
        <f>T314</f>
        <v>0</v>
      </c>
      <c r="AR313" s="154" t="s">
        <v>645</v>
      </c>
      <c r="AT313" s="162" t="s">
        <v>530</v>
      </c>
      <c r="AU313" s="162" t="s">
        <v>531</v>
      </c>
      <c r="AY313" s="154" t="s">
        <v>611</v>
      </c>
      <c r="BK313" s="163">
        <f>BK314</f>
        <v>0</v>
      </c>
    </row>
    <row r="314" spans="2:63" s="11" customFormat="1" ht="19.5" customHeight="1">
      <c r="B314" s="153"/>
      <c r="D314" s="164" t="s">
        <v>530</v>
      </c>
      <c r="E314" s="165" t="s">
        <v>888</v>
      </c>
      <c r="F314" s="165" t="s">
        <v>889</v>
      </c>
      <c r="I314" s="156"/>
      <c r="J314" s="166">
        <f>BK314</f>
        <v>0</v>
      </c>
      <c r="L314" s="153"/>
      <c r="M314" s="158"/>
      <c r="N314" s="159"/>
      <c r="O314" s="159"/>
      <c r="P314" s="160">
        <f>SUM(P315:P317)</f>
        <v>0</v>
      </c>
      <c r="Q314" s="159"/>
      <c r="R314" s="160">
        <f>SUM(R315:R317)</f>
        <v>0</v>
      </c>
      <c r="S314" s="159"/>
      <c r="T314" s="161">
        <f>SUM(T315:T317)</f>
        <v>0</v>
      </c>
      <c r="AR314" s="154" t="s">
        <v>645</v>
      </c>
      <c r="AT314" s="162" t="s">
        <v>530</v>
      </c>
      <c r="AU314" s="162" t="s">
        <v>23</v>
      </c>
      <c r="AY314" s="154" t="s">
        <v>611</v>
      </c>
      <c r="BK314" s="163">
        <f>SUM(BK315:BK317)</f>
        <v>0</v>
      </c>
    </row>
    <row r="315" spans="2:65" s="1" customFormat="1" ht="22.5" customHeight="1">
      <c r="B315" s="167"/>
      <c r="C315" s="168" t="s">
        <v>890</v>
      </c>
      <c r="D315" s="168" t="s">
        <v>613</v>
      </c>
      <c r="E315" s="443" t="s">
        <v>891</v>
      </c>
      <c r="F315" s="442" t="s">
        <v>892</v>
      </c>
      <c r="G315" s="171" t="s">
        <v>893</v>
      </c>
      <c r="H315" s="232">
        <v>7</v>
      </c>
      <c r="I315" s="173">
        <f>J93</f>
        <v>0</v>
      </c>
      <c r="J315" s="174">
        <f>ROUND(I315*H315/100,2)</f>
        <v>0</v>
      </c>
      <c r="K315" s="442" t="s">
        <v>616</v>
      </c>
      <c r="L315" s="36"/>
      <c r="M315" s="175" t="s">
        <v>3</v>
      </c>
      <c r="N315" s="176" t="s">
        <v>502</v>
      </c>
      <c r="O315" s="37"/>
      <c r="P315" s="177">
        <f>O315*H315</f>
        <v>0</v>
      </c>
      <c r="Q315" s="177">
        <v>0</v>
      </c>
      <c r="R315" s="177">
        <f>Q315*H315</f>
        <v>0</v>
      </c>
      <c r="S315" s="177">
        <v>0</v>
      </c>
      <c r="T315" s="178">
        <f>S315*H315</f>
        <v>0</v>
      </c>
      <c r="AR315" s="19" t="s">
        <v>894</v>
      </c>
      <c r="AT315" s="19" t="s">
        <v>613</v>
      </c>
      <c r="AU315" s="19" t="s">
        <v>538</v>
      </c>
      <c r="AY315" s="19" t="s">
        <v>611</v>
      </c>
      <c r="BE315" s="179">
        <f>IF(N315="základní",J315,0)</f>
        <v>0</v>
      </c>
      <c r="BF315" s="179">
        <f>IF(N315="snížená",J315,0)</f>
        <v>0</v>
      </c>
      <c r="BG315" s="179">
        <f>IF(N315="zákl. přenesená",J315,0)</f>
        <v>0</v>
      </c>
      <c r="BH315" s="179">
        <f>IF(N315="sníž. přenesená",J315,0)</f>
        <v>0</v>
      </c>
      <c r="BI315" s="179">
        <f>IF(N315="nulová",J315,0)</f>
        <v>0</v>
      </c>
      <c r="BJ315" s="19" t="s">
        <v>23</v>
      </c>
      <c r="BK315" s="179">
        <f>ROUND(I315*H315/100,2)</f>
        <v>0</v>
      </c>
      <c r="BL315" s="19" t="s">
        <v>894</v>
      </c>
      <c r="BM315" s="19" t="s">
        <v>895</v>
      </c>
    </row>
    <row r="316" spans="2:47" s="1" customFormat="1" ht="13.5">
      <c r="B316" s="36"/>
      <c r="D316" s="180" t="s">
        <v>619</v>
      </c>
      <c r="F316" s="181" t="s">
        <v>896</v>
      </c>
      <c r="I316" s="182"/>
      <c r="L316" s="36"/>
      <c r="M316" s="65"/>
      <c r="N316" s="37"/>
      <c r="O316" s="37"/>
      <c r="P316" s="37"/>
      <c r="Q316" s="37"/>
      <c r="R316" s="37"/>
      <c r="S316" s="37"/>
      <c r="T316" s="66"/>
      <c r="AT316" s="19" t="s">
        <v>619</v>
      </c>
      <c r="AU316" s="19" t="s">
        <v>538</v>
      </c>
    </row>
    <row r="317" spans="2:47" s="1" customFormat="1" ht="27">
      <c r="B317" s="36"/>
      <c r="D317" s="180" t="s">
        <v>621</v>
      </c>
      <c r="F317" s="183" t="s">
        <v>897</v>
      </c>
      <c r="I317" s="182"/>
      <c r="L317" s="36"/>
      <c r="M317" s="233"/>
      <c r="N317" s="234"/>
      <c r="O317" s="234"/>
      <c r="P317" s="234"/>
      <c r="Q317" s="234"/>
      <c r="R317" s="234"/>
      <c r="S317" s="234"/>
      <c r="T317" s="235"/>
      <c r="AT317" s="19" t="s">
        <v>621</v>
      </c>
      <c r="AU317" s="19" t="s">
        <v>538</v>
      </c>
    </row>
    <row r="318" spans="2:12" s="1" customFormat="1" ht="6.75" customHeight="1">
      <c r="B318" s="51"/>
      <c r="C318" s="52"/>
      <c r="D318" s="52"/>
      <c r="E318" s="52"/>
      <c r="F318" s="52"/>
      <c r="G318" s="52"/>
      <c r="H318" s="52"/>
      <c r="I318" s="117"/>
      <c r="J318" s="52"/>
      <c r="K318" s="52"/>
      <c r="L318" s="36"/>
    </row>
    <row r="319" ht="13.5">
      <c r="AT319" s="236"/>
    </row>
  </sheetData>
  <sheetProtection/>
  <autoFilter ref="C91:K91"/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80:H80"/>
    <mergeCell ref="E82:H82"/>
    <mergeCell ref="E84:H84"/>
  </mergeCells>
  <hyperlinks>
    <hyperlink ref="F1:G1" location="C2" tooltip="Krycí list soupisu" display="1) Krycí list soupisu"/>
    <hyperlink ref="G1:H1" location="C58" tooltip="Rekapitulace" display="2) Rekapitulace"/>
    <hyperlink ref="J1" location="C91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0" fitToWidth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1"/>
  <sheetViews>
    <sheetView showGridLines="0" zoomScalePageLayoutView="0" workbookViewId="0" topLeftCell="A1">
      <pane ySplit="1" topLeftCell="A157" activePane="bottomLeft" state="frozen"/>
      <selection pane="topLeft" activeCell="A1" sqref="A1"/>
      <selection pane="bottomLeft" activeCell="F178" sqref="F178:I178"/>
    </sheetView>
  </sheetViews>
  <sheetFormatPr defaultColWidth="10.5" defaultRowHeight="14.25" customHeight="1"/>
  <cols>
    <col min="1" max="1" width="8.33203125" style="349" customWidth="1"/>
    <col min="2" max="2" width="1.66796875" style="349" customWidth="1"/>
    <col min="3" max="3" width="4.16015625" style="349" customWidth="1"/>
    <col min="4" max="4" width="4.33203125" style="349" customWidth="1"/>
    <col min="5" max="5" width="17.16015625" style="349" customWidth="1"/>
    <col min="6" max="7" width="11.16015625" style="349" customWidth="1"/>
    <col min="8" max="8" width="12.5" style="349" customWidth="1"/>
    <col min="9" max="9" width="7" style="349" customWidth="1"/>
    <col min="10" max="10" width="5.16015625" style="349" customWidth="1"/>
    <col min="11" max="11" width="11.5" style="349" customWidth="1"/>
    <col min="12" max="12" width="12" style="349" customWidth="1"/>
    <col min="13" max="14" width="6" style="349" customWidth="1"/>
    <col min="15" max="15" width="2" style="349" customWidth="1"/>
    <col min="16" max="16" width="12.5" style="349" customWidth="1"/>
    <col min="17" max="17" width="4.16015625" style="349" customWidth="1"/>
    <col min="18" max="18" width="1.66796875" style="349" customWidth="1"/>
    <col min="19" max="19" width="9.33203125" style="349" customWidth="1"/>
    <col min="20" max="30" width="9.33203125" style="349" hidden="1" customWidth="1"/>
    <col min="31" max="31" width="9.33203125" style="349" customWidth="1"/>
    <col min="32" max="32" width="9.33203125" style="304" customWidth="1"/>
    <col min="33" max="42" width="10.5" style="304" customWidth="1"/>
    <col min="43" max="43" width="9.33203125" style="304" customWidth="1"/>
    <col min="44" max="64" width="9.33203125" style="349" hidden="1" customWidth="1"/>
    <col min="65" max="65" width="9.33203125" style="304" customWidth="1"/>
    <col min="66" max="16384" width="10.5" style="304" customWidth="1"/>
  </cols>
  <sheetData>
    <row r="1" spans="1:256" s="348" customFormat="1" ht="22.5" customHeight="1">
      <c r="A1" s="343"/>
      <c r="B1" s="344"/>
      <c r="C1" s="344"/>
      <c r="D1" s="345" t="s">
        <v>1</v>
      </c>
      <c r="E1" s="344"/>
      <c r="F1" s="346" t="s">
        <v>114</v>
      </c>
      <c r="G1" s="346"/>
      <c r="H1" s="508" t="s">
        <v>115</v>
      </c>
      <c r="I1" s="508"/>
      <c r="J1" s="508"/>
      <c r="K1" s="508"/>
      <c r="L1" s="346" t="s">
        <v>116</v>
      </c>
      <c r="M1" s="344"/>
      <c r="N1" s="344"/>
      <c r="O1" s="345" t="s">
        <v>543</v>
      </c>
      <c r="P1" s="344"/>
      <c r="Q1" s="344"/>
      <c r="R1" s="344"/>
      <c r="S1" s="346" t="s">
        <v>904</v>
      </c>
      <c r="T1" s="346"/>
      <c r="U1" s="343"/>
      <c r="V1" s="343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  <c r="AX1" s="347"/>
      <c r="AY1" s="347"/>
      <c r="AZ1" s="347"/>
      <c r="BA1" s="347"/>
      <c r="BB1" s="347"/>
      <c r="BC1" s="347"/>
      <c r="BD1" s="347"/>
      <c r="BE1" s="347"/>
      <c r="BF1" s="347"/>
      <c r="BG1" s="347"/>
      <c r="BH1" s="347"/>
      <c r="BI1" s="347"/>
      <c r="BJ1" s="347"/>
      <c r="BK1" s="347"/>
      <c r="BL1" s="347"/>
      <c r="BM1" s="347"/>
      <c r="BN1" s="347"/>
      <c r="BO1" s="347"/>
      <c r="BP1" s="347"/>
      <c r="BQ1" s="347"/>
      <c r="BR1" s="347"/>
      <c r="BS1" s="347"/>
      <c r="BT1" s="347"/>
      <c r="BU1" s="347"/>
      <c r="BV1" s="347"/>
      <c r="BW1" s="347"/>
      <c r="BX1" s="347"/>
      <c r="BY1" s="347"/>
      <c r="BZ1" s="347"/>
      <c r="CA1" s="347"/>
      <c r="CB1" s="347"/>
      <c r="CC1" s="347"/>
      <c r="CD1" s="347"/>
      <c r="CE1" s="347"/>
      <c r="CF1" s="347"/>
      <c r="CG1" s="347"/>
      <c r="CH1" s="347"/>
      <c r="CI1" s="347"/>
      <c r="CJ1" s="347"/>
      <c r="CK1" s="347"/>
      <c r="CL1" s="347"/>
      <c r="CM1" s="347"/>
      <c r="CN1" s="347"/>
      <c r="CO1" s="347"/>
      <c r="CP1" s="347"/>
      <c r="CQ1" s="347"/>
      <c r="CR1" s="347"/>
      <c r="CS1" s="347"/>
      <c r="CT1" s="347"/>
      <c r="CU1" s="347"/>
      <c r="CV1" s="347"/>
      <c r="CW1" s="347"/>
      <c r="CX1" s="347"/>
      <c r="CY1" s="347"/>
      <c r="CZ1" s="347"/>
      <c r="DA1" s="347"/>
      <c r="DB1" s="347"/>
      <c r="DC1" s="347"/>
      <c r="DD1" s="347"/>
      <c r="DE1" s="347"/>
      <c r="DF1" s="347"/>
      <c r="DG1" s="347"/>
      <c r="DH1" s="347"/>
      <c r="DI1" s="347"/>
      <c r="DJ1" s="347"/>
      <c r="DK1" s="347"/>
      <c r="DL1" s="347"/>
      <c r="DM1" s="347"/>
      <c r="DN1" s="347"/>
      <c r="DO1" s="347"/>
      <c r="DP1" s="347"/>
      <c r="DQ1" s="347"/>
      <c r="DR1" s="347"/>
      <c r="DS1" s="347"/>
      <c r="DT1" s="347"/>
      <c r="DU1" s="347"/>
      <c r="DV1" s="347"/>
      <c r="DW1" s="347"/>
      <c r="DX1" s="347"/>
      <c r="DY1" s="347"/>
      <c r="DZ1" s="347"/>
      <c r="EA1" s="347"/>
      <c r="EB1" s="347"/>
      <c r="EC1" s="347"/>
      <c r="ED1" s="347"/>
      <c r="EE1" s="347"/>
      <c r="EF1" s="347"/>
      <c r="EG1" s="347"/>
      <c r="EH1" s="347"/>
      <c r="EI1" s="347"/>
      <c r="EJ1" s="347"/>
      <c r="EK1" s="347"/>
      <c r="EL1" s="347"/>
      <c r="EM1" s="347"/>
      <c r="EN1" s="347"/>
      <c r="EO1" s="347"/>
      <c r="EP1" s="347"/>
      <c r="EQ1" s="347"/>
      <c r="ER1" s="347"/>
      <c r="ES1" s="347"/>
      <c r="ET1" s="347"/>
      <c r="EU1" s="347"/>
      <c r="EV1" s="347"/>
      <c r="EW1" s="347"/>
      <c r="EX1" s="347"/>
      <c r="EY1" s="347"/>
      <c r="EZ1" s="347"/>
      <c r="FA1" s="347"/>
      <c r="FB1" s="347"/>
      <c r="FC1" s="347"/>
      <c r="FD1" s="347"/>
      <c r="FE1" s="347"/>
      <c r="FF1" s="347"/>
      <c r="FG1" s="347"/>
      <c r="FH1" s="347"/>
      <c r="FI1" s="347"/>
      <c r="FJ1" s="347"/>
      <c r="FK1" s="347"/>
      <c r="FL1" s="347"/>
      <c r="FM1" s="347"/>
      <c r="FN1" s="347"/>
      <c r="FO1" s="347"/>
      <c r="FP1" s="347"/>
      <c r="FQ1" s="347"/>
      <c r="FR1" s="347"/>
      <c r="FS1" s="347"/>
      <c r="FT1" s="347"/>
      <c r="FU1" s="347"/>
      <c r="FV1" s="347"/>
      <c r="FW1" s="347"/>
      <c r="FX1" s="347"/>
      <c r="FY1" s="347"/>
      <c r="FZ1" s="347"/>
      <c r="GA1" s="347"/>
      <c r="GB1" s="347"/>
      <c r="GC1" s="347"/>
      <c r="GD1" s="347"/>
      <c r="GE1" s="347"/>
      <c r="GF1" s="347"/>
      <c r="GG1" s="347"/>
      <c r="GH1" s="347"/>
      <c r="GI1" s="347"/>
      <c r="GJ1" s="347"/>
      <c r="GK1" s="347"/>
      <c r="GL1" s="347"/>
      <c r="GM1" s="347"/>
      <c r="GN1" s="347"/>
      <c r="GO1" s="347"/>
      <c r="GP1" s="347"/>
      <c r="GQ1" s="347"/>
      <c r="GR1" s="347"/>
      <c r="GS1" s="347"/>
      <c r="GT1" s="347"/>
      <c r="GU1" s="347"/>
      <c r="GV1" s="347"/>
      <c r="GW1" s="347"/>
      <c r="GX1" s="347"/>
      <c r="GY1" s="347"/>
      <c r="GZ1" s="347"/>
      <c r="HA1" s="347"/>
      <c r="HB1" s="347"/>
      <c r="HC1" s="347"/>
      <c r="HD1" s="347"/>
      <c r="HE1" s="347"/>
      <c r="HF1" s="347"/>
      <c r="HG1" s="347"/>
      <c r="HH1" s="347"/>
      <c r="HI1" s="347"/>
      <c r="HJ1" s="347"/>
      <c r="HK1" s="347"/>
      <c r="HL1" s="347"/>
      <c r="HM1" s="347"/>
      <c r="HN1" s="347"/>
      <c r="HO1" s="347"/>
      <c r="HP1" s="347"/>
      <c r="HQ1" s="347"/>
      <c r="HR1" s="347"/>
      <c r="HS1" s="347"/>
      <c r="HT1" s="347"/>
      <c r="HU1" s="347"/>
      <c r="HV1" s="347"/>
      <c r="HW1" s="347"/>
      <c r="HX1" s="347"/>
      <c r="HY1" s="347"/>
      <c r="HZ1" s="347"/>
      <c r="IA1" s="347"/>
      <c r="IB1" s="347"/>
      <c r="IC1" s="347"/>
      <c r="ID1" s="347"/>
      <c r="IE1" s="347"/>
      <c r="IF1" s="347"/>
      <c r="IG1" s="347"/>
      <c r="IH1" s="347"/>
      <c r="II1" s="347"/>
      <c r="IJ1" s="347"/>
      <c r="IK1" s="347"/>
      <c r="IL1" s="347"/>
      <c r="IM1" s="347"/>
      <c r="IN1" s="347"/>
      <c r="IO1" s="347"/>
      <c r="IP1" s="347"/>
      <c r="IQ1" s="347"/>
      <c r="IR1" s="347"/>
      <c r="IS1" s="347"/>
      <c r="IT1" s="347"/>
      <c r="IU1" s="347"/>
      <c r="IV1" s="347"/>
    </row>
    <row r="2" spans="3:46" s="349" customFormat="1" ht="37.5" customHeight="1">
      <c r="C2" s="535" t="s">
        <v>117</v>
      </c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S2" s="498" t="s">
        <v>6</v>
      </c>
      <c r="T2" s="499"/>
      <c r="U2" s="499"/>
      <c r="V2" s="499"/>
      <c r="W2" s="499"/>
      <c r="X2" s="499"/>
      <c r="Y2" s="499"/>
      <c r="Z2" s="499"/>
      <c r="AA2" s="499"/>
      <c r="AB2" s="499"/>
      <c r="AC2" s="499"/>
      <c r="AD2" s="499"/>
      <c r="AE2" s="499"/>
      <c r="AF2" s="499"/>
      <c r="AT2" s="349" t="s">
        <v>106</v>
      </c>
    </row>
    <row r="3" spans="2:46" s="349" customFormat="1" ht="7.5" customHeight="1">
      <c r="B3" s="350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2"/>
      <c r="AT3" s="349" t="s">
        <v>538</v>
      </c>
    </row>
    <row r="4" spans="2:46" s="349" customFormat="1" ht="37.5" customHeight="1">
      <c r="B4" s="353"/>
      <c r="C4" s="496" t="s">
        <v>118</v>
      </c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354"/>
      <c r="T4" s="355" t="s">
        <v>11</v>
      </c>
      <c r="AT4" s="349" t="s">
        <v>4</v>
      </c>
    </row>
    <row r="5" spans="2:18" s="349" customFormat="1" ht="7.5" customHeight="1">
      <c r="B5" s="353"/>
      <c r="R5" s="354"/>
    </row>
    <row r="6" spans="2:18" s="349" customFormat="1" ht="15.75" customHeight="1">
      <c r="B6" s="353"/>
      <c r="D6" s="356" t="s">
        <v>17</v>
      </c>
      <c r="F6" s="522" t="s">
        <v>255</v>
      </c>
      <c r="G6" s="499"/>
      <c r="H6" s="499"/>
      <c r="I6" s="499"/>
      <c r="J6" s="499"/>
      <c r="K6" s="499"/>
      <c r="L6" s="499"/>
      <c r="M6" s="499"/>
      <c r="N6" s="499"/>
      <c r="O6" s="499"/>
      <c r="P6" s="499"/>
      <c r="R6" s="354"/>
    </row>
    <row r="7" spans="2:18" s="273" customFormat="1" ht="18.75" customHeight="1">
      <c r="B7" s="357"/>
      <c r="D7" s="358" t="s">
        <v>565</v>
      </c>
      <c r="F7" s="518" t="s">
        <v>119</v>
      </c>
      <c r="G7" s="497"/>
      <c r="H7" s="497"/>
      <c r="I7" s="497"/>
      <c r="J7" s="497"/>
      <c r="K7" s="497"/>
      <c r="L7" s="497"/>
      <c r="M7" s="497"/>
      <c r="N7" s="497"/>
      <c r="O7" s="497"/>
      <c r="P7" s="497"/>
      <c r="R7" s="359"/>
    </row>
    <row r="8" spans="2:18" s="273" customFormat="1" ht="7.5" customHeight="1">
      <c r="B8" s="357"/>
      <c r="R8" s="359"/>
    </row>
    <row r="9" spans="2:18" s="273" customFormat="1" ht="15" customHeight="1">
      <c r="B9" s="357"/>
      <c r="D9" s="356" t="s">
        <v>24</v>
      </c>
      <c r="F9" s="339" t="s">
        <v>25</v>
      </c>
      <c r="M9" s="356" t="s">
        <v>26</v>
      </c>
      <c r="O9" s="536"/>
      <c r="P9" s="497"/>
      <c r="R9" s="359"/>
    </row>
    <row r="10" spans="2:18" s="273" customFormat="1" ht="7.5" customHeight="1">
      <c r="B10" s="357"/>
      <c r="R10" s="359"/>
    </row>
    <row r="11" spans="2:18" s="273" customFormat="1" ht="15" customHeight="1">
      <c r="B11" s="357"/>
      <c r="D11" s="356" t="s">
        <v>120</v>
      </c>
      <c r="M11" s="356" t="s">
        <v>30</v>
      </c>
      <c r="O11" s="510" t="s">
        <v>31</v>
      </c>
      <c r="P11" s="497"/>
      <c r="R11" s="359"/>
    </row>
    <row r="12" spans="2:18" s="273" customFormat="1" ht="18.75" customHeight="1">
      <c r="B12" s="357"/>
      <c r="E12" s="339" t="s">
        <v>32</v>
      </c>
      <c r="M12" s="356" t="s">
        <v>33</v>
      </c>
      <c r="O12" s="510" t="s">
        <v>121</v>
      </c>
      <c r="P12" s="497"/>
      <c r="R12" s="359"/>
    </row>
    <row r="13" spans="2:18" s="273" customFormat="1" ht="7.5" customHeight="1">
      <c r="B13" s="357"/>
      <c r="R13" s="359"/>
    </row>
    <row r="14" spans="2:18" s="273" customFormat="1" ht="15" customHeight="1">
      <c r="B14" s="357"/>
      <c r="D14" s="356" t="s">
        <v>122</v>
      </c>
      <c r="M14" s="356" t="s">
        <v>30</v>
      </c>
      <c r="O14" s="534"/>
      <c r="P14" s="497"/>
      <c r="R14" s="359"/>
    </row>
    <row r="15" spans="2:18" s="273" customFormat="1" ht="18.75" customHeight="1">
      <c r="B15" s="357"/>
      <c r="E15" s="534"/>
      <c r="F15" s="497"/>
      <c r="G15" s="497"/>
      <c r="H15" s="497"/>
      <c r="I15" s="497"/>
      <c r="J15" s="497"/>
      <c r="K15" s="497"/>
      <c r="L15" s="497"/>
      <c r="M15" s="356" t="s">
        <v>33</v>
      </c>
      <c r="O15" s="534"/>
      <c r="P15" s="497"/>
      <c r="R15" s="359"/>
    </row>
    <row r="16" spans="2:18" s="273" customFormat="1" ht="7.5" customHeight="1">
      <c r="B16" s="357"/>
      <c r="R16" s="359"/>
    </row>
    <row r="17" spans="2:18" s="273" customFormat="1" ht="15" customHeight="1">
      <c r="B17" s="357"/>
      <c r="D17" s="356" t="s">
        <v>37</v>
      </c>
      <c r="M17" s="356" t="s">
        <v>30</v>
      </c>
      <c r="O17" s="510"/>
      <c r="P17" s="497"/>
      <c r="R17" s="359"/>
    </row>
    <row r="18" spans="2:18" s="273" customFormat="1" ht="18.75" customHeight="1">
      <c r="B18" s="357"/>
      <c r="E18" s="339" t="s">
        <v>39</v>
      </c>
      <c r="M18" s="356" t="s">
        <v>33</v>
      </c>
      <c r="O18" s="510"/>
      <c r="P18" s="497"/>
      <c r="R18" s="359"/>
    </row>
    <row r="19" spans="2:18" s="273" customFormat="1" ht="7.5" customHeight="1">
      <c r="B19" s="357"/>
      <c r="R19" s="359"/>
    </row>
    <row r="20" spans="2:18" s="273" customFormat="1" ht="15" customHeight="1">
      <c r="B20" s="357"/>
      <c r="D20" s="356" t="s">
        <v>123</v>
      </c>
      <c r="M20" s="356" t="s">
        <v>30</v>
      </c>
      <c r="O20" s="510"/>
      <c r="P20" s="497"/>
      <c r="R20" s="359"/>
    </row>
    <row r="21" spans="2:18" s="273" customFormat="1" ht="18.75" customHeight="1">
      <c r="B21" s="357"/>
      <c r="E21" s="339"/>
      <c r="M21" s="356" t="s">
        <v>33</v>
      </c>
      <c r="O21" s="510"/>
      <c r="P21" s="497"/>
      <c r="R21" s="359"/>
    </row>
    <row r="22" spans="2:18" s="273" customFormat="1" ht="7.5" customHeight="1">
      <c r="B22" s="357"/>
      <c r="R22" s="359"/>
    </row>
    <row r="23" spans="2:18" s="273" customFormat="1" ht="7.5" customHeight="1">
      <c r="B23" s="357"/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R23" s="359"/>
    </row>
    <row r="24" spans="2:18" s="273" customFormat="1" ht="15" customHeight="1">
      <c r="B24" s="357"/>
      <c r="D24" s="361" t="s">
        <v>124</v>
      </c>
      <c r="M24" s="532">
        <f>$M$87</f>
        <v>0</v>
      </c>
      <c r="N24" s="497"/>
      <c r="O24" s="497"/>
      <c r="P24" s="497"/>
      <c r="R24" s="359"/>
    </row>
    <row r="25" spans="2:18" s="273" customFormat="1" ht="15.75" customHeight="1">
      <c r="B25" s="357"/>
      <c r="E25" s="356" t="s">
        <v>125</v>
      </c>
      <c r="M25" s="533">
        <f>$H$87</f>
        <v>0</v>
      </c>
      <c r="N25" s="497"/>
      <c r="O25" s="497"/>
      <c r="P25" s="497"/>
      <c r="R25" s="359"/>
    </row>
    <row r="26" spans="2:18" s="273" customFormat="1" ht="15.75" customHeight="1">
      <c r="B26" s="357"/>
      <c r="E26" s="356" t="s">
        <v>126</v>
      </c>
      <c r="M26" s="533">
        <f>$K$87</f>
        <v>0</v>
      </c>
      <c r="N26" s="497"/>
      <c r="O26" s="497"/>
      <c r="P26" s="497"/>
      <c r="R26" s="359"/>
    </row>
    <row r="27" spans="2:18" s="273" customFormat="1" ht="7.5" customHeight="1">
      <c r="B27" s="357"/>
      <c r="R27" s="359"/>
    </row>
    <row r="28" spans="2:18" s="273" customFormat="1" ht="26.25" customHeight="1">
      <c r="B28" s="357"/>
      <c r="D28" s="362" t="s">
        <v>497</v>
      </c>
      <c r="M28" s="545">
        <f>ROUNDUP($M$24,2)</f>
        <v>0</v>
      </c>
      <c r="N28" s="545"/>
      <c r="O28" s="545"/>
      <c r="P28" s="545"/>
      <c r="R28" s="359"/>
    </row>
    <row r="29" spans="2:18" s="273" customFormat="1" ht="7.5" customHeight="1">
      <c r="B29" s="357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R29" s="359"/>
    </row>
    <row r="30" spans="2:18" s="273" customFormat="1" ht="15" customHeight="1">
      <c r="B30" s="357"/>
      <c r="D30" s="363" t="s">
        <v>501</v>
      </c>
      <c r="E30" s="363" t="s">
        <v>502</v>
      </c>
      <c r="F30" s="364">
        <v>0.21</v>
      </c>
      <c r="G30" s="365" t="s">
        <v>127</v>
      </c>
      <c r="H30" s="528">
        <f>ROUNDUP((((SUM($BE$95:$BE$95)+SUM($BE$113:$BE$257))+SUM($BE$259:$BE$260))),2)</f>
        <v>0</v>
      </c>
      <c r="I30" s="497"/>
      <c r="J30" s="497"/>
      <c r="M30" s="528">
        <f>ROUNDUP((((SUM($BE$95:$BE$95)+SUM($BE$113:$BE$257))*$F$30)+SUM($BE$259:$BE$260)*$F$30),2)</f>
        <v>0</v>
      </c>
      <c r="N30" s="497"/>
      <c r="O30" s="497"/>
      <c r="P30" s="497"/>
      <c r="R30" s="359"/>
    </row>
    <row r="31" spans="2:18" s="273" customFormat="1" ht="15" customHeight="1">
      <c r="B31" s="357"/>
      <c r="E31" s="363" t="s">
        <v>503</v>
      </c>
      <c r="F31" s="364">
        <v>0.15</v>
      </c>
      <c r="G31" s="365" t="s">
        <v>127</v>
      </c>
      <c r="H31" s="528">
        <f>ROUNDUP((((SUM($BF$95:$BF$95)+SUM($BF$113:$BF$257))+SUM($BF$259:$BF$260))),2)</f>
        <v>0</v>
      </c>
      <c r="I31" s="497"/>
      <c r="J31" s="497"/>
      <c r="M31" s="528">
        <f>ROUNDUP((((SUM($BF$95:$BF$95)+SUM($BF$113:$BF$257))*$F$31)+SUM($BF$259:$BF$260)*$F$31),2)</f>
        <v>0</v>
      </c>
      <c r="N31" s="497"/>
      <c r="O31" s="497"/>
      <c r="P31" s="497"/>
      <c r="R31" s="359"/>
    </row>
    <row r="32" spans="2:18" s="273" customFormat="1" ht="15" customHeight="1" hidden="1">
      <c r="B32" s="357"/>
      <c r="E32" s="363" t="s">
        <v>504</v>
      </c>
      <c r="F32" s="364">
        <v>0.21</v>
      </c>
      <c r="G32" s="365" t="s">
        <v>127</v>
      </c>
      <c r="H32" s="528">
        <f>ROUNDUP((((SUM($BG$95:$BG$95)+SUM($BG$113:$BG$257))+SUM($BG$259:$BG$260))),2)</f>
        <v>0</v>
      </c>
      <c r="I32" s="497"/>
      <c r="J32" s="497"/>
      <c r="M32" s="528">
        <v>0</v>
      </c>
      <c r="N32" s="497"/>
      <c r="O32" s="497"/>
      <c r="P32" s="497"/>
      <c r="R32" s="359"/>
    </row>
    <row r="33" spans="2:18" s="273" customFormat="1" ht="15" customHeight="1" hidden="1">
      <c r="B33" s="357"/>
      <c r="E33" s="363" t="s">
        <v>505</v>
      </c>
      <c r="F33" s="364">
        <v>0.15</v>
      </c>
      <c r="G33" s="365" t="s">
        <v>127</v>
      </c>
      <c r="H33" s="528">
        <f>ROUNDUP((((SUM($BH$95:$BH$95)+SUM($BH$113:$BH$257))+SUM($BH$259:$BH$260))),2)</f>
        <v>0</v>
      </c>
      <c r="I33" s="497"/>
      <c r="J33" s="497"/>
      <c r="M33" s="528">
        <v>0</v>
      </c>
      <c r="N33" s="497"/>
      <c r="O33" s="497"/>
      <c r="P33" s="497"/>
      <c r="R33" s="359"/>
    </row>
    <row r="34" spans="2:18" s="273" customFormat="1" ht="15" customHeight="1" hidden="1">
      <c r="B34" s="357"/>
      <c r="E34" s="363" t="s">
        <v>506</v>
      </c>
      <c r="F34" s="364">
        <v>0</v>
      </c>
      <c r="G34" s="365" t="s">
        <v>127</v>
      </c>
      <c r="H34" s="528">
        <f>ROUNDUP((((SUM($BI$95:$BI$95)+SUM($BI$113:$BI$257))+SUM($BI$259:$BI$260))),2)</f>
        <v>0</v>
      </c>
      <c r="I34" s="497"/>
      <c r="J34" s="497"/>
      <c r="M34" s="528">
        <v>0</v>
      </c>
      <c r="N34" s="497"/>
      <c r="O34" s="497"/>
      <c r="P34" s="497"/>
      <c r="R34" s="359"/>
    </row>
    <row r="35" spans="2:18" s="273" customFormat="1" ht="7.5" customHeight="1">
      <c r="B35" s="357"/>
      <c r="R35" s="359"/>
    </row>
    <row r="36" spans="2:18" s="273" customFormat="1" ht="26.25" customHeight="1">
      <c r="B36" s="357"/>
      <c r="C36" s="367"/>
      <c r="D36" s="368" t="s">
        <v>507</v>
      </c>
      <c r="E36" s="369"/>
      <c r="F36" s="369"/>
      <c r="G36" s="370" t="s">
        <v>508</v>
      </c>
      <c r="H36" s="371" t="s">
        <v>509</v>
      </c>
      <c r="I36" s="369"/>
      <c r="J36" s="369"/>
      <c r="K36" s="369"/>
      <c r="L36" s="529">
        <f>ROUNDUP(SUM($M$28:$M$31),2)</f>
        <v>0</v>
      </c>
      <c r="M36" s="530"/>
      <c r="N36" s="530"/>
      <c r="O36" s="530"/>
      <c r="P36" s="531"/>
      <c r="Q36" s="367"/>
      <c r="R36" s="359"/>
    </row>
    <row r="37" spans="2:18" s="273" customFormat="1" ht="15" customHeight="1">
      <c r="B37" s="357"/>
      <c r="R37" s="359"/>
    </row>
    <row r="38" spans="2:18" s="273" customFormat="1" ht="15" customHeight="1">
      <c r="B38" s="357"/>
      <c r="R38" s="359"/>
    </row>
    <row r="39" spans="2:18" ht="14.25" customHeight="1">
      <c r="B39" s="353"/>
      <c r="R39" s="354"/>
    </row>
    <row r="40" spans="2:18" ht="14.25" customHeight="1">
      <c r="B40" s="353"/>
      <c r="R40" s="354"/>
    </row>
    <row r="41" spans="2:18" ht="14.25" customHeight="1">
      <c r="B41" s="353"/>
      <c r="R41" s="354"/>
    </row>
    <row r="42" spans="2:18" ht="14.25" customHeight="1">
      <c r="B42" s="353"/>
      <c r="R42" s="354"/>
    </row>
    <row r="43" spans="2:18" ht="14.25" customHeight="1">
      <c r="B43" s="353"/>
      <c r="R43" s="354"/>
    </row>
    <row r="44" spans="2:18" ht="14.25" customHeight="1">
      <c r="B44" s="353"/>
      <c r="R44" s="354"/>
    </row>
    <row r="45" spans="2:18" ht="14.25" customHeight="1">
      <c r="B45" s="353"/>
      <c r="R45" s="354"/>
    </row>
    <row r="46" spans="2:18" ht="14.25" customHeight="1">
      <c r="B46" s="353"/>
      <c r="R46" s="354"/>
    </row>
    <row r="47" spans="2:18" ht="14.25" customHeight="1">
      <c r="B47" s="353"/>
      <c r="R47" s="354"/>
    </row>
    <row r="48" spans="2:18" ht="14.25" customHeight="1">
      <c r="B48" s="353"/>
      <c r="R48" s="354"/>
    </row>
    <row r="49" spans="2:18" s="273" customFormat="1" ht="15.75" customHeight="1">
      <c r="B49" s="357"/>
      <c r="D49" s="372" t="s">
        <v>1001</v>
      </c>
      <c r="E49" s="360"/>
      <c r="F49" s="360"/>
      <c r="G49" s="360"/>
      <c r="H49" s="373"/>
      <c r="J49" s="372" t="s">
        <v>128</v>
      </c>
      <c r="K49" s="360"/>
      <c r="L49" s="360"/>
      <c r="M49" s="360"/>
      <c r="N49" s="360"/>
      <c r="O49" s="360"/>
      <c r="P49" s="373"/>
      <c r="R49" s="359"/>
    </row>
    <row r="50" spans="2:18" ht="14.25" customHeight="1">
      <c r="B50" s="353"/>
      <c r="D50" s="374"/>
      <c r="H50" s="375"/>
      <c r="J50" s="374"/>
      <c r="P50" s="375"/>
      <c r="R50" s="354"/>
    </row>
    <row r="51" spans="2:18" ht="14.25" customHeight="1">
      <c r="B51" s="353"/>
      <c r="D51" s="374"/>
      <c r="H51" s="375"/>
      <c r="J51" s="374"/>
      <c r="P51" s="375"/>
      <c r="R51" s="354"/>
    </row>
    <row r="52" spans="2:18" ht="14.25" customHeight="1">
      <c r="B52" s="353"/>
      <c r="D52" s="374"/>
      <c r="H52" s="375"/>
      <c r="J52" s="374"/>
      <c r="P52" s="375"/>
      <c r="R52" s="354"/>
    </row>
    <row r="53" spans="2:18" ht="14.25" customHeight="1">
      <c r="B53" s="353"/>
      <c r="D53" s="374"/>
      <c r="H53" s="375"/>
      <c r="J53" s="374"/>
      <c r="P53" s="375"/>
      <c r="R53" s="354"/>
    </row>
    <row r="54" spans="2:18" ht="14.25" customHeight="1">
      <c r="B54" s="353"/>
      <c r="D54" s="374"/>
      <c r="H54" s="375"/>
      <c r="J54" s="374"/>
      <c r="P54" s="375"/>
      <c r="R54" s="354"/>
    </row>
    <row r="55" spans="2:18" ht="14.25" customHeight="1">
      <c r="B55" s="353"/>
      <c r="D55" s="374"/>
      <c r="H55" s="375"/>
      <c r="J55" s="374"/>
      <c r="P55" s="375"/>
      <c r="R55" s="354"/>
    </row>
    <row r="56" spans="2:18" ht="14.25" customHeight="1">
      <c r="B56" s="353"/>
      <c r="D56" s="374"/>
      <c r="H56" s="375"/>
      <c r="J56" s="374"/>
      <c r="P56" s="375"/>
      <c r="R56" s="354"/>
    </row>
    <row r="57" spans="2:18" ht="14.25" customHeight="1">
      <c r="B57" s="353"/>
      <c r="D57" s="374"/>
      <c r="H57" s="375"/>
      <c r="J57" s="374"/>
      <c r="P57" s="375"/>
      <c r="R57" s="354"/>
    </row>
    <row r="58" spans="2:18" s="273" customFormat="1" ht="15.75" customHeight="1">
      <c r="B58" s="357"/>
      <c r="D58" s="376" t="s">
        <v>129</v>
      </c>
      <c r="E58" s="377"/>
      <c r="F58" s="377"/>
      <c r="G58" s="378" t="s">
        <v>130</v>
      </c>
      <c r="H58" s="379"/>
      <c r="J58" s="376" t="s">
        <v>129</v>
      </c>
      <c r="K58" s="377"/>
      <c r="L58" s="377"/>
      <c r="M58" s="377"/>
      <c r="N58" s="378" t="s">
        <v>130</v>
      </c>
      <c r="O58" s="377"/>
      <c r="P58" s="379"/>
      <c r="R58" s="359"/>
    </row>
    <row r="59" spans="2:18" ht="14.25" customHeight="1">
      <c r="B59" s="353"/>
      <c r="R59" s="354"/>
    </row>
    <row r="60" spans="2:18" s="273" customFormat="1" ht="15.75" customHeight="1">
      <c r="B60" s="357"/>
      <c r="D60" s="372" t="s">
        <v>131</v>
      </c>
      <c r="E60" s="360"/>
      <c r="F60" s="360"/>
      <c r="G60" s="360"/>
      <c r="H60" s="373"/>
      <c r="J60" s="372" t="s">
        <v>132</v>
      </c>
      <c r="K60" s="360"/>
      <c r="L60" s="360"/>
      <c r="M60" s="360"/>
      <c r="N60" s="360"/>
      <c r="O60" s="360"/>
      <c r="P60" s="373"/>
      <c r="R60" s="359"/>
    </row>
    <row r="61" spans="2:18" ht="14.25" customHeight="1">
      <c r="B61" s="353"/>
      <c r="D61" s="374"/>
      <c r="H61" s="375"/>
      <c r="J61" s="374"/>
      <c r="P61" s="375"/>
      <c r="R61" s="354"/>
    </row>
    <row r="62" spans="2:18" ht="14.25" customHeight="1">
      <c r="B62" s="353"/>
      <c r="D62" s="374"/>
      <c r="H62" s="375"/>
      <c r="J62" s="374"/>
      <c r="P62" s="375"/>
      <c r="R62" s="354"/>
    </row>
    <row r="63" spans="2:18" ht="14.25" customHeight="1">
      <c r="B63" s="353"/>
      <c r="D63" s="374"/>
      <c r="H63" s="375"/>
      <c r="J63" s="374"/>
      <c r="P63" s="375"/>
      <c r="R63" s="354"/>
    </row>
    <row r="64" spans="2:18" ht="14.25" customHeight="1">
      <c r="B64" s="353"/>
      <c r="D64" s="374"/>
      <c r="H64" s="375"/>
      <c r="J64" s="374"/>
      <c r="P64" s="375"/>
      <c r="R64" s="354"/>
    </row>
    <row r="65" spans="2:18" ht="14.25" customHeight="1">
      <c r="B65" s="353"/>
      <c r="D65" s="374"/>
      <c r="H65" s="375"/>
      <c r="J65" s="374"/>
      <c r="P65" s="375"/>
      <c r="R65" s="354"/>
    </row>
    <row r="66" spans="2:18" ht="14.25" customHeight="1">
      <c r="B66" s="353"/>
      <c r="D66" s="374"/>
      <c r="H66" s="375"/>
      <c r="J66" s="374"/>
      <c r="P66" s="375"/>
      <c r="R66" s="354"/>
    </row>
    <row r="67" spans="2:18" ht="14.25" customHeight="1">
      <c r="B67" s="353"/>
      <c r="D67" s="374"/>
      <c r="H67" s="375"/>
      <c r="J67" s="374"/>
      <c r="P67" s="375"/>
      <c r="R67" s="354"/>
    </row>
    <row r="68" spans="2:18" ht="14.25" customHeight="1">
      <c r="B68" s="353"/>
      <c r="D68" s="374"/>
      <c r="H68" s="375"/>
      <c r="J68" s="374"/>
      <c r="P68" s="375"/>
      <c r="R68" s="354"/>
    </row>
    <row r="69" spans="2:18" s="273" customFormat="1" ht="15.75" customHeight="1">
      <c r="B69" s="357"/>
      <c r="D69" s="376" t="s">
        <v>129</v>
      </c>
      <c r="E69" s="377"/>
      <c r="F69" s="377"/>
      <c r="G69" s="378" t="s">
        <v>130</v>
      </c>
      <c r="H69" s="379"/>
      <c r="J69" s="376" t="s">
        <v>129</v>
      </c>
      <c r="K69" s="377"/>
      <c r="L69" s="377"/>
      <c r="M69" s="377"/>
      <c r="N69" s="378" t="s">
        <v>130</v>
      </c>
      <c r="O69" s="377"/>
      <c r="P69" s="379"/>
      <c r="R69" s="359"/>
    </row>
    <row r="70" spans="2:18" s="273" customFormat="1" ht="15" customHeight="1">
      <c r="B70" s="380"/>
      <c r="C70" s="381"/>
      <c r="D70" s="381"/>
      <c r="E70" s="381"/>
      <c r="F70" s="381"/>
      <c r="G70" s="381"/>
      <c r="H70" s="381"/>
      <c r="I70" s="381"/>
      <c r="J70" s="381"/>
      <c r="K70" s="381"/>
      <c r="L70" s="381"/>
      <c r="M70" s="381"/>
      <c r="N70" s="381"/>
      <c r="O70" s="381"/>
      <c r="P70" s="381"/>
      <c r="Q70" s="381"/>
      <c r="R70" s="382"/>
    </row>
    <row r="74" spans="2:18" s="273" customFormat="1" ht="7.5" customHeight="1">
      <c r="B74" s="383"/>
      <c r="C74" s="384"/>
      <c r="D74" s="384"/>
      <c r="E74" s="384"/>
      <c r="F74" s="384"/>
      <c r="G74" s="384"/>
      <c r="H74" s="384"/>
      <c r="I74" s="384"/>
      <c r="J74" s="384"/>
      <c r="K74" s="384"/>
      <c r="L74" s="384"/>
      <c r="M74" s="384"/>
      <c r="N74" s="384"/>
      <c r="O74" s="384"/>
      <c r="P74" s="384"/>
      <c r="Q74" s="384"/>
      <c r="R74" s="385"/>
    </row>
    <row r="75" spans="2:18" s="273" customFormat="1" ht="37.5" customHeight="1">
      <c r="B75" s="357"/>
      <c r="C75" s="496" t="s">
        <v>133</v>
      </c>
      <c r="D75" s="497"/>
      <c r="E75" s="497"/>
      <c r="F75" s="497"/>
      <c r="G75" s="497"/>
      <c r="H75" s="497"/>
      <c r="I75" s="497"/>
      <c r="J75" s="497"/>
      <c r="K75" s="497"/>
      <c r="L75" s="497"/>
      <c r="M75" s="497"/>
      <c r="N75" s="497"/>
      <c r="O75" s="497"/>
      <c r="P75" s="497"/>
      <c r="Q75" s="497"/>
      <c r="R75" s="359"/>
    </row>
    <row r="76" spans="2:18" s="273" customFormat="1" ht="7.5" customHeight="1">
      <c r="B76" s="357"/>
      <c r="R76" s="359"/>
    </row>
    <row r="77" spans="2:18" s="273" customFormat="1" ht="15" customHeight="1">
      <c r="B77" s="357"/>
      <c r="C77" s="356" t="s">
        <v>17</v>
      </c>
      <c r="F77" s="522" t="str">
        <f>$F$6</f>
        <v>Obnova schodiště a teras nad Dolním rybníkem v Husových sadech</v>
      </c>
      <c r="G77" s="497"/>
      <c r="H77" s="497"/>
      <c r="I77" s="497"/>
      <c r="J77" s="497"/>
      <c r="K77" s="497"/>
      <c r="L77" s="497"/>
      <c r="M77" s="497"/>
      <c r="N77" s="497"/>
      <c r="O77" s="497"/>
      <c r="P77" s="497"/>
      <c r="R77" s="359"/>
    </row>
    <row r="78" spans="2:18" s="273" customFormat="1" ht="15" customHeight="1">
      <c r="B78" s="357"/>
      <c r="C78" s="358" t="s">
        <v>565</v>
      </c>
      <c r="F78" s="518" t="str">
        <f>$F$7</f>
        <v>SO 01 - Vegetační úpravy</v>
      </c>
      <c r="G78" s="497"/>
      <c r="H78" s="497"/>
      <c r="I78" s="497"/>
      <c r="J78" s="497"/>
      <c r="K78" s="497"/>
      <c r="L78" s="497"/>
      <c r="M78" s="497"/>
      <c r="N78" s="497"/>
      <c r="O78" s="497"/>
      <c r="P78" s="497"/>
      <c r="R78" s="359"/>
    </row>
    <row r="79" spans="2:18" s="273" customFormat="1" ht="7.5" customHeight="1">
      <c r="B79" s="357"/>
      <c r="R79" s="359"/>
    </row>
    <row r="80" spans="2:18" s="273" customFormat="1" ht="18.75" customHeight="1">
      <c r="B80" s="357"/>
      <c r="C80" s="356" t="s">
        <v>24</v>
      </c>
      <c r="F80" s="339" t="str">
        <f>$F$9</f>
        <v>Sokolov</v>
      </c>
      <c r="K80" s="356" t="s">
        <v>26</v>
      </c>
      <c r="M80" s="519">
        <f>IF($O$9="","",$O$9)</f>
      </c>
      <c r="N80" s="497"/>
      <c r="O80" s="497"/>
      <c r="P80" s="497"/>
      <c r="R80" s="359"/>
    </row>
    <row r="81" spans="2:18" s="273" customFormat="1" ht="7.5" customHeight="1">
      <c r="B81" s="357"/>
      <c r="R81" s="359"/>
    </row>
    <row r="82" spans="2:18" s="273" customFormat="1" ht="15.75" customHeight="1">
      <c r="B82" s="357"/>
      <c r="C82" s="356" t="s">
        <v>120</v>
      </c>
      <c r="F82" s="339" t="str">
        <f>$E$12</f>
        <v>Město Sokolov</v>
      </c>
      <c r="K82" s="356" t="s">
        <v>37</v>
      </c>
      <c r="M82" s="510" t="str">
        <f>$E$18</f>
        <v>Bc. Michal Pašava</v>
      </c>
      <c r="N82" s="497"/>
      <c r="O82" s="497"/>
      <c r="P82" s="497"/>
      <c r="Q82" s="497"/>
      <c r="R82" s="359"/>
    </row>
    <row r="83" spans="2:18" s="273" customFormat="1" ht="15" customHeight="1">
      <c r="B83" s="357"/>
      <c r="C83" s="356" t="s">
        <v>122</v>
      </c>
      <c r="F83" s="339">
        <f>IF($E$15="","",$E$15)</f>
      </c>
      <c r="K83" s="356" t="s">
        <v>123</v>
      </c>
      <c r="M83" s="510">
        <f>$E$21</f>
        <v>0</v>
      </c>
      <c r="N83" s="497"/>
      <c r="O83" s="497"/>
      <c r="P83" s="497"/>
      <c r="Q83" s="497"/>
      <c r="R83" s="359"/>
    </row>
    <row r="84" spans="2:18" s="273" customFormat="1" ht="11.25" customHeight="1">
      <c r="B84" s="357"/>
      <c r="R84" s="359"/>
    </row>
    <row r="85" spans="2:18" s="273" customFormat="1" ht="30" customHeight="1">
      <c r="B85" s="357"/>
      <c r="C85" s="527" t="s">
        <v>134</v>
      </c>
      <c r="D85" s="521"/>
      <c r="E85" s="521"/>
      <c r="F85" s="521"/>
      <c r="G85" s="521"/>
      <c r="H85" s="527" t="s">
        <v>135</v>
      </c>
      <c r="I85" s="521"/>
      <c r="J85" s="521"/>
      <c r="K85" s="527" t="s">
        <v>136</v>
      </c>
      <c r="L85" s="521"/>
      <c r="M85" s="527" t="s">
        <v>583</v>
      </c>
      <c r="N85" s="521"/>
      <c r="O85" s="497"/>
      <c r="P85" s="497"/>
      <c r="Q85" s="497"/>
      <c r="R85" s="359"/>
    </row>
    <row r="86" spans="2:18" s="273" customFormat="1" ht="11.25" customHeight="1">
      <c r="B86" s="357"/>
      <c r="C86" s="273"/>
      <c r="R86" s="359"/>
    </row>
    <row r="87" spans="2:47" s="273" customFormat="1" ht="30" customHeight="1">
      <c r="B87" s="357"/>
      <c r="C87" s="386" t="s">
        <v>137</v>
      </c>
      <c r="H87" s="526">
        <f>ROUNDUP($W$113,2)</f>
        <v>0</v>
      </c>
      <c r="I87" s="497"/>
      <c r="J87" s="497"/>
      <c r="K87" s="526">
        <f>ROUNDUP($X$113,2)</f>
        <v>0</v>
      </c>
      <c r="L87" s="497"/>
      <c r="M87" s="526">
        <f>ROUNDUP($M$113,2)</f>
        <v>0</v>
      </c>
      <c r="N87" s="497"/>
      <c r="O87" s="497"/>
      <c r="P87" s="497"/>
      <c r="Q87" s="497"/>
      <c r="R87" s="359"/>
      <c r="AU87" s="273" t="s">
        <v>585</v>
      </c>
    </row>
    <row r="88" spans="2:18" s="388" customFormat="1" ht="25.5" customHeight="1">
      <c r="B88" s="387"/>
      <c r="D88" s="389" t="s">
        <v>586</v>
      </c>
      <c r="H88" s="525">
        <f>ROUNDUP($W$114,2)</f>
        <v>0</v>
      </c>
      <c r="I88" s="523"/>
      <c r="J88" s="523"/>
      <c r="K88" s="525">
        <f>ROUNDUP($X$114,2)</f>
        <v>0</v>
      </c>
      <c r="L88" s="523"/>
      <c r="M88" s="525">
        <f>ROUNDUP($M$114,2)</f>
        <v>0</v>
      </c>
      <c r="N88" s="523"/>
      <c r="O88" s="523"/>
      <c r="P88" s="523"/>
      <c r="Q88" s="523"/>
      <c r="R88" s="390"/>
    </row>
    <row r="89" spans="2:18" s="361" customFormat="1" ht="21" customHeight="1">
      <c r="B89" s="391"/>
      <c r="D89" s="392" t="s">
        <v>587</v>
      </c>
      <c r="H89" s="524">
        <f>ROUNDUP($W$115,2)</f>
        <v>0</v>
      </c>
      <c r="I89" s="523"/>
      <c r="J89" s="523"/>
      <c r="K89" s="524">
        <f>ROUNDUP($X$115,2)</f>
        <v>0</v>
      </c>
      <c r="L89" s="523"/>
      <c r="M89" s="524">
        <f>ROUNDUP($M$115,2)</f>
        <v>0</v>
      </c>
      <c r="N89" s="523"/>
      <c r="O89" s="523"/>
      <c r="P89" s="523"/>
      <c r="Q89" s="523"/>
      <c r="R89" s="393"/>
    </row>
    <row r="90" spans="2:18" s="361" customFormat="1" ht="21" customHeight="1">
      <c r="B90" s="391"/>
      <c r="D90" s="392" t="s">
        <v>138</v>
      </c>
      <c r="H90" s="524">
        <f>ROUNDUP($W$204,2)</f>
        <v>0</v>
      </c>
      <c r="I90" s="523"/>
      <c r="J90" s="523"/>
      <c r="K90" s="524">
        <f>ROUNDUP($X$204,2)</f>
        <v>0</v>
      </c>
      <c r="L90" s="523"/>
      <c r="M90" s="524">
        <f>ROUNDUP($M$204,2)</f>
        <v>0</v>
      </c>
      <c r="N90" s="523"/>
      <c r="O90" s="523"/>
      <c r="P90" s="523"/>
      <c r="Q90" s="523"/>
      <c r="R90" s="393"/>
    </row>
    <row r="91" spans="2:18" s="361" customFormat="1" ht="15.75" customHeight="1">
      <c r="B91" s="391"/>
      <c r="D91" s="392" t="s">
        <v>139</v>
      </c>
      <c r="H91" s="524">
        <f>ROUNDUP($W$205,2)</f>
        <v>0</v>
      </c>
      <c r="I91" s="523"/>
      <c r="J91" s="523"/>
      <c r="K91" s="524">
        <f>ROUNDUP($X$205,2)</f>
        <v>0</v>
      </c>
      <c r="L91" s="523"/>
      <c r="M91" s="524">
        <f>ROUNDUP($M$205,2)</f>
        <v>0</v>
      </c>
      <c r="N91" s="523"/>
      <c r="O91" s="523"/>
      <c r="P91" s="523"/>
      <c r="Q91" s="523"/>
      <c r="R91" s="393"/>
    </row>
    <row r="92" spans="2:18" s="388" customFormat="1" ht="25.5" customHeight="1">
      <c r="B92" s="387"/>
      <c r="D92" s="389" t="s">
        <v>140</v>
      </c>
      <c r="H92" s="525">
        <f>ROUNDUP($W$207,2)</f>
        <v>0</v>
      </c>
      <c r="I92" s="523"/>
      <c r="J92" s="523"/>
      <c r="K92" s="525">
        <f>ROUNDUP($X$207,2)</f>
        <v>0</v>
      </c>
      <c r="L92" s="523"/>
      <c r="M92" s="525">
        <f>ROUNDUP($M$207,2)</f>
        <v>0</v>
      </c>
      <c r="N92" s="523"/>
      <c r="O92" s="523"/>
      <c r="P92" s="523"/>
      <c r="Q92" s="523"/>
      <c r="R92" s="390"/>
    </row>
    <row r="93" spans="2:18" s="388" customFormat="1" ht="22.5" customHeight="1">
      <c r="B93" s="387"/>
      <c r="D93" s="389" t="s">
        <v>594</v>
      </c>
      <c r="H93" s="503"/>
      <c r="I93" s="523"/>
      <c r="J93" s="523"/>
      <c r="K93" s="503"/>
      <c r="L93" s="523"/>
      <c r="M93" s="524">
        <f>ROUNDUP($M$258,2)</f>
        <v>0</v>
      </c>
      <c r="N93" s="523"/>
      <c r="O93" s="523"/>
      <c r="P93" s="523"/>
      <c r="Q93" s="523"/>
      <c r="R93" s="390"/>
    </row>
    <row r="94" spans="2:18" s="273" customFormat="1" ht="15" customHeight="1">
      <c r="B94" s="357"/>
      <c r="E94" s="392" t="s">
        <v>1024</v>
      </c>
      <c r="R94" s="359"/>
    </row>
    <row r="95" spans="2:18" s="273" customFormat="1" ht="14.25" customHeight="1">
      <c r="B95" s="357"/>
      <c r="R95" s="359"/>
    </row>
    <row r="96" spans="2:18" s="273" customFormat="1" ht="30" customHeight="1">
      <c r="B96" s="357"/>
      <c r="C96" s="395" t="s">
        <v>1022</v>
      </c>
      <c r="D96" s="367"/>
      <c r="E96" s="367"/>
      <c r="F96" s="367"/>
      <c r="G96" s="367"/>
      <c r="H96" s="367"/>
      <c r="I96" s="367"/>
      <c r="J96" s="367"/>
      <c r="K96" s="367"/>
      <c r="L96" s="520">
        <f>ROUNDUP(SUM($M$87),2)</f>
        <v>0</v>
      </c>
      <c r="M96" s="521"/>
      <c r="N96" s="521"/>
      <c r="O96" s="521"/>
      <c r="P96" s="521"/>
      <c r="Q96" s="521"/>
      <c r="R96" s="359"/>
    </row>
    <row r="97" spans="2:18" s="273" customFormat="1" ht="7.5" customHeight="1">
      <c r="B97" s="380"/>
      <c r="C97" s="381"/>
      <c r="D97" s="381"/>
      <c r="E97" s="381"/>
      <c r="F97" s="381"/>
      <c r="G97" s="381"/>
      <c r="H97" s="381"/>
      <c r="I97" s="381"/>
      <c r="J97" s="381"/>
      <c r="K97" s="381"/>
      <c r="L97" s="381"/>
      <c r="M97" s="381"/>
      <c r="N97" s="381"/>
      <c r="O97" s="381"/>
      <c r="P97" s="381"/>
      <c r="Q97" s="381"/>
      <c r="R97" s="382"/>
    </row>
    <row r="101" spans="2:18" s="273" customFormat="1" ht="7.5" customHeight="1">
      <c r="B101" s="383"/>
      <c r="C101" s="384"/>
      <c r="D101" s="384"/>
      <c r="E101" s="384"/>
      <c r="F101" s="384"/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84"/>
      <c r="R101" s="385"/>
    </row>
    <row r="102" spans="2:18" s="273" customFormat="1" ht="37.5" customHeight="1">
      <c r="B102" s="357"/>
      <c r="C102" s="496" t="s">
        <v>141</v>
      </c>
      <c r="D102" s="497"/>
      <c r="E102" s="497"/>
      <c r="F102" s="497"/>
      <c r="G102" s="497"/>
      <c r="H102" s="497"/>
      <c r="I102" s="497"/>
      <c r="J102" s="497"/>
      <c r="K102" s="497"/>
      <c r="L102" s="497"/>
      <c r="M102" s="497"/>
      <c r="N102" s="497"/>
      <c r="O102" s="497"/>
      <c r="P102" s="497"/>
      <c r="Q102" s="497"/>
      <c r="R102" s="359"/>
    </row>
    <row r="103" spans="2:18" s="273" customFormat="1" ht="7.5" customHeight="1">
      <c r="B103" s="357"/>
      <c r="R103" s="359"/>
    </row>
    <row r="104" spans="2:18" s="273" customFormat="1" ht="15" customHeight="1">
      <c r="B104" s="357"/>
      <c r="C104" s="356" t="s">
        <v>17</v>
      </c>
      <c r="F104" s="522" t="str">
        <f>$F$6</f>
        <v>Obnova schodiště a teras nad Dolním rybníkem v Husových sadech</v>
      </c>
      <c r="G104" s="497"/>
      <c r="H104" s="497"/>
      <c r="I104" s="497"/>
      <c r="J104" s="497"/>
      <c r="K104" s="497"/>
      <c r="L104" s="497"/>
      <c r="M104" s="497"/>
      <c r="N104" s="497"/>
      <c r="O104" s="497"/>
      <c r="P104" s="497"/>
      <c r="R104" s="359"/>
    </row>
    <row r="105" spans="2:18" s="273" customFormat="1" ht="15" customHeight="1">
      <c r="B105" s="357"/>
      <c r="C105" s="358" t="s">
        <v>565</v>
      </c>
      <c r="F105" s="518" t="str">
        <f>$F$7</f>
        <v>SO 01 - Vegetační úpravy</v>
      </c>
      <c r="G105" s="497"/>
      <c r="H105" s="497"/>
      <c r="I105" s="497"/>
      <c r="J105" s="497"/>
      <c r="K105" s="497"/>
      <c r="L105" s="497"/>
      <c r="M105" s="497"/>
      <c r="N105" s="497"/>
      <c r="O105" s="497"/>
      <c r="P105" s="497"/>
      <c r="R105" s="359"/>
    </row>
    <row r="106" spans="2:18" s="273" customFormat="1" ht="7.5" customHeight="1">
      <c r="B106" s="357"/>
      <c r="R106" s="359"/>
    </row>
    <row r="107" spans="2:18" s="273" customFormat="1" ht="18.75" customHeight="1">
      <c r="B107" s="357"/>
      <c r="C107" s="356" t="s">
        <v>24</v>
      </c>
      <c r="F107" s="339" t="str">
        <f>$F$9</f>
        <v>Sokolov</v>
      </c>
      <c r="K107" s="356" t="s">
        <v>26</v>
      </c>
      <c r="M107" s="519">
        <f>IF($O$9="","",$O$9)</f>
      </c>
      <c r="N107" s="497"/>
      <c r="O107" s="497"/>
      <c r="P107" s="497"/>
      <c r="R107" s="359"/>
    </row>
    <row r="108" spans="2:18" s="273" customFormat="1" ht="7.5" customHeight="1">
      <c r="B108" s="357"/>
      <c r="R108" s="359"/>
    </row>
    <row r="109" spans="2:18" s="273" customFormat="1" ht="15.75" customHeight="1">
      <c r="B109" s="357"/>
      <c r="C109" s="356" t="s">
        <v>120</v>
      </c>
      <c r="F109" s="339" t="str">
        <f>$E$12</f>
        <v>Město Sokolov</v>
      </c>
      <c r="K109" s="356" t="s">
        <v>37</v>
      </c>
      <c r="M109" s="510" t="str">
        <f>$E$18</f>
        <v>Bc. Michal Pašava</v>
      </c>
      <c r="N109" s="497"/>
      <c r="O109" s="497"/>
      <c r="P109" s="497"/>
      <c r="Q109" s="497"/>
      <c r="R109" s="359"/>
    </row>
    <row r="110" spans="2:18" s="273" customFormat="1" ht="15" customHeight="1">
      <c r="B110" s="357"/>
      <c r="C110" s="356" t="s">
        <v>122</v>
      </c>
      <c r="F110" s="339">
        <f>IF($E$15="","",$E$15)</f>
      </c>
      <c r="K110" s="356" t="s">
        <v>123</v>
      </c>
      <c r="M110" s="510">
        <f>$E$21</f>
        <v>0</v>
      </c>
      <c r="N110" s="497"/>
      <c r="O110" s="497"/>
      <c r="P110" s="497"/>
      <c r="Q110" s="497"/>
      <c r="R110" s="359"/>
    </row>
    <row r="111" spans="2:18" s="273" customFormat="1" ht="11.25" customHeight="1">
      <c r="B111" s="357"/>
      <c r="R111" s="359"/>
    </row>
    <row r="112" spans="2:30" s="400" customFormat="1" ht="30" customHeight="1">
      <c r="B112" s="396"/>
      <c r="C112" s="397" t="s">
        <v>596</v>
      </c>
      <c r="D112" s="398" t="s">
        <v>516</v>
      </c>
      <c r="E112" s="398" t="s">
        <v>512</v>
      </c>
      <c r="F112" s="493" t="s">
        <v>597</v>
      </c>
      <c r="G112" s="495"/>
      <c r="H112" s="495"/>
      <c r="I112" s="495"/>
      <c r="J112" s="398" t="s">
        <v>598</v>
      </c>
      <c r="K112" s="398" t="s">
        <v>599</v>
      </c>
      <c r="L112" s="398" t="s">
        <v>142</v>
      </c>
      <c r="M112" s="493" t="s">
        <v>143</v>
      </c>
      <c r="N112" s="495"/>
      <c r="O112" s="495"/>
      <c r="P112" s="493" t="s">
        <v>144</v>
      </c>
      <c r="Q112" s="494"/>
      <c r="R112" s="399"/>
      <c r="T112" s="401" t="s">
        <v>602</v>
      </c>
      <c r="U112" s="402" t="s">
        <v>501</v>
      </c>
      <c r="V112" s="402" t="s">
        <v>600</v>
      </c>
      <c r="W112" s="402" t="s">
        <v>145</v>
      </c>
      <c r="X112" s="402" t="s">
        <v>146</v>
      </c>
      <c r="Y112" s="402" t="s">
        <v>603</v>
      </c>
      <c r="Z112" s="402" t="s">
        <v>147</v>
      </c>
      <c r="AA112" s="402" t="s">
        <v>148</v>
      </c>
      <c r="AB112" s="402" t="s">
        <v>149</v>
      </c>
      <c r="AC112" s="402" t="s">
        <v>607</v>
      </c>
      <c r="AD112" s="403" t="s">
        <v>608</v>
      </c>
    </row>
    <row r="113" spans="2:63" s="273" customFormat="1" ht="30" customHeight="1">
      <c r="B113" s="357"/>
      <c r="C113" s="386" t="s">
        <v>124</v>
      </c>
      <c r="M113" s="509">
        <f>$BK$113</f>
        <v>0</v>
      </c>
      <c r="N113" s="497"/>
      <c r="O113" s="497"/>
      <c r="P113" s="497"/>
      <c r="Q113" s="497"/>
      <c r="R113" s="359"/>
      <c r="T113" s="404"/>
      <c r="U113" s="360"/>
      <c r="V113" s="360"/>
      <c r="W113" s="405">
        <f>$W$114+$W$207+$W$258</f>
        <v>0</v>
      </c>
      <c r="X113" s="405">
        <f>$X$114+$X$207+$X$258</f>
        <v>0</v>
      </c>
      <c r="Y113" s="360"/>
      <c r="Z113" s="406">
        <f>$Z$114+$Z$207+$Z$258</f>
        <v>428.3906800000001</v>
      </c>
      <c r="AA113" s="360"/>
      <c r="AB113" s="406">
        <f>$AB$114+$AB$207+$AB$258</f>
        <v>43.024356000000004</v>
      </c>
      <c r="AC113" s="360"/>
      <c r="AD113" s="407">
        <f>$AD$114+$AD$207+$AD$258</f>
        <v>0</v>
      </c>
      <c r="AT113" s="273" t="s">
        <v>530</v>
      </c>
      <c r="AU113" s="273" t="s">
        <v>585</v>
      </c>
      <c r="BK113" s="408">
        <f>$BK$114+$BK$207+$BK$258</f>
        <v>0</v>
      </c>
    </row>
    <row r="114" spans="2:63" s="410" customFormat="1" ht="37.5" customHeight="1">
      <c r="B114" s="409"/>
      <c r="D114" s="272" t="s">
        <v>586</v>
      </c>
      <c r="M114" s="503">
        <f>$BK$114</f>
        <v>0</v>
      </c>
      <c r="N114" s="501"/>
      <c r="O114" s="501"/>
      <c r="P114" s="504" t="s">
        <v>150</v>
      </c>
      <c r="Q114" s="501"/>
      <c r="R114" s="411"/>
      <c r="T114" s="412"/>
      <c r="W114" s="269">
        <f>$W$115+$W$204</f>
        <v>0</v>
      </c>
      <c r="X114" s="269">
        <f>$X$115+$X$204</f>
        <v>0</v>
      </c>
      <c r="Z114" s="413">
        <f>$Z$115+$Z$204</f>
        <v>428.3906800000001</v>
      </c>
      <c r="AB114" s="413">
        <f>$AB$115+$AB$204</f>
        <v>43.024356000000004</v>
      </c>
      <c r="AD114" s="414">
        <f>$AD$115+$AD$204</f>
        <v>0</v>
      </c>
      <c r="AR114" s="270" t="s">
        <v>23</v>
      </c>
      <c r="AT114" s="270" t="s">
        <v>530</v>
      </c>
      <c r="AU114" s="270" t="s">
        <v>531</v>
      </c>
      <c r="AY114" s="270" t="s">
        <v>611</v>
      </c>
      <c r="BK114" s="415">
        <f>$BK$115+$BK$204</f>
        <v>0</v>
      </c>
    </row>
    <row r="115" spans="2:63" s="410" customFormat="1" ht="21" customHeight="1">
      <c r="B115" s="409"/>
      <c r="D115" s="271" t="s">
        <v>587</v>
      </c>
      <c r="M115" s="500">
        <f>$BK$115</f>
        <v>0</v>
      </c>
      <c r="N115" s="501"/>
      <c r="O115" s="501"/>
      <c r="P115" s="502" t="s">
        <v>150</v>
      </c>
      <c r="Q115" s="501"/>
      <c r="R115" s="411"/>
      <c r="T115" s="412"/>
      <c r="W115" s="269">
        <f>SUM($W$116:$W$203)</f>
        <v>0</v>
      </c>
      <c r="X115" s="269">
        <f>SUM($X$116:$X$203)</f>
        <v>0</v>
      </c>
      <c r="Z115" s="413">
        <f>SUM($Z$116:$Z$203)</f>
        <v>342.2136080000001</v>
      </c>
      <c r="AB115" s="413">
        <f>SUM($AB$116:$AB$203)</f>
        <v>43.024356000000004</v>
      </c>
      <c r="AD115" s="414">
        <f>SUM($AD$116:$AD$203)</f>
        <v>0</v>
      </c>
      <c r="AR115" s="270" t="s">
        <v>23</v>
      </c>
      <c r="AT115" s="270" t="s">
        <v>530</v>
      </c>
      <c r="AU115" s="270" t="s">
        <v>23</v>
      </c>
      <c r="AY115" s="270" t="s">
        <v>611</v>
      </c>
      <c r="BK115" s="415">
        <f>SUM($BK$116:$BK$203)</f>
        <v>0</v>
      </c>
    </row>
    <row r="116" spans="2:64" s="273" customFormat="1" ht="27" customHeight="1">
      <c r="B116" s="357"/>
      <c r="C116" s="416" t="s">
        <v>23</v>
      </c>
      <c r="D116" s="416" t="s">
        <v>613</v>
      </c>
      <c r="E116" s="417" t="s">
        <v>151</v>
      </c>
      <c r="F116" s="512" t="s">
        <v>152</v>
      </c>
      <c r="G116" s="506"/>
      <c r="H116" s="506"/>
      <c r="I116" s="506"/>
      <c r="J116" s="418" t="s">
        <v>550</v>
      </c>
      <c r="K116" s="419">
        <v>21.75</v>
      </c>
      <c r="L116" s="420">
        <v>0</v>
      </c>
      <c r="M116" s="507">
        <v>0</v>
      </c>
      <c r="N116" s="506"/>
      <c r="O116" s="506"/>
      <c r="P116" s="505">
        <f>ROUND($V$116*$K$116,2)</f>
        <v>0</v>
      </c>
      <c r="Q116" s="506"/>
      <c r="R116" s="359"/>
      <c r="T116" s="421"/>
      <c r="U116" s="422" t="s">
        <v>502</v>
      </c>
      <c r="V116" s="366">
        <f>$L$116+$M$116</f>
        <v>0</v>
      </c>
      <c r="W116" s="366">
        <f>ROUND($L$116*$K$116,2)</f>
        <v>0</v>
      </c>
      <c r="X116" s="366">
        <f>ROUND($M$116*$K$116,2)</f>
        <v>0</v>
      </c>
      <c r="Y116" s="423">
        <v>0.187</v>
      </c>
      <c r="Z116" s="423">
        <f>$Y$116*$K$116</f>
        <v>4.06725</v>
      </c>
      <c r="AA116" s="423">
        <v>0</v>
      </c>
      <c r="AB116" s="423">
        <f>$AA$116*$K$116</f>
        <v>0</v>
      </c>
      <c r="AC116" s="423">
        <v>0</v>
      </c>
      <c r="AD116" s="424">
        <f>$AC$116*$K$116</f>
        <v>0</v>
      </c>
      <c r="AR116" s="273" t="s">
        <v>617</v>
      </c>
      <c r="AT116" s="273" t="s">
        <v>613</v>
      </c>
      <c r="AU116" s="273" t="s">
        <v>538</v>
      </c>
      <c r="AY116" s="273" t="s">
        <v>611</v>
      </c>
      <c r="BE116" s="394">
        <f>IF($U$116="základní",$P$116,0)</f>
        <v>0</v>
      </c>
      <c r="BF116" s="394">
        <f>IF($U$116="snížená",$P$116,0)</f>
        <v>0</v>
      </c>
      <c r="BG116" s="394">
        <f>IF($U$116="zákl. přenesená",$P$116,0)</f>
        <v>0</v>
      </c>
      <c r="BH116" s="394">
        <f>IF($U$116="sníž. přenesená",$P$116,0)</f>
        <v>0</v>
      </c>
      <c r="BI116" s="394">
        <f>IF($U$116="nulová",$P$116,0)</f>
        <v>0</v>
      </c>
      <c r="BJ116" s="273" t="s">
        <v>23</v>
      </c>
      <c r="BK116" s="394">
        <f>ROUND($V$116*$K$116,2)</f>
        <v>0</v>
      </c>
      <c r="BL116" s="273" t="s">
        <v>617</v>
      </c>
    </row>
    <row r="117" spans="2:47" s="273" customFormat="1" ht="78.75" customHeight="1">
      <c r="B117" s="357"/>
      <c r="F117" s="511" t="s">
        <v>153</v>
      </c>
      <c r="G117" s="497"/>
      <c r="H117" s="497"/>
      <c r="I117" s="497"/>
      <c r="R117" s="359"/>
      <c r="T117" s="425"/>
      <c r="AD117" s="426"/>
      <c r="AT117" s="273" t="s">
        <v>621</v>
      </c>
      <c r="AU117" s="273" t="s">
        <v>538</v>
      </c>
    </row>
    <row r="118" spans="2:51" s="273" customFormat="1" ht="15.75" customHeight="1">
      <c r="B118" s="427"/>
      <c r="E118" s="428"/>
      <c r="F118" s="516" t="s">
        <v>154</v>
      </c>
      <c r="G118" s="517"/>
      <c r="H118" s="517"/>
      <c r="I118" s="517"/>
      <c r="K118" s="429">
        <v>16.5</v>
      </c>
      <c r="R118" s="430"/>
      <c r="T118" s="431"/>
      <c r="AD118" s="432"/>
      <c r="AT118" s="428" t="s">
        <v>623</v>
      </c>
      <c r="AU118" s="428" t="s">
        <v>538</v>
      </c>
      <c r="AV118" s="428" t="s">
        <v>538</v>
      </c>
      <c r="AW118" s="428" t="s">
        <v>585</v>
      </c>
      <c r="AX118" s="428" t="s">
        <v>531</v>
      </c>
      <c r="AY118" s="428" t="s">
        <v>611</v>
      </c>
    </row>
    <row r="119" spans="2:51" s="273" customFormat="1" ht="15.75" customHeight="1">
      <c r="B119" s="427"/>
      <c r="E119" s="428"/>
      <c r="F119" s="516" t="s">
        <v>155</v>
      </c>
      <c r="G119" s="517"/>
      <c r="H119" s="517"/>
      <c r="I119" s="517"/>
      <c r="K119" s="429">
        <v>5.25</v>
      </c>
      <c r="R119" s="430"/>
      <c r="T119" s="431"/>
      <c r="AD119" s="432"/>
      <c r="AT119" s="428" t="s">
        <v>623</v>
      </c>
      <c r="AU119" s="428" t="s">
        <v>538</v>
      </c>
      <c r="AV119" s="428" t="s">
        <v>538</v>
      </c>
      <c r="AW119" s="428" t="s">
        <v>585</v>
      </c>
      <c r="AX119" s="428" t="s">
        <v>531</v>
      </c>
      <c r="AY119" s="428" t="s">
        <v>611</v>
      </c>
    </row>
    <row r="120" spans="2:64" s="273" customFormat="1" ht="27" customHeight="1">
      <c r="B120" s="357"/>
      <c r="C120" s="416" t="s">
        <v>538</v>
      </c>
      <c r="D120" s="416" t="s">
        <v>613</v>
      </c>
      <c r="E120" s="417" t="s">
        <v>156</v>
      </c>
      <c r="F120" s="512" t="s">
        <v>157</v>
      </c>
      <c r="G120" s="506"/>
      <c r="H120" s="506"/>
      <c r="I120" s="506"/>
      <c r="J120" s="418" t="s">
        <v>550</v>
      </c>
      <c r="K120" s="419">
        <v>21.75</v>
      </c>
      <c r="L120" s="420">
        <v>0</v>
      </c>
      <c r="M120" s="507">
        <v>0</v>
      </c>
      <c r="N120" s="506"/>
      <c r="O120" s="506"/>
      <c r="P120" s="505">
        <f>ROUND($V$120*$K$120,2)</f>
        <v>0</v>
      </c>
      <c r="Q120" s="506"/>
      <c r="R120" s="359"/>
      <c r="T120" s="421"/>
      <c r="U120" s="422" t="s">
        <v>502</v>
      </c>
      <c r="V120" s="366">
        <f>$L$120+$M$120</f>
        <v>0</v>
      </c>
      <c r="W120" s="366">
        <f>ROUND($L$120*$K$120,2)</f>
        <v>0</v>
      </c>
      <c r="X120" s="366">
        <f>ROUND($M$120*$K$120,2)</f>
        <v>0</v>
      </c>
      <c r="Y120" s="423">
        <v>0.062</v>
      </c>
      <c r="Z120" s="423">
        <f>$Y$120*$K$120</f>
        <v>1.3485</v>
      </c>
      <c r="AA120" s="423">
        <v>0</v>
      </c>
      <c r="AB120" s="423">
        <f>$AA$120*$K$120</f>
        <v>0</v>
      </c>
      <c r="AC120" s="423">
        <v>0</v>
      </c>
      <c r="AD120" s="424">
        <f>$AC$120*$K$120</f>
        <v>0</v>
      </c>
      <c r="AR120" s="273" t="s">
        <v>617</v>
      </c>
      <c r="AT120" s="273" t="s">
        <v>613</v>
      </c>
      <c r="AU120" s="273" t="s">
        <v>538</v>
      </c>
      <c r="AY120" s="273" t="s">
        <v>611</v>
      </c>
      <c r="BE120" s="394">
        <f>IF($U$120="základní",$P$120,0)</f>
        <v>0</v>
      </c>
      <c r="BF120" s="394">
        <f>IF($U$120="snížená",$P$120,0)</f>
        <v>0</v>
      </c>
      <c r="BG120" s="394">
        <f>IF($U$120="zákl. přenesená",$P$120,0)</f>
        <v>0</v>
      </c>
      <c r="BH120" s="394">
        <f>IF($U$120="sníž. přenesená",$P$120,0)</f>
        <v>0</v>
      </c>
      <c r="BI120" s="394">
        <f>IF($U$120="nulová",$P$120,0)</f>
        <v>0</v>
      </c>
      <c r="BJ120" s="273" t="s">
        <v>23</v>
      </c>
      <c r="BK120" s="394">
        <f>ROUND($V$120*$K$120,2)</f>
        <v>0</v>
      </c>
      <c r="BL120" s="273" t="s">
        <v>617</v>
      </c>
    </row>
    <row r="121" spans="2:47" s="273" customFormat="1" ht="70.5" customHeight="1">
      <c r="B121" s="357"/>
      <c r="F121" s="511" t="s">
        <v>1028</v>
      </c>
      <c r="G121" s="497"/>
      <c r="H121" s="497"/>
      <c r="I121" s="497"/>
      <c r="R121" s="359"/>
      <c r="T121" s="425"/>
      <c r="AD121" s="426"/>
      <c r="AT121" s="273" t="s">
        <v>621</v>
      </c>
      <c r="AU121" s="273" t="s">
        <v>538</v>
      </c>
    </row>
    <row r="122" spans="2:64" s="273" customFormat="1" ht="27" customHeight="1">
      <c r="B122" s="357"/>
      <c r="C122" s="416" t="s">
        <v>631</v>
      </c>
      <c r="D122" s="416" t="s">
        <v>613</v>
      </c>
      <c r="E122" s="417" t="s">
        <v>158</v>
      </c>
      <c r="F122" s="512" t="s">
        <v>159</v>
      </c>
      <c r="G122" s="506"/>
      <c r="H122" s="506"/>
      <c r="I122" s="506"/>
      <c r="J122" s="418" t="s">
        <v>546</v>
      </c>
      <c r="K122" s="419">
        <v>65</v>
      </c>
      <c r="L122" s="420">
        <v>0</v>
      </c>
      <c r="M122" s="507">
        <v>0</v>
      </c>
      <c r="N122" s="506"/>
      <c r="O122" s="506"/>
      <c r="P122" s="505">
        <f>ROUND($V$122*$K$122,2)</f>
        <v>0</v>
      </c>
      <c r="Q122" s="506"/>
      <c r="R122" s="359"/>
      <c r="T122" s="421"/>
      <c r="U122" s="422" t="s">
        <v>502</v>
      </c>
      <c r="V122" s="366">
        <f>$L$122+$M$122</f>
        <v>0</v>
      </c>
      <c r="W122" s="366">
        <f>ROUND($L$122*$K$122,2)</f>
        <v>0</v>
      </c>
      <c r="X122" s="366">
        <f>ROUND($M$122*$K$122,2)</f>
        <v>0</v>
      </c>
      <c r="Y122" s="423">
        <v>0.263</v>
      </c>
      <c r="Z122" s="423">
        <f>$Y$122*$K$122</f>
        <v>17.095000000000002</v>
      </c>
      <c r="AA122" s="423">
        <v>0</v>
      </c>
      <c r="AB122" s="423">
        <f>$AA$122*$K$122</f>
        <v>0</v>
      </c>
      <c r="AC122" s="423">
        <v>0</v>
      </c>
      <c r="AD122" s="424">
        <f>$AC$122*$K$122</f>
        <v>0</v>
      </c>
      <c r="AR122" s="273" t="s">
        <v>617</v>
      </c>
      <c r="AT122" s="273" t="s">
        <v>613</v>
      </c>
      <c r="AU122" s="273" t="s">
        <v>538</v>
      </c>
      <c r="AY122" s="273" t="s">
        <v>611</v>
      </c>
      <c r="BE122" s="394">
        <f>IF($U$122="základní",$P$122,0)</f>
        <v>0</v>
      </c>
      <c r="BF122" s="394">
        <f>IF($U$122="snížená",$P$122,0)</f>
        <v>0</v>
      </c>
      <c r="BG122" s="394">
        <f>IF($U$122="zákl. přenesená",$P$122,0)</f>
        <v>0</v>
      </c>
      <c r="BH122" s="394">
        <f>IF($U$122="sníž. přenesená",$P$122,0)</f>
        <v>0</v>
      </c>
      <c r="BI122" s="394">
        <f>IF($U$122="nulová",$P$122,0)</f>
        <v>0</v>
      </c>
      <c r="BJ122" s="273" t="s">
        <v>23</v>
      </c>
      <c r="BK122" s="394">
        <f>ROUND($V$122*$K$122,2)</f>
        <v>0</v>
      </c>
      <c r="BL122" s="273" t="s">
        <v>617</v>
      </c>
    </row>
    <row r="123" spans="2:47" s="273" customFormat="1" ht="36.75" customHeight="1">
      <c r="B123" s="357"/>
      <c r="F123" s="511" t="s">
        <v>160</v>
      </c>
      <c r="G123" s="497"/>
      <c r="H123" s="497"/>
      <c r="I123" s="497"/>
      <c r="R123" s="359"/>
      <c r="T123" s="425"/>
      <c r="AD123" s="426"/>
      <c r="AT123" s="273" t="s">
        <v>621</v>
      </c>
      <c r="AU123" s="273" t="s">
        <v>538</v>
      </c>
    </row>
    <row r="124" spans="2:64" s="273" customFormat="1" ht="15.75" customHeight="1">
      <c r="B124" s="357"/>
      <c r="C124" s="416" t="s">
        <v>617</v>
      </c>
      <c r="D124" s="416" t="s">
        <v>613</v>
      </c>
      <c r="E124" s="417" t="s">
        <v>161</v>
      </c>
      <c r="F124" s="512" t="s">
        <v>162</v>
      </c>
      <c r="G124" s="506"/>
      <c r="H124" s="506"/>
      <c r="I124" s="506"/>
      <c r="J124" s="418" t="s">
        <v>546</v>
      </c>
      <c r="K124" s="419">
        <v>46.59</v>
      </c>
      <c r="L124" s="420">
        <v>0</v>
      </c>
      <c r="M124" s="507">
        <v>0</v>
      </c>
      <c r="N124" s="506"/>
      <c r="O124" s="506"/>
      <c r="P124" s="505">
        <f>ROUND($V$124*$K$124,2)</f>
        <v>0</v>
      </c>
      <c r="Q124" s="506"/>
      <c r="R124" s="359"/>
      <c r="T124" s="421"/>
      <c r="U124" s="422" t="s">
        <v>502</v>
      </c>
      <c r="V124" s="366">
        <f>$L$124+$M$124</f>
        <v>0</v>
      </c>
      <c r="W124" s="366">
        <f>ROUND($L$124*$K$124,2)</f>
        <v>0</v>
      </c>
      <c r="X124" s="366">
        <f>ROUND($M$124*$K$124,2)</f>
        <v>0</v>
      </c>
      <c r="Y124" s="423">
        <v>0.864</v>
      </c>
      <c r="Z124" s="423">
        <f>$Y$124*$K$124</f>
        <v>40.25376</v>
      </c>
      <c r="AA124" s="423">
        <v>0.0094</v>
      </c>
      <c r="AB124" s="423">
        <f>$AA$124*$K$124</f>
        <v>0.43794600000000006</v>
      </c>
      <c r="AC124" s="423">
        <v>0</v>
      </c>
      <c r="AD124" s="424">
        <f>$AC$124*$K$124</f>
        <v>0</v>
      </c>
      <c r="AR124" s="273" t="s">
        <v>617</v>
      </c>
      <c r="AT124" s="273" t="s">
        <v>613</v>
      </c>
      <c r="AU124" s="273" t="s">
        <v>538</v>
      </c>
      <c r="AY124" s="273" t="s">
        <v>611</v>
      </c>
      <c r="BE124" s="394">
        <f>IF($U$124="základní",$P$124,0)</f>
        <v>0</v>
      </c>
      <c r="BF124" s="394">
        <f>IF($U$124="snížená",$P$124,0)</f>
        <v>0</v>
      </c>
      <c r="BG124" s="394">
        <f>IF($U$124="zákl. přenesená",$P$124,0)</f>
        <v>0</v>
      </c>
      <c r="BH124" s="394">
        <f>IF($U$124="sníž. přenesená",$P$124,0)</f>
        <v>0</v>
      </c>
      <c r="BI124" s="394">
        <f>IF($U$124="nulová",$P$124,0)</f>
        <v>0</v>
      </c>
      <c r="BJ124" s="273" t="s">
        <v>23</v>
      </c>
      <c r="BK124" s="394">
        <f>ROUND($V$124*$K$124,2)</f>
        <v>0</v>
      </c>
      <c r="BL124" s="273" t="s">
        <v>617</v>
      </c>
    </row>
    <row r="125" spans="2:47" s="273" customFormat="1" ht="55.5" customHeight="1">
      <c r="B125" s="357"/>
      <c r="F125" s="511" t="s">
        <v>163</v>
      </c>
      <c r="G125" s="497"/>
      <c r="H125" s="497"/>
      <c r="I125" s="497"/>
      <c r="R125" s="359"/>
      <c r="T125" s="425"/>
      <c r="AD125" s="426"/>
      <c r="AT125" s="273" t="s">
        <v>621</v>
      </c>
      <c r="AU125" s="273" t="s">
        <v>538</v>
      </c>
    </row>
    <row r="126" spans="2:51" s="273" customFormat="1" ht="15.75" customHeight="1">
      <c r="B126" s="427"/>
      <c r="E126" s="428"/>
      <c r="F126" s="516" t="s">
        <v>164</v>
      </c>
      <c r="G126" s="517"/>
      <c r="H126" s="517"/>
      <c r="I126" s="517"/>
      <c r="K126" s="429">
        <v>21.6</v>
      </c>
      <c r="R126" s="430"/>
      <c r="T126" s="431"/>
      <c r="AD126" s="432"/>
      <c r="AT126" s="428" t="s">
        <v>623</v>
      </c>
      <c r="AU126" s="428" t="s">
        <v>538</v>
      </c>
      <c r="AV126" s="428" t="s">
        <v>538</v>
      </c>
      <c r="AW126" s="428" t="s">
        <v>585</v>
      </c>
      <c r="AX126" s="428" t="s">
        <v>531</v>
      </c>
      <c r="AY126" s="428" t="s">
        <v>611</v>
      </c>
    </row>
    <row r="127" spans="2:51" s="273" customFormat="1" ht="15.75" customHeight="1">
      <c r="B127" s="427"/>
      <c r="E127" s="428"/>
      <c r="F127" s="516" t="s">
        <v>165</v>
      </c>
      <c r="G127" s="517"/>
      <c r="H127" s="517"/>
      <c r="I127" s="517"/>
      <c r="K127" s="429">
        <v>14.4</v>
      </c>
      <c r="R127" s="430"/>
      <c r="T127" s="431"/>
      <c r="AD127" s="432"/>
      <c r="AT127" s="428" t="s">
        <v>623</v>
      </c>
      <c r="AU127" s="428" t="s">
        <v>538</v>
      </c>
      <c r="AV127" s="428" t="s">
        <v>538</v>
      </c>
      <c r="AW127" s="428" t="s">
        <v>585</v>
      </c>
      <c r="AX127" s="428" t="s">
        <v>531</v>
      </c>
      <c r="AY127" s="428" t="s">
        <v>611</v>
      </c>
    </row>
    <row r="128" spans="2:51" s="273" customFormat="1" ht="15.75" customHeight="1">
      <c r="B128" s="427"/>
      <c r="E128" s="428"/>
      <c r="F128" s="516" t="s">
        <v>166</v>
      </c>
      <c r="G128" s="517"/>
      <c r="H128" s="517"/>
      <c r="I128" s="517"/>
      <c r="K128" s="429">
        <v>10.59</v>
      </c>
      <c r="R128" s="430"/>
      <c r="T128" s="431"/>
      <c r="AD128" s="432"/>
      <c r="AT128" s="428" t="s">
        <v>623</v>
      </c>
      <c r="AU128" s="428" t="s">
        <v>538</v>
      </c>
      <c r="AV128" s="428" t="s">
        <v>538</v>
      </c>
      <c r="AW128" s="428" t="s">
        <v>585</v>
      </c>
      <c r="AX128" s="428" t="s">
        <v>531</v>
      </c>
      <c r="AY128" s="428" t="s">
        <v>611</v>
      </c>
    </row>
    <row r="129" spans="2:64" s="273" customFormat="1" ht="15.75" customHeight="1">
      <c r="B129" s="357"/>
      <c r="C129" s="433" t="s">
        <v>645</v>
      </c>
      <c r="D129" s="433" t="s">
        <v>763</v>
      </c>
      <c r="E129" s="434" t="s">
        <v>167</v>
      </c>
      <c r="F129" s="514" t="s">
        <v>168</v>
      </c>
      <c r="G129" s="515"/>
      <c r="H129" s="515"/>
      <c r="I129" s="515"/>
      <c r="J129" s="435" t="s">
        <v>546</v>
      </c>
      <c r="K129" s="436">
        <v>9.42</v>
      </c>
      <c r="L129" s="437">
        <v>0</v>
      </c>
      <c r="M129" s="515"/>
      <c r="N129" s="515"/>
      <c r="O129" s="506"/>
      <c r="P129" s="505">
        <f>ROUND($V$129*$K$129,2)</f>
        <v>0</v>
      </c>
      <c r="Q129" s="506"/>
      <c r="R129" s="359"/>
      <c r="T129" s="421"/>
      <c r="U129" s="422" t="s">
        <v>502</v>
      </c>
      <c r="V129" s="366">
        <f>$L$129+$M$129</f>
        <v>0</v>
      </c>
      <c r="W129" s="366">
        <f>ROUND($L$129*$K$129,2)</f>
        <v>0</v>
      </c>
      <c r="X129" s="366">
        <f>ROUND($M$129*$K$129,2)</f>
        <v>0</v>
      </c>
      <c r="Y129" s="423">
        <v>0</v>
      </c>
      <c r="Z129" s="423">
        <f>$Y$129*$K$129</f>
        <v>0</v>
      </c>
      <c r="AA129" s="423">
        <v>0</v>
      </c>
      <c r="AB129" s="423">
        <f>$AA$129*$K$129</f>
        <v>0</v>
      </c>
      <c r="AC129" s="423">
        <v>0</v>
      </c>
      <c r="AD129" s="424">
        <f>$AC$129*$K$129</f>
        <v>0</v>
      </c>
      <c r="AR129" s="273" t="s">
        <v>665</v>
      </c>
      <c r="AT129" s="273" t="s">
        <v>763</v>
      </c>
      <c r="AU129" s="273" t="s">
        <v>538</v>
      </c>
      <c r="AY129" s="273" t="s">
        <v>611</v>
      </c>
      <c r="BE129" s="394">
        <f>IF($U$129="základní",$P$129,0)</f>
        <v>0</v>
      </c>
      <c r="BF129" s="394">
        <f>IF($U$129="snížená",$P$129,0)</f>
        <v>0</v>
      </c>
      <c r="BG129" s="394">
        <f>IF($U$129="zákl. přenesená",$P$129,0)</f>
        <v>0</v>
      </c>
      <c r="BH129" s="394">
        <f>IF($U$129="sníž. přenesená",$P$129,0)</f>
        <v>0</v>
      </c>
      <c r="BI129" s="394">
        <f>IF($U$129="nulová",$P$129,0)</f>
        <v>0</v>
      </c>
      <c r="BJ129" s="273" t="s">
        <v>23</v>
      </c>
      <c r="BK129" s="394">
        <f>ROUND($V$129*$K$129,2)</f>
        <v>0</v>
      </c>
      <c r="BL129" s="273" t="s">
        <v>617</v>
      </c>
    </row>
    <row r="130" spans="2:47" s="273" customFormat="1" ht="15.75" customHeight="1">
      <c r="B130" s="357"/>
      <c r="F130" s="511" t="s">
        <v>169</v>
      </c>
      <c r="G130" s="497"/>
      <c r="H130" s="497"/>
      <c r="I130" s="497"/>
      <c r="R130" s="359"/>
      <c r="T130" s="425"/>
      <c r="AD130" s="426"/>
      <c r="AT130" s="273" t="s">
        <v>621</v>
      </c>
      <c r="AU130" s="273" t="s">
        <v>538</v>
      </c>
    </row>
    <row r="131" spans="2:51" s="273" customFormat="1" ht="15.75" customHeight="1">
      <c r="B131" s="427"/>
      <c r="E131" s="428"/>
      <c r="F131" s="516" t="s">
        <v>170</v>
      </c>
      <c r="G131" s="517"/>
      <c r="H131" s="517"/>
      <c r="I131" s="517"/>
      <c r="K131" s="429">
        <v>9.42</v>
      </c>
      <c r="R131" s="430"/>
      <c r="T131" s="431"/>
      <c r="AD131" s="432"/>
      <c r="AT131" s="428" t="s">
        <v>623</v>
      </c>
      <c r="AU131" s="428" t="s">
        <v>538</v>
      </c>
      <c r="AV131" s="428" t="s">
        <v>538</v>
      </c>
      <c r="AW131" s="428" t="s">
        <v>585</v>
      </c>
      <c r="AX131" s="428" t="s">
        <v>23</v>
      </c>
      <c r="AY131" s="428" t="s">
        <v>611</v>
      </c>
    </row>
    <row r="132" spans="2:64" s="273" customFormat="1" ht="15.75" customHeight="1">
      <c r="B132" s="357"/>
      <c r="C132" s="416" t="s">
        <v>651</v>
      </c>
      <c r="D132" s="416" t="s">
        <v>613</v>
      </c>
      <c r="E132" s="417" t="s">
        <v>171</v>
      </c>
      <c r="F132" s="512" t="s">
        <v>172</v>
      </c>
      <c r="G132" s="506"/>
      <c r="H132" s="506"/>
      <c r="I132" s="506"/>
      <c r="J132" s="418" t="s">
        <v>546</v>
      </c>
      <c r="K132" s="419">
        <v>46.59</v>
      </c>
      <c r="L132" s="420">
        <v>0</v>
      </c>
      <c r="M132" s="507">
        <v>0</v>
      </c>
      <c r="N132" s="506"/>
      <c r="O132" s="506"/>
      <c r="P132" s="505">
        <f>ROUND($V$132*$K$132,2)</f>
        <v>0</v>
      </c>
      <c r="Q132" s="506"/>
      <c r="R132" s="359"/>
      <c r="T132" s="421"/>
      <c r="U132" s="422" t="s">
        <v>502</v>
      </c>
      <c r="V132" s="366">
        <f>$L$132+$M$132</f>
        <v>0</v>
      </c>
      <c r="W132" s="366">
        <f>ROUND($L$132*$K$132,2)</f>
        <v>0</v>
      </c>
      <c r="X132" s="366">
        <f>ROUND($M$132*$K$132,2)</f>
        <v>0</v>
      </c>
      <c r="Y132" s="423">
        <v>0.371</v>
      </c>
      <c r="Z132" s="423">
        <f>$Y$132*$K$132</f>
        <v>17.28489</v>
      </c>
      <c r="AA132" s="423">
        <v>0</v>
      </c>
      <c r="AB132" s="423">
        <f>$AA$132*$K$132</f>
        <v>0</v>
      </c>
      <c r="AC132" s="423">
        <v>0</v>
      </c>
      <c r="AD132" s="424">
        <f>$AC$132*$K$132</f>
        <v>0</v>
      </c>
      <c r="AR132" s="273" t="s">
        <v>617</v>
      </c>
      <c r="AT132" s="273" t="s">
        <v>613</v>
      </c>
      <c r="AU132" s="273" t="s">
        <v>538</v>
      </c>
      <c r="AY132" s="273" t="s">
        <v>611</v>
      </c>
      <c r="BE132" s="394">
        <f>IF($U$132="základní",$P$132,0)</f>
        <v>0</v>
      </c>
      <c r="BF132" s="394">
        <f>IF($U$132="snížená",$P$132,0)</f>
        <v>0</v>
      </c>
      <c r="BG132" s="394">
        <f>IF($U$132="zákl. přenesená",$P$132,0)</f>
        <v>0</v>
      </c>
      <c r="BH132" s="394">
        <f>IF($U$132="sníž. přenesená",$P$132,0)</f>
        <v>0</v>
      </c>
      <c r="BI132" s="394">
        <f>IF($U$132="nulová",$P$132,0)</f>
        <v>0</v>
      </c>
      <c r="BJ132" s="273" t="s">
        <v>23</v>
      </c>
      <c r="BK132" s="394">
        <f>ROUND($V$132*$K$132,2)</f>
        <v>0</v>
      </c>
      <c r="BL132" s="273" t="s">
        <v>617</v>
      </c>
    </row>
    <row r="133" spans="2:64" s="273" customFormat="1" ht="15.75" customHeight="1">
      <c r="B133" s="357"/>
      <c r="C133" s="416" t="s">
        <v>658</v>
      </c>
      <c r="D133" s="416" t="s">
        <v>613</v>
      </c>
      <c r="E133" s="417" t="s">
        <v>173</v>
      </c>
      <c r="F133" s="512" t="s">
        <v>174</v>
      </c>
      <c r="G133" s="506"/>
      <c r="H133" s="506"/>
      <c r="I133" s="506"/>
      <c r="J133" s="418" t="s">
        <v>694</v>
      </c>
      <c r="K133" s="419">
        <v>1.395</v>
      </c>
      <c r="L133" s="420">
        <v>0</v>
      </c>
      <c r="M133" s="507">
        <v>0</v>
      </c>
      <c r="N133" s="506"/>
      <c r="O133" s="506"/>
      <c r="P133" s="505">
        <f>ROUND($V$133*$K$133,2)</f>
        <v>0</v>
      </c>
      <c r="Q133" s="506"/>
      <c r="R133" s="359"/>
      <c r="T133" s="421"/>
      <c r="U133" s="422" t="s">
        <v>502</v>
      </c>
      <c r="V133" s="366">
        <f>$L$133+$M$133</f>
        <v>0</v>
      </c>
      <c r="W133" s="366">
        <f>ROUND($L$133*$K$133,2)</f>
        <v>0</v>
      </c>
      <c r="X133" s="366">
        <f>ROUND($M$133*$K$133,2)</f>
        <v>0</v>
      </c>
      <c r="Y133" s="423">
        <v>0</v>
      </c>
      <c r="Z133" s="423">
        <f>$Y$133*$K$133</f>
        <v>0</v>
      </c>
      <c r="AA133" s="423">
        <v>0</v>
      </c>
      <c r="AB133" s="423">
        <f>$AA$133*$K$133</f>
        <v>0</v>
      </c>
      <c r="AC133" s="423">
        <v>0</v>
      </c>
      <c r="AD133" s="424">
        <f>$AC$133*$K$133</f>
        <v>0</v>
      </c>
      <c r="AR133" s="273" t="s">
        <v>617</v>
      </c>
      <c r="AT133" s="273" t="s">
        <v>613</v>
      </c>
      <c r="AU133" s="273" t="s">
        <v>538</v>
      </c>
      <c r="AY133" s="273" t="s">
        <v>611</v>
      </c>
      <c r="BE133" s="394">
        <f>IF($U$133="základní",$P$133,0)</f>
        <v>0</v>
      </c>
      <c r="BF133" s="394">
        <f>IF($U$133="snížená",$P$133,0)</f>
        <v>0</v>
      </c>
      <c r="BG133" s="394">
        <f>IF($U$133="zákl. přenesená",$P$133,0)</f>
        <v>0</v>
      </c>
      <c r="BH133" s="394">
        <f>IF($U$133="sníž. přenesená",$P$133,0)</f>
        <v>0</v>
      </c>
      <c r="BI133" s="394">
        <f>IF($U$133="nulová",$P$133,0)</f>
        <v>0</v>
      </c>
      <c r="BJ133" s="273" t="s">
        <v>23</v>
      </c>
      <c r="BK133" s="394">
        <f>ROUND($V$133*$K$133,2)</f>
        <v>0</v>
      </c>
      <c r="BL133" s="273" t="s">
        <v>617</v>
      </c>
    </row>
    <row r="134" spans="2:64" s="273" customFormat="1" ht="27" customHeight="1">
      <c r="B134" s="357"/>
      <c r="C134" s="416" t="s">
        <v>665</v>
      </c>
      <c r="D134" s="416" t="s">
        <v>613</v>
      </c>
      <c r="E134" s="417" t="s">
        <v>652</v>
      </c>
      <c r="F134" s="512" t="s">
        <v>653</v>
      </c>
      <c r="G134" s="506"/>
      <c r="H134" s="506"/>
      <c r="I134" s="506"/>
      <c r="J134" s="418" t="s">
        <v>550</v>
      </c>
      <c r="K134" s="419">
        <v>7.5</v>
      </c>
      <c r="L134" s="420">
        <v>0</v>
      </c>
      <c r="M134" s="507">
        <v>0</v>
      </c>
      <c r="N134" s="506"/>
      <c r="O134" s="506"/>
      <c r="P134" s="505">
        <f>ROUND($V$134*$K$134,2)</f>
        <v>0</v>
      </c>
      <c r="Q134" s="506"/>
      <c r="R134" s="359"/>
      <c r="T134" s="421"/>
      <c r="U134" s="422" t="s">
        <v>502</v>
      </c>
      <c r="V134" s="366">
        <f>$L$134+$M$134</f>
        <v>0</v>
      </c>
      <c r="W134" s="366">
        <f>ROUND($L$134*$K$134,2)</f>
        <v>0</v>
      </c>
      <c r="X134" s="366">
        <f>ROUND($M$134*$K$134,2)</f>
        <v>0</v>
      </c>
      <c r="Y134" s="423">
        <v>0.097</v>
      </c>
      <c r="Z134" s="423">
        <f>$Y$134*$K$134</f>
        <v>0.7275</v>
      </c>
      <c r="AA134" s="423">
        <v>0</v>
      </c>
      <c r="AB134" s="423">
        <f>$AA$134*$K$134</f>
        <v>0</v>
      </c>
      <c r="AC134" s="423">
        <v>0</v>
      </c>
      <c r="AD134" s="424">
        <f>$AC$134*$K$134</f>
        <v>0</v>
      </c>
      <c r="AR134" s="273" t="s">
        <v>617</v>
      </c>
      <c r="AT134" s="273" t="s">
        <v>613</v>
      </c>
      <c r="AU134" s="273" t="s">
        <v>538</v>
      </c>
      <c r="AY134" s="273" t="s">
        <v>611</v>
      </c>
      <c r="BE134" s="394">
        <f>IF($U$134="základní",$P$134,0)</f>
        <v>0</v>
      </c>
      <c r="BF134" s="394">
        <f>IF($U$134="snížená",$P$134,0)</f>
        <v>0</v>
      </c>
      <c r="BG134" s="394">
        <f>IF($U$134="zákl. přenesená",$P$134,0)</f>
        <v>0</v>
      </c>
      <c r="BH134" s="394">
        <f>IF($U$134="sníž. přenesená",$P$134,0)</f>
        <v>0</v>
      </c>
      <c r="BI134" s="394">
        <f>IF($U$134="nulová",$P$134,0)</f>
        <v>0</v>
      </c>
      <c r="BJ134" s="273" t="s">
        <v>23</v>
      </c>
      <c r="BK134" s="394">
        <f>ROUND($V$134*$K$134,2)</f>
        <v>0</v>
      </c>
      <c r="BL134" s="273" t="s">
        <v>617</v>
      </c>
    </row>
    <row r="135" spans="2:47" s="273" customFormat="1" ht="70.5" customHeight="1">
      <c r="B135" s="357"/>
      <c r="F135" s="511" t="s">
        <v>1029</v>
      </c>
      <c r="G135" s="497"/>
      <c r="H135" s="497"/>
      <c r="I135" s="497"/>
      <c r="R135" s="359"/>
      <c r="T135" s="425"/>
      <c r="AD135" s="426"/>
      <c r="AT135" s="273" t="s">
        <v>621</v>
      </c>
      <c r="AU135" s="273" t="s">
        <v>538</v>
      </c>
    </row>
    <row r="136" spans="2:51" s="273" customFormat="1" ht="15.75" customHeight="1">
      <c r="B136" s="427"/>
      <c r="E136" s="428"/>
      <c r="F136" s="516" t="s">
        <v>175</v>
      </c>
      <c r="G136" s="517"/>
      <c r="H136" s="517"/>
      <c r="I136" s="517"/>
      <c r="K136" s="429">
        <v>7.5</v>
      </c>
      <c r="R136" s="430"/>
      <c r="T136" s="431"/>
      <c r="AD136" s="432"/>
      <c r="AT136" s="428" t="s">
        <v>623</v>
      </c>
      <c r="AU136" s="428" t="s">
        <v>538</v>
      </c>
      <c r="AV136" s="428" t="s">
        <v>538</v>
      </c>
      <c r="AW136" s="428" t="s">
        <v>585</v>
      </c>
      <c r="AX136" s="428" t="s">
        <v>23</v>
      </c>
      <c r="AY136" s="428" t="s">
        <v>611</v>
      </c>
    </row>
    <row r="137" spans="2:64" s="273" customFormat="1" ht="15.75" customHeight="1">
      <c r="B137" s="357"/>
      <c r="C137" s="416" t="s">
        <v>670</v>
      </c>
      <c r="D137" s="416" t="s">
        <v>613</v>
      </c>
      <c r="E137" s="417" t="s">
        <v>176</v>
      </c>
      <c r="F137" s="512" t="s">
        <v>177</v>
      </c>
      <c r="G137" s="506"/>
      <c r="H137" s="506"/>
      <c r="I137" s="506"/>
      <c r="J137" s="418" t="s">
        <v>550</v>
      </c>
      <c r="K137" s="419">
        <v>29.5</v>
      </c>
      <c r="L137" s="420">
        <v>0</v>
      </c>
      <c r="M137" s="507">
        <v>0</v>
      </c>
      <c r="N137" s="506"/>
      <c r="O137" s="506"/>
      <c r="P137" s="505">
        <f>ROUND($V$137*$K$137,2)</f>
        <v>0</v>
      </c>
      <c r="Q137" s="506"/>
      <c r="R137" s="359"/>
      <c r="T137" s="421"/>
      <c r="U137" s="422" t="s">
        <v>502</v>
      </c>
      <c r="V137" s="366">
        <f>$L$137+$M$137</f>
        <v>0</v>
      </c>
      <c r="W137" s="366">
        <f>ROUND($L$137*$K$137,2)</f>
        <v>0</v>
      </c>
      <c r="X137" s="366">
        <f>ROUND($M$137*$K$137,2)</f>
        <v>0</v>
      </c>
      <c r="Y137" s="423">
        <v>0.031</v>
      </c>
      <c r="Z137" s="423">
        <f>$Y$137*$K$137</f>
        <v>0.9145</v>
      </c>
      <c r="AA137" s="423">
        <v>0</v>
      </c>
      <c r="AB137" s="423">
        <f>$AA$137*$K$137</f>
        <v>0</v>
      </c>
      <c r="AC137" s="423">
        <v>0</v>
      </c>
      <c r="AD137" s="424">
        <f>$AC$137*$K$137</f>
        <v>0</v>
      </c>
      <c r="AR137" s="273" t="s">
        <v>617</v>
      </c>
      <c r="AT137" s="273" t="s">
        <v>613</v>
      </c>
      <c r="AU137" s="273" t="s">
        <v>538</v>
      </c>
      <c r="AY137" s="273" t="s">
        <v>611</v>
      </c>
      <c r="BE137" s="394">
        <f>IF($U$137="základní",$P$137,0)</f>
        <v>0</v>
      </c>
      <c r="BF137" s="394">
        <f>IF($U$137="snížená",$P$137,0)</f>
        <v>0</v>
      </c>
      <c r="BG137" s="394">
        <f>IF($U$137="zákl. přenesená",$P$137,0)</f>
        <v>0</v>
      </c>
      <c r="BH137" s="394">
        <f>IF($U$137="sníž. přenesená",$P$137,0)</f>
        <v>0</v>
      </c>
      <c r="BI137" s="394">
        <f>IF($U$137="nulová",$P$137,0)</f>
        <v>0</v>
      </c>
      <c r="BJ137" s="273" t="s">
        <v>23</v>
      </c>
      <c r="BK137" s="394">
        <f>ROUND($V$137*$K$137,2)</f>
        <v>0</v>
      </c>
      <c r="BL137" s="273" t="s">
        <v>617</v>
      </c>
    </row>
    <row r="138" spans="2:47" s="273" customFormat="1" ht="80.25" customHeight="1">
      <c r="B138" s="357"/>
      <c r="F138" s="511" t="s">
        <v>1030</v>
      </c>
      <c r="G138" s="497"/>
      <c r="H138" s="497"/>
      <c r="I138" s="497"/>
      <c r="R138" s="359"/>
      <c r="T138" s="425"/>
      <c r="AD138" s="426"/>
      <c r="AT138" s="273" t="s">
        <v>621</v>
      </c>
      <c r="AU138" s="273" t="s">
        <v>538</v>
      </c>
    </row>
    <row r="139" spans="2:64" s="273" customFormat="1" ht="15.75" customHeight="1">
      <c r="B139" s="357"/>
      <c r="C139" s="416" t="s">
        <v>27</v>
      </c>
      <c r="D139" s="416" t="s">
        <v>613</v>
      </c>
      <c r="E139" s="417" t="s">
        <v>178</v>
      </c>
      <c r="F139" s="512" t="s">
        <v>179</v>
      </c>
      <c r="G139" s="506"/>
      <c r="H139" s="506"/>
      <c r="I139" s="506"/>
      <c r="J139" s="418" t="s">
        <v>546</v>
      </c>
      <c r="K139" s="419">
        <v>65</v>
      </c>
      <c r="L139" s="420">
        <v>0</v>
      </c>
      <c r="M139" s="507">
        <v>0</v>
      </c>
      <c r="N139" s="506"/>
      <c r="O139" s="506"/>
      <c r="P139" s="505">
        <f>ROUND($V$139*$K$139,2)</f>
        <v>0</v>
      </c>
      <c r="Q139" s="506"/>
      <c r="R139" s="359"/>
      <c r="T139" s="421"/>
      <c r="U139" s="422" t="s">
        <v>502</v>
      </c>
      <c r="V139" s="366">
        <f>$L$139+$M$139</f>
        <v>0</v>
      </c>
      <c r="W139" s="366">
        <f>ROUND($L$139*$K$139,2)</f>
        <v>0</v>
      </c>
      <c r="X139" s="366">
        <f>ROUND($M$139*$K$139,2)</f>
        <v>0</v>
      </c>
      <c r="Y139" s="423">
        <v>0.107</v>
      </c>
      <c r="Z139" s="423">
        <f>$Y$139*$K$139</f>
        <v>6.955</v>
      </c>
      <c r="AA139" s="423">
        <v>0</v>
      </c>
      <c r="AB139" s="423">
        <f>$AA$139*$K$139</f>
        <v>0</v>
      </c>
      <c r="AC139" s="423">
        <v>0</v>
      </c>
      <c r="AD139" s="424">
        <f>$AC$139*$K$139</f>
        <v>0</v>
      </c>
      <c r="AR139" s="273" t="s">
        <v>617</v>
      </c>
      <c r="AT139" s="273" t="s">
        <v>613</v>
      </c>
      <c r="AU139" s="273" t="s">
        <v>538</v>
      </c>
      <c r="AY139" s="273" t="s">
        <v>611</v>
      </c>
      <c r="BE139" s="394">
        <f>IF($U$139="základní",$P$139,0)</f>
        <v>0</v>
      </c>
      <c r="BF139" s="394">
        <f>IF($U$139="snížená",$P$139,0)</f>
        <v>0</v>
      </c>
      <c r="BG139" s="394">
        <f>IF($U$139="zákl. přenesená",$P$139,0)</f>
        <v>0</v>
      </c>
      <c r="BH139" s="394">
        <f>IF($U$139="sníž. přenesená",$P$139,0)</f>
        <v>0</v>
      </c>
      <c r="BI139" s="394">
        <f>IF($U$139="nulová",$P$139,0)</f>
        <v>0</v>
      </c>
      <c r="BJ139" s="273" t="s">
        <v>23</v>
      </c>
      <c r="BK139" s="394">
        <f>ROUND($V$139*$K$139,2)</f>
        <v>0</v>
      </c>
      <c r="BL139" s="273" t="s">
        <v>617</v>
      </c>
    </row>
    <row r="140" spans="2:47" s="273" customFormat="1" ht="82.5" customHeight="1">
      <c r="B140" s="357"/>
      <c r="F140" s="511" t="s">
        <v>1031</v>
      </c>
      <c r="G140" s="497"/>
      <c r="H140" s="497"/>
      <c r="I140" s="497"/>
      <c r="R140" s="359"/>
      <c r="T140" s="425"/>
      <c r="AD140" s="426"/>
      <c r="AT140" s="273" t="s">
        <v>621</v>
      </c>
      <c r="AU140" s="273" t="s">
        <v>538</v>
      </c>
    </row>
    <row r="141" spans="2:64" s="273" customFormat="1" ht="27" customHeight="1">
      <c r="B141" s="357"/>
      <c r="C141" s="433" t="s">
        <v>681</v>
      </c>
      <c r="D141" s="433" t="s">
        <v>763</v>
      </c>
      <c r="E141" s="434" t="s">
        <v>180</v>
      </c>
      <c r="F141" s="514" t="s">
        <v>181</v>
      </c>
      <c r="G141" s="515"/>
      <c r="H141" s="515"/>
      <c r="I141" s="515"/>
      <c r="J141" s="435" t="s">
        <v>550</v>
      </c>
      <c r="K141" s="436">
        <v>29.5</v>
      </c>
      <c r="L141" s="437">
        <v>0</v>
      </c>
      <c r="M141" s="515"/>
      <c r="N141" s="515"/>
      <c r="O141" s="506"/>
      <c r="P141" s="505">
        <f>ROUND($V$141*$K$141,2)</f>
        <v>0</v>
      </c>
      <c r="Q141" s="506"/>
      <c r="R141" s="359"/>
      <c r="T141" s="421"/>
      <c r="U141" s="422" t="s">
        <v>502</v>
      </c>
      <c r="V141" s="366">
        <f>$L$141+$M$141</f>
        <v>0</v>
      </c>
      <c r="W141" s="366">
        <f>ROUND($L$141*$K$141,2)</f>
        <v>0</v>
      </c>
      <c r="X141" s="366">
        <f>ROUND($M$141*$K$141,2)</f>
        <v>0</v>
      </c>
      <c r="Y141" s="423">
        <v>0</v>
      </c>
      <c r="Z141" s="423">
        <f>$Y$141*$K$141</f>
        <v>0</v>
      </c>
      <c r="AA141" s="423">
        <v>0.6</v>
      </c>
      <c r="AB141" s="423">
        <f>$AA$141*$K$141</f>
        <v>17.7</v>
      </c>
      <c r="AC141" s="423">
        <v>0</v>
      </c>
      <c r="AD141" s="424">
        <f>$AC$141*$K$141</f>
        <v>0</v>
      </c>
      <c r="AR141" s="273" t="s">
        <v>665</v>
      </c>
      <c r="AT141" s="273" t="s">
        <v>763</v>
      </c>
      <c r="AU141" s="273" t="s">
        <v>538</v>
      </c>
      <c r="AY141" s="273" t="s">
        <v>611</v>
      </c>
      <c r="BE141" s="394">
        <f>IF($U$141="základní",$P$141,0)</f>
        <v>0</v>
      </c>
      <c r="BF141" s="394">
        <f>IF($U$141="snížená",$P$141,0)</f>
        <v>0</v>
      </c>
      <c r="BG141" s="394">
        <f>IF($U$141="zákl. přenesená",$P$141,0)</f>
        <v>0</v>
      </c>
      <c r="BH141" s="394">
        <f>IF($U$141="sníž. přenesená",$P$141,0)</f>
        <v>0</v>
      </c>
      <c r="BI141" s="394">
        <f>IF($U$141="nulová",$P$141,0)</f>
        <v>0</v>
      </c>
      <c r="BJ141" s="273" t="s">
        <v>23</v>
      </c>
      <c r="BK141" s="394">
        <f>ROUND($V$141*$K$141,2)</f>
        <v>0</v>
      </c>
      <c r="BL141" s="273" t="s">
        <v>617</v>
      </c>
    </row>
    <row r="142" spans="2:47" s="273" customFormat="1" ht="41.25" customHeight="1">
      <c r="B142" s="357"/>
      <c r="F142" s="511" t="s">
        <v>1032</v>
      </c>
      <c r="G142" s="497"/>
      <c r="H142" s="497"/>
      <c r="I142" s="497"/>
      <c r="R142" s="359"/>
      <c r="T142" s="425"/>
      <c r="AD142" s="426"/>
      <c r="AT142" s="273" t="s">
        <v>621</v>
      </c>
      <c r="AU142" s="273" t="s">
        <v>538</v>
      </c>
    </row>
    <row r="143" spans="2:64" s="273" customFormat="1" ht="39" customHeight="1">
      <c r="B143" s="357"/>
      <c r="C143" s="416" t="s">
        <v>687</v>
      </c>
      <c r="D143" s="416" t="s">
        <v>613</v>
      </c>
      <c r="E143" s="417" t="s">
        <v>182</v>
      </c>
      <c r="F143" s="512" t="s">
        <v>183</v>
      </c>
      <c r="G143" s="506"/>
      <c r="H143" s="506"/>
      <c r="I143" s="506"/>
      <c r="J143" s="418" t="s">
        <v>546</v>
      </c>
      <c r="K143" s="419">
        <v>151</v>
      </c>
      <c r="L143" s="420">
        <v>0</v>
      </c>
      <c r="M143" s="507">
        <v>0</v>
      </c>
      <c r="N143" s="506"/>
      <c r="O143" s="506"/>
      <c r="P143" s="505">
        <f>ROUND($V$143*$K$143,2)</f>
        <v>0</v>
      </c>
      <c r="Q143" s="506"/>
      <c r="R143" s="359"/>
      <c r="T143" s="421"/>
      <c r="U143" s="422" t="s">
        <v>502</v>
      </c>
      <c r="V143" s="366">
        <f>$L$143+$M$143</f>
        <v>0</v>
      </c>
      <c r="W143" s="366">
        <f>ROUND($L$143*$K$143,2)</f>
        <v>0</v>
      </c>
      <c r="X143" s="366">
        <f>ROUND($M$143*$K$143,2)</f>
        <v>0</v>
      </c>
      <c r="Y143" s="423">
        <v>0.004</v>
      </c>
      <c r="Z143" s="423">
        <f>$Y$143*$K$143</f>
        <v>0.604</v>
      </c>
      <c r="AA143" s="423">
        <v>0</v>
      </c>
      <c r="AB143" s="423">
        <f>$AA$143*$K$143</f>
        <v>0</v>
      </c>
      <c r="AC143" s="423">
        <v>0</v>
      </c>
      <c r="AD143" s="424">
        <f>$AC$143*$K$143</f>
        <v>0</v>
      </c>
      <c r="AR143" s="273" t="s">
        <v>617</v>
      </c>
      <c r="AT143" s="273" t="s">
        <v>613</v>
      </c>
      <c r="AU143" s="273" t="s">
        <v>538</v>
      </c>
      <c r="AY143" s="273" t="s">
        <v>611</v>
      </c>
      <c r="BE143" s="394">
        <f>IF($U$143="základní",$P$143,0)</f>
        <v>0</v>
      </c>
      <c r="BF143" s="394">
        <f>IF($U$143="snížená",$P$143,0)</f>
        <v>0</v>
      </c>
      <c r="BG143" s="394">
        <f>IF($U$143="zákl. přenesená",$P$143,0)</f>
        <v>0</v>
      </c>
      <c r="BH143" s="394">
        <f>IF($U$143="sníž. přenesená",$P$143,0)</f>
        <v>0</v>
      </c>
      <c r="BI143" s="394">
        <f>IF($U$143="nulová",$P$143,0)</f>
        <v>0</v>
      </c>
      <c r="BJ143" s="273" t="s">
        <v>23</v>
      </c>
      <c r="BK143" s="394">
        <f>ROUND($V$143*$K$143,2)</f>
        <v>0</v>
      </c>
      <c r="BL143" s="273" t="s">
        <v>617</v>
      </c>
    </row>
    <row r="144" spans="2:47" s="273" customFormat="1" ht="25.5" customHeight="1">
      <c r="B144" s="357"/>
      <c r="F144" s="511" t="s">
        <v>184</v>
      </c>
      <c r="G144" s="497"/>
      <c r="H144" s="497"/>
      <c r="I144" s="497"/>
      <c r="R144" s="359"/>
      <c r="T144" s="425"/>
      <c r="AD144" s="426"/>
      <c r="AT144" s="273" t="s">
        <v>621</v>
      </c>
      <c r="AU144" s="273" t="s">
        <v>538</v>
      </c>
    </row>
    <row r="145" spans="2:51" s="273" customFormat="1" ht="15.75" customHeight="1">
      <c r="B145" s="427"/>
      <c r="E145" s="428"/>
      <c r="F145" s="516" t="s">
        <v>185</v>
      </c>
      <c r="G145" s="517"/>
      <c r="H145" s="517"/>
      <c r="I145" s="517"/>
      <c r="K145" s="429">
        <v>151</v>
      </c>
      <c r="R145" s="430"/>
      <c r="T145" s="431"/>
      <c r="AD145" s="432"/>
      <c r="AT145" s="428" t="s">
        <v>623</v>
      </c>
      <c r="AU145" s="428" t="s">
        <v>538</v>
      </c>
      <c r="AV145" s="428" t="s">
        <v>538</v>
      </c>
      <c r="AW145" s="428" t="s">
        <v>585</v>
      </c>
      <c r="AX145" s="428" t="s">
        <v>23</v>
      </c>
      <c r="AY145" s="428" t="s">
        <v>611</v>
      </c>
    </row>
    <row r="146" spans="2:64" s="273" customFormat="1" ht="15.75" customHeight="1">
      <c r="B146" s="357"/>
      <c r="C146" s="433" t="s">
        <v>691</v>
      </c>
      <c r="D146" s="433" t="s">
        <v>763</v>
      </c>
      <c r="E146" s="434" t="s">
        <v>186</v>
      </c>
      <c r="F146" s="514" t="s">
        <v>187</v>
      </c>
      <c r="G146" s="515"/>
      <c r="H146" s="515"/>
      <c r="I146" s="515"/>
      <c r="J146" s="435" t="s">
        <v>188</v>
      </c>
      <c r="K146" s="436">
        <v>0.06</v>
      </c>
      <c r="L146" s="437">
        <v>0</v>
      </c>
      <c r="M146" s="515"/>
      <c r="N146" s="515"/>
      <c r="O146" s="506"/>
      <c r="P146" s="505">
        <f>ROUND($V$146*$K$146,2)</f>
        <v>0</v>
      </c>
      <c r="Q146" s="506"/>
      <c r="R146" s="359"/>
      <c r="T146" s="421"/>
      <c r="U146" s="422" t="s">
        <v>502</v>
      </c>
      <c r="V146" s="366">
        <f>$L$146+$M$146</f>
        <v>0</v>
      </c>
      <c r="W146" s="366">
        <f>ROUND($L$146*$K$146,2)</f>
        <v>0</v>
      </c>
      <c r="X146" s="366">
        <f>ROUND($M$146*$K$146,2)</f>
        <v>0</v>
      </c>
      <c r="Y146" s="423">
        <v>0</v>
      </c>
      <c r="Z146" s="423">
        <f>$Y$146*$K$146</f>
        <v>0</v>
      </c>
      <c r="AA146" s="423">
        <v>0.001</v>
      </c>
      <c r="AB146" s="423">
        <f>$AA$146*$K$146</f>
        <v>6E-05</v>
      </c>
      <c r="AC146" s="423">
        <v>0</v>
      </c>
      <c r="AD146" s="424">
        <f>$AC$146*$K$146</f>
        <v>0</v>
      </c>
      <c r="AR146" s="273" t="s">
        <v>665</v>
      </c>
      <c r="AT146" s="273" t="s">
        <v>763</v>
      </c>
      <c r="AU146" s="273" t="s">
        <v>538</v>
      </c>
      <c r="AY146" s="273" t="s">
        <v>611</v>
      </c>
      <c r="BE146" s="394">
        <f>IF($U$146="základní",$P$146,0)</f>
        <v>0</v>
      </c>
      <c r="BF146" s="394">
        <f>IF($U$146="snížená",$P$146,0)</f>
        <v>0</v>
      </c>
      <c r="BG146" s="394">
        <f>IF($U$146="zákl. přenesená",$P$146,0)</f>
        <v>0</v>
      </c>
      <c r="BH146" s="394">
        <f>IF($U$146="sníž. přenesená",$P$146,0)</f>
        <v>0</v>
      </c>
      <c r="BI146" s="394">
        <f>IF($U$146="nulová",$P$146,0)</f>
        <v>0</v>
      </c>
      <c r="BJ146" s="273" t="s">
        <v>23</v>
      </c>
      <c r="BK146" s="394">
        <f>ROUND($V$146*$K$146,2)</f>
        <v>0</v>
      </c>
      <c r="BL146" s="273" t="s">
        <v>617</v>
      </c>
    </row>
    <row r="147" spans="2:47" s="273" customFormat="1" ht="15.75" customHeight="1">
      <c r="B147" s="357"/>
      <c r="F147" s="511" t="s">
        <v>189</v>
      </c>
      <c r="G147" s="497"/>
      <c r="H147" s="497"/>
      <c r="I147" s="497"/>
      <c r="R147" s="359"/>
      <c r="T147" s="425"/>
      <c r="AD147" s="426"/>
      <c r="AT147" s="273" t="s">
        <v>621</v>
      </c>
      <c r="AU147" s="273" t="s">
        <v>538</v>
      </c>
    </row>
    <row r="148" spans="2:51" s="273" customFormat="1" ht="15.75" customHeight="1">
      <c r="B148" s="427"/>
      <c r="E148" s="428"/>
      <c r="F148" s="516" t="s">
        <v>190</v>
      </c>
      <c r="G148" s="517"/>
      <c r="H148" s="517"/>
      <c r="I148" s="517"/>
      <c r="K148" s="429">
        <v>0.06</v>
      </c>
      <c r="R148" s="430"/>
      <c r="T148" s="431"/>
      <c r="AD148" s="432"/>
      <c r="AT148" s="428" t="s">
        <v>623</v>
      </c>
      <c r="AU148" s="428" t="s">
        <v>538</v>
      </c>
      <c r="AV148" s="428" t="s">
        <v>538</v>
      </c>
      <c r="AW148" s="428" t="s">
        <v>585</v>
      </c>
      <c r="AX148" s="428" t="s">
        <v>23</v>
      </c>
      <c r="AY148" s="428" t="s">
        <v>611</v>
      </c>
    </row>
    <row r="149" spans="2:64" s="273" customFormat="1" ht="27" customHeight="1">
      <c r="B149" s="357"/>
      <c r="C149" s="416" t="s">
        <v>698</v>
      </c>
      <c r="D149" s="416" t="s">
        <v>613</v>
      </c>
      <c r="E149" s="417" t="s">
        <v>191</v>
      </c>
      <c r="F149" s="512" t="s">
        <v>192</v>
      </c>
      <c r="G149" s="506"/>
      <c r="H149" s="506"/>
      <c r="I149" s="506"/>
      <c r="J149" s="418" t="s">
        <v>546</v>
      </c>
      <c r="K149" s="419">
        <v>70</v>
      </c>
      <c r="L149" s="420">
        <v>0</v>
      </c>
      <c r="M149" s="507">
        <v>0</v>
      </c>
      <c r="N149" s="506"/>
      <c r="O149" s="506"/>
      <c r="P149" s="505">
        <f>ROUND($V$149*$K$149,2)</f>
        <v>0</v>
      </c>
      <c r="Q149" s="506"/>
      <c r="R149" s="359"/>
      <c r="T149" s="421"/>
      <c r="U149" s="422" t="s">
        <v>502</v>
      </c>
      <c r="V149" s="366">
        <f>$L$149+$M$149</f>
        <v>0</v>
      </c>
      <c r="W149" s="366">
        <f>ROUND($L$149*$K$149,2)</f>
        <v>0</v>
      </c>
      <c r="X149" s="366">
        <f>ROUND($M$149*$K$149,2)</f>
        <v>0</v>
      </c>
      <c r="Y149" s="423">
        <v>0.002</v>
      </c>
      <c r="Z149" s="423">
        <f>$Y$149*$K$149</f>
        <v>0.14</v>
      </c>
      <c r="AA149" s="423">
        <v>0</v>
      </c>
      <c r="AB149" s="423">
        <f>$AA$149*$K$149</f>
        <v>0</v>
      </c>
      <c r="AC149" s="423">
        <v>0</v>
      </c>
      <c r="AD149" s="424">
        <f>$AC$149*$K$149</f>
        <v>0</v>
      </c>
      <c r="AR149" s="273" t="s">
        <v>617</v>
      </c>
      <c r="AT149" s="273" t="s">
        <v>613</v>
      </c>
      <c r="AU149" s="273" t="s">
        <v>538</v>
      </c>
      <c r="AY149" s="273" t="s">
        <v>611</v>
      </c>
      <c r="BE149" s="394">
        <f>IF($U$149="základní",$P$149,0)</f>
        <v>0</v>
      </c>
      <c r="BF149" s="394">
        <f>IF($U$149="snížená",$P$149,0)</f>
        <v>0</v>
      </c>
      <c r="BG149" s="394">
        <f>IF($U$149="zákl. přenesená",$P$149,0)</f>
        <v>0</v>
      </c>
      <c r="BH149" s="394">
        <f>IF($U$149="sníž. přenesená",$P$149,0)</f>
        <v>0</v>
      </c>
      <c r="BI149" s="394">
        <f>IF($U$149="nulová",$P$149,0)</f>
        <v>0</v>
      </c>
      <c r="BJ149" s="273" t="s">
        <v>23</v>
      </c>
      <c r="BK149" s="394">
        <f>ROUND($V$149*$K$149,2)</f>
        <v>0</v>
      </c>
      <c r="BL149" s="273" t="s">
        <v>617</v>
      </c>
    </row>
    <row r="150" spans="2:47" s="273" customFormat="1" ht="25.5" customHeight="1">
      <c r="B150" s="357"/>
      <c r="F150" s="511" t="s">
        <v>193</v>
      </c>
      <c r="G150" s="497"/>
      <c r="H150" s="497"/>
      <c r="I150" s="497"/>
      <c r="R150" s="359"/>
      <c r="T150" s="425"/>
      <c r="AD150" s="426"/>
      <c r="AT150" s="273" t="s">
        <v>621</v>
      </c>
      <c r="AU150" s="273" t="s">
        <v>538</v>
      </c>
    </row>
    <row r="151" spans="2:51" s="273" customFormat="1" ht="15.75" customHeight="1">
      <c r="B151" s="427"/>
      <c r="E151" s="428"/>
      <c r="F151" s="516" t="s">
        <v>194</v>
      </c>
      <c r="G151" s="517"/>
      <c r="H151" s="517"/>
      <c r="I151" s="517"/>
      <c r="K151" s="429">
        <v>70</v>
      </c>
      <c r="R151" s="430"/>
      <c r="T151" s="431"/>
      <c r="AD151" s="432"/>
      <c r="AT151" s="428" t="s">
        <v>623</v>
      </c>
      <c r="AU151" s="428" t="s">
        <v>538</v>
      </c>
      <c r="AV151" s="428" t="s">
        <v>538</v>
      </c>
      <c r="AW151" s="428" t="s">
        <v>585</v>
      </c>
      <c r="AX151" s="428" t="s">
        <v>531</v>
      </c>
      <c r="AY151" s="428" t="s">
        <v>611</v>
      </c>
    </row>
    <row r="152" spans="2:64" s="273" customFormat="1" ht="27" customHeight="1">
      <c r="B152" s="357"/>
      <c r="C152" s="416" t="s">
        <v>9</v>
      </c>
      <c r="D152" s="416" t="s">
        <v>613</v>
      </c>
      <c r="E152" s="417" t="s">
        <v>195</v>
      </c>
      <c r="F152" s="512" t="s">
        <v>196</v>
      </c>
      <c r="G152" s="506"/>
      <c r="H152" s="506"/>
      <c r="I152" s="506"/>
      <c r="J152" s="418" t="s">
        <v>766</v>
      </c>
      <c r="K152" s="419">
        <v>5</v>
      </c>
      <c r="L152" s="420">
        <v>0</v>
      </c>
      <c r="M152" s="507">
        <v>0</v>
      </c>
      <c r="N152" s="506"/>
      <c r="O152" s="506"/>
      <c r="P152" s="505">
        <f>ROUND($V$152*$K$152,2)</f>
        <v>0</v>
      </c>
      <c r="Q152" s="506"/>
      <c r="R152" s="359"/>
      <c r="T152" s="421"/>
      <c r="U152" s="422" t="s">
        <v>502</v>
      </c>
      <c r="V152" s="366">
        <f>$L$152+$M$152</f>
        <v>0</v>
      </c>
      <c r="W152" s="366">
        <f>ROUND($L$152*$K$152,2)</f>
        <v>0</v>
      </c>
      <c r="X152" s="366">
        <f>ROUND($M$152*$K$152,2)</f>
        <v>0</v>
      </c>
      <c r="Y152" s="423">
        <v>3.646</v>
      </c>
      <c r="Z152" s="423">
        <f>$Y$152*$K$152</f>
        <v>18.23</v>
      </c>
      <c r="AA152" s="423">
        <v>0</v>
      </c>
      <c r="AB152" s="423">
        <f>$AA$152*$K$152</f>
        <v>0</v>
      </c>
      <c r="AC152" s="423">
        <v>0</v>
      </c>
      <c r="AD152" s="424">
        <f>$AC$152*$K$152</f>
        <v>0</v>
      </c>
      <c r="AR152" s="273" t="s">
        <v>617</v>
      </c>
      <c r="AT152" s="273" t="s">
        <v>613</v>
      </c>
      <c r="AU152" s="273" t="s">
        <v>538</v>
      </c>
      <c r="AY152" s="273" t="s">
        <v>611</v>
      </c>
      <c r="BE152" s="394">
        <f>IF($U$152="základní",$P$152,0)</f>
        <v>0</v>
      </c>
      <c r="BF152" s="394">
        <f>IF($U$152="snížená",$P$152,0)</f>
        <v>0</v>
      </c>
      <c r="BG152" s="394">
        <f>IF($U$152="zákl. přenesená",$P$152,0)</f>
        <v>0</v>
      </c>
      <c r="BH152" s="394">
        <f>IF($U$152="sníž. přenesená",$P$152,0)</f>
        <v>0</v>
      </c>
      <c r="BI152" s="394">
        <f>IF($U$152="nulová",$P$152,0)</f>
        <v>0</v>
      </c>
      <c r="BJ152" s="273" t="s">
        <v>23</v>
      </c>
      <c r="BK152" s="394">
        <f>ROUND($V$152*$K$152,2)</f>
        <v>0</v>
      </c>
      <c r="BL152" s="273" t="s">
        <v>617</v>
      </c>
    </row>
    <row r="153" spans="2:47" s="273" customFormat="1" ht="36.75" customHeight="1">
      <c r="B153" s="357"/>
      <c r="F153" s="511" t="s">
        <v>197</v>
      </c>
      <c r="G153" s="497"/>
      <c r="H153" s="497"/>
      <c r="I153" s="497"/>
      <c r="R153" s="359"/>
      <c r="T153" s="425"/>
      <c r="AD153" s="426"/>
      <c r="AT153" s="273" t="s">
        <v>621</v>
      </c>
      <c r="AU153" s="273" t="s">
        <v>538</v>
      </c>
    </row>
    <row r="154" spans="2:64" s="273" customFormat="1" ht="27" customHeight="1">
      <c r="B154" s="357"/>
      <c r="C154" s="416" t="s">
        <v>711</v>
      </c>
      <c r="D154" s="416" t="s">
        <v>613</v>
      </c>
      <c r="E154" s="417" t="s">
        <v>198</v>
      </c>
      <c r="F154" s="512" t="s">
        <v>199</v>
      </c>
      <c r="G154" s="506"/>
      <c r="H154" s="506"/>
      <c r="I154" s="506"/>
      <c r="J154" s="418" t="s">
        <v>694</v>
      </c>
      <c r="K154" s="419">
        <v>34.8</v>
      </c>
      <c r="L154" s="420">
        <v>0</v>
      </c>
      <c r="M154" s="507">
        <v>0</v>
      </c>
      <c r="N154" s="506"/>
      <c r="O154" s="506"/>
      <c r="P154" s="505">
        <f>ROUND($V$154*$K$154,2)</f>
        <v>0</v>
      </c>
      <c r="Q154" s="506"/>
      <c r="R154" s="359"/>
      <c r="T154" s="421"/>
      <c r="U154" s="422" t="s">
        <v>502</v>
      </c>
      <c r="V154" s="366">
        <f>$L$154+$M$154</f>
        <v>0</v>
      </c>
      <c r="W154" s="366">
        <f>ROUND($L$154*$K$154,2)</f>
        <v>0</v>
      </c>
      <c r="X154" s="366">
        <f>ROUND($M$154*$K$154,2)</f>
        <v>0</v>
      </c>
      <c r="Y154" s="423">
        <v>1.603</v>
      </c>
      <c r="Z154" s="423">
        <f>$Y$154*$K$154</f>
        <v>55.7844</v>
      </c>
      <c r="AA154" s="423">
        <v>0</v>
      </c>
      <c r="AB154" s="423">
        <f>$AA$154*$K$154</f>
        <v>0</v>
      </c>
      <c r="AC154" s="423">
        <v>0</v>
      </c>
      <c r="AD154" s="424">
        <f>$AC$154*$K$154</f>
        <v>0</v>
      </c>
      <c r="AR154" s="273" t="s">
        <v>617</v>
      </c>
      <c r="AT154" s="273" t="s">
        <v>613</v>
      </c>
      <c r="AU154" s="273" t="s">
        <v>538</v>
      </c>
      <c r="AY154" s="273" t="s">
        <v>611</v>
      </c>
      <c r="BE154" s="394">
        <f>IF($U$154="základní",$P$154,0)</f>
        <v>0</v>
      </c>
      <c r="BF154" s="394">
        <f>IF($U$154="snížená",$P$154,0)</f>
        <v>0</v>
      </c>
      <c r="BG154" s="394">
        <f>IF($U$154="zákl. přenesená",$P$154,0)</f>
        <v>0</v>
      </c>
      <c r="BH154" s="394">
        <f>IF($U$154="sníž. přenesená",$P$154,0)</f>
        <v>0</v>
      </c>
      <c r="BI154" s="394">
        <f>IF($U$154="nulová",$P$154,0)</f>
        <v>0</v>
      </c>
      <c r="BJ154" s="273" t="s">
        <v>23</v>
      </c>
      <c r="BK154" s="394">
        <f>ROUND($V$154*$K$154,2)</f>
        <v>0</v>
      </c>
      <c r="BL154" s="273" t="s">
        <v>617</v>
      </c>
    </row>
    <row r="155" spans="2:47" s="273" customFormat="1" ht="25.5" customHeight="1">
      <c r="B155" s="357"/>
      <c r="F155" s="511" t="s">
        <v>200</v>
      </c>
      <c r="G155" s="497"/>
      <c r="H155" s="497"/>
      <c r="I155" s="497"/>
      <c r="R155" s="359"/>
      <c r="T155" s="425"/>
      <c r="AD155" s="426"/>
      <c r="AT155" s="273" t="s">
        <v>621</v>
      </c>
      <c r="AU155" s="273" t="s">
        <v>538</v>
      </c>
    </row>
    <row r="156" spans="2:51" s="273" customFormat="1" ht="15.75" customHeight="1">
      <c r="B156" s="427"/>
      <c r="E156" s="428"/>
      <c r="F156" s="516" t="s">
        <v>201</v>
      </c>
      <c r="G156" s="517"/>
      <c r="H156" s="517"/>
      <c r="I156" s="517"/>
      <c r="K156" s="429">
        <v>26.4</v>
      </c>
      <c r="R156" s="430"/>
      <c r="T156" s="431"/>
      <c r="AD156" s="432"/>
      <c r="AT156" s="428" t="s">
        <v>623</v>
      </c>
      <c r="AU156" s="428" t="s">
        <v>538</v>
      </c>
      <c r="AV156" s="428" t="s">
        <v>538</v>
      </c>
      <c r="AW156" s="428" t="s">
        <v>585</v>
      </c>
      <c r="AX156" s="428" t="s">
        <v>531</v>
      </c>
      <c r="AY156" s="428" t="s">
        <v>611</v>
      </c>
    </row>
    <row r="157" spans="2:51" s="273" customFormat="1" ht="15.75" customHeight="1">
      <c r="B157" s="427"/>
      <c r="E157" s="428"/>
      <c r="F157" s="516" t="s">
        <v>202</v>
      </c>
      <c r="G157" s="517"/>
      <c r="H157" s="517"/>
      <c r="I157" s="517"/>
      <c r="K157" s="429">
        <v>8.4</v>
      </c>
      <c r="R157" s="430"/>
      <c r="T157" s="431"/>
      <c r="AD157" s="432"/>
      <c r="AT157" s="428" t="s">
        <v>623</v>
      </c>
      <c r="AU157" s="428" t="s">
        <v>538</v>
      </c>
      <c r="AV157" s="428" t="s">
        <v>538</v>
      </c>
      <c r="AW157" s="428" t="s">
        <v>585</v>
      </c>
      <c r="AX157" s="428" t="s">
        <v>531</v>
      </c>
      <c r="AY157" s="428" t="s">
        <v>611</v>
      </c>
    </row>
    <row r="158" spans="2:64" s="273" customFormat="1" ht="15.75" customHeight="1">
      <c r="B158" s="357"/>
      <c r="C158" s="433" t="s">
        <v>717</v>
      </c>
      <c r="D158" s="433" t="s">
        <v>763</v>
      </c>
      <c r="E158" s="434" t="s">
        <v>203</v>
      </c>
      <c r="F158" s="514" t="s">
        <v>204</v>
      </c>
      <c r="G158" s="515"/>
      <c r="H158" s="515"/>
      <c r="I158" s="515"/>
      <c r="J158" s="435" t="s">
        <v>550</v>
      </c>
      <c r="K158" s="436">
        <v>24.25</v>
      </c>
      <c r="L158" s="437">
        <v>0</v>
      </c>
      <c r="M158" s="515"/>
      <c r="N158" s="515"/>
      <c r="O158" s="506"/>
      <c r="P158" s="505">
        <f>ROUND($V$158*$K$158,2)</f>
        <v>0</v>
      </c>
      <c r="Q158" s="506"/>
      <c r="R158" s="359"/>
      <c r="T158" s="421"/>
      <c r="U158" s="422" t="s">
        <v>502</v>
      </c>
      <c r="V158" s="366">
        <f>$L$158+$M$158</f>
        <v>0</v>
      </c>
      <c r="W158" s="366">
        <f>ROUND($L$158*$K$158,2)</f>
        <v>0</v>
      </c>
      <c r="X158" s="366">
        <f>ROUND($M$158*$K$158,2)</f>
        <v>0</v>
      </c>
      <c r="Y158" s="423">
        <v>0</v>
      </c>
      <c r="Z158" s="423">
        <f>$Y$158*$K$158</f>
        <v>0</v>
      </c>
      <c r="AA158" s="423">
        <v>0.6</v>
      </c>
      <c r="AB158" s="423">
        <f>$AA$158*$K$158</f>
        <v>14.549999999999999</v>
      </c>
      <c r="AC158" s="423">
        <v>0</v>
      </c>
      <c r="AD158" s="424">
        <f>$AC$158*$K$158</f>
        <v>0</v>
      </c>
      <c r="AR158" s="273" t="s">
        <v>665</v>
      </c>
      <c r="AT158" s="273" t="s">
        <v>763</v>
      </c>
      <c r="AU158" s="273" t="s">
        <v>538</v>
      </c>
      <c r="AY158" s="273" t="s">
        <v>611</v>
      </c>
      <c r="BE158" s="394">
        <f>IF($U$158="základní",$P$158,0)</f>
        <v>0</v>
      </c>
      <c r="BF158" s="394">
        <f>IF($U$158="snížená",$P$158,0)</f>
        <v>0</v>
      </c>
      <c r="BG158" s="394">
        <f>IF($U$158="zákl. přenesená",$P$158,0)</f>
        <v>0</v>
      </c>
      <c r="BH158" s="394">
        <f>IF($U$158="sníž. přenesená",$P$158,0)</f>
        <v>0</v>
      </c>
      <c r="BI158" s="394">
        <f>IF($U$158="nulová",$P$158,0)</f>
        <v>0</v>
      </c>
      <c r="BJ158" s="273" t="s">
        <v>23</v>
      </c>
      <c r="BK158" s="394">
        <f>ROUND($V$158*$K$158,2)</f>
        <v>0</v>
      </c>
      <c r="BL158" s="273" t="s">
        <v>617</v>
      </c>
    </row>
    <row r="159" spans="2:47" s="273" customFormat="1" ht="25.5" customHeight="1">
      <c r="B159" s="357"/>
      <c r="F159" s="511" t="s">
        <v>205</v>
      </c>
      <c r="G159" s="497"/>
      <c r="H159" s="497"/>
      <c r="I159" s="497"/>
      <c r="R159" s="359"/>
      <c r="T159" s="425"/>
      <c r="AD159" s="426"/>
      <c r="AT159" s="273" t="s">
        <v>621</v>
      </c>
      <c r="AU159" s="273" t="s">
        <v>538</v>
      </c>
    </row>
    <row r="160" spans="2:51" s="273" customFormat="1" ht="15.75" customHeight="1">
      <c r="B160" s="427"/>
      <c r="E160" s="428"/>
      <c r="F160" s="516" t="s">
        <v>206</v>
      </c>
      <c r="G160" s="517"/>
      <c r="H160" s="517"/>
      <c r="I160" s="517"/>
      <c r="K160" s="429">
        <v>2.5</v>
      </c>
      <c r="R160" s="430"/>
      <c r="T160" s="431"/>
      <c r="AD160" s="432"/>
      <c r="AT160" s="428" t="s">
        <v>623</v>
      </c>
      <c r="AU160" s="428" t="s">
        <v>538</v>
      </c>
      <c r="AV160" s="428" t="s">
        <v>538</v>
      </c>
      <c r="AW160" s="428" t="s">
        <v>585</v>
      </c>
      <c r="AX160" s="428" t="s">
        <v>531</v>
      </c>
      <c r="AY160" s="428" t="s">
        <v>611</v>
      </c>
    </row>
    <row r="161" spans="2:51" s="273" customFormat="1" ht="15.75" customHeight="1">
      <c r="B161" s="427"/>
      <c r="E161" s="428"/>
      <c r="F161" s="516" t="s">
        <v>207</v>
      </c>
      <c r="G161" s="517"/>
      <c r="H161" s="517"/>
      <c r="I161" s="517"/>
      <c r="K161" s="429">
        <v>21.75</v>
      </c>
      <c r="R161" s="430"/>
      <c r="T161" s="431"/>
      <c r="AD161" s="432"/>
      <c r="AT161" s="428" t="s">
        <v>623</v>
      </c>
      <c r="AU161" s="428" t="s">
        <v>538</v>
      </c>
      <c r="AV161" s="428" t="s">
        <v>538</v>
      </c>
      <c r="AW161" s="428" t="s">
        <v>585</v>
      </c>
      <c r="AX161" s="428" t="s">
        <v>531</v>
      </c>
      <c r="AY161" s="428" t="s">
        <v>611</v>
      </c>
    </row>
    <row r="162" spans="2:64" s="273" customFormat="1" ht="15.75" customHeight="1">
      <c r="B162" s="357"/>
      <c r="C162" s="416" t="s">
        <v>724</v>
      </c>
      <c r="D162" s="416" t="s">
        <v>613</v>
      </c>
      <c r="E162" s="417" t="s">
        <v>208</v>
      </c>
      <c r="F162" s="512" t="s">
        <v>209</v>
      </c>
      <c r="G162" s="506"/>
      <c r="H162" s="506"/>
      <c r="I162" s="506"/>
      <c r="J162" s="418" t="s">
        <v>766</v>
      </c>
      <c r="K162" s="419">
        <v>506</v>
      </c>
      <c r="L162" s="420">
        <v>0</v>
      </c>
      <c r="M162" s="507">
        <v>0</v>
      </c>
      <c r="N162" s="506"/>
      <c r="O162" s="506"/>
      <c r="P162" s="505">
        <f>ROUND($V$162*$K$162,2)</f>
        <v>0</v>
      </c>
      <c r="Q162" s="506"/>
      <c r="R162" s="359"/>
      <c r="T162" s="421"/>
      <c r="U162" s="422" t="s">
        <v>502</v>
      </c>
      <c r="V162" s="366">
        <f>$L$162+$M$162</f>
        <v>0</v>
      </c>
      <c r="W162" s="366">
        <f>ROUND($L$162*$K$162,2)</f>
        <v>0</v>
      </c>
      <c r="X162" s="366">
        <f>ROUND($M$162*$K$162,2)</f>
        <v>0</v>
      </c>
      <c r="Y162" s="423">
        <v>0.023</v>
      </c>
      <c r="Z162" s="423">
        <f>$Y$162*$K$162</f>
        <v>11.638</v>
      </c>
      <c r="AA162" s="423">
        <v>0</v>
      </c>
      <c r="AB162" s="423">
        <f>$AA$162*$K$162</f>
        <v>0</v>
      </c>
      <c r="AC162" s="423">
        <v>0</v>
      </c>
      <c r="AD162" s="424">
        <f>$AC$162*$K$162</f>
        <v>0</v>
      </c>
      <c r="AR162" s="273" t="s">
        <v>617</v>
      </c>
      <c r="AT162" s="273" t="s">
        <v>613</v>
      </c>
      <c r="AU162" s="273" t="s">
        <v>538</v>
      </c>
      <c r="AY162" s="273" t="s">
        <v>611</v>
      </c>
      <c r="BE162" s="394">
        <f>IF($U$162="základní",$P$162,0)</f>
        <v>0</v>
      </c>
      <c r="BF162" s="394">
        <f>IF($U$162="snížená",$P$162,0)</f>
        <v>0</v>
      </c>
      <c r="BG162" s="394">
        <f>IF($U$162="zákl. přenesená",$P$162,0)</f>
        <v>0</v>
      </c>
      <c r="BH162" s="394">
        <f>IF($U$162="sníž. přenesená",$P$162,0)</f>
        <v>0</v>
      </c>
      <c r="BI162" s="394">
        <f>IF($U$162="nulová",$P$162,0)</f>
        <v>0</v>
      </c>
      <c r="BJ162" s="273" t="s">
        <v>23</v>
      </c>
      <c r="BK162" s="394">
        <f>ROUND($V$162*$K$162,2)</f>
        <v>0</v>
      </c>
      <c r="BL162" s="273" t="s">
        <v>617</v>
      </c>
    </row>
    <row r="163" spans="2:47" s="273" customFormat="1" ht="25.5" customHeight="1">
      <c r="B163" s="357"/>
      <c r="F163" s="511" t="s">
        <v>210</v>
      </c>
      <c r="G163" s="497"/>
      <c r="H163" s="497"/>
      <c r="I163" s="497"/>
      <c r="R163" s="359"/>
      <c r="T163" s="425"/>
      <c r="AD163" s="426"/>
      <c r="AT163" s="273" t="s">
        <v>621</v>
      </c>
      <c r="AU163" s="273" t="s">
        <v>538</v>
      </c>
    </row>
    <row r="164" spans="2:64" s="273" customFormat="1" ht="27" customHeight="1">
      <c r="B164" s="357"/>
      <c r="C164" s="416" t="s">
        <v>730</v>
      </c>
      <c r="D164" s="416" t="s">
        <v>613</v>
      </c>
      <c r="E164" s="417" t="s">
        <v>211</v>
      </c>
      <c r="F164" s="512" t="s">
        <v>212</v>
      </c>
      <c r="G164" s="506"/>
      <c r="H164" s="506"/>
      <c r="I164" s="506"/>
      <c r="J164" s="418" t="s">
        <v>766</v>
      </c>
      <c r="K164" s="419">
        <v>493</v>
      </c>
      <c r="L164" s="420">
        <v>0</v>
      </c>
      <c r="M164" s="507">
        <v>0</v>
      </c>
      <c r="N164" s="506"/>
      <c r="O164" s="506"/>
      <c r="P164" s="505">
        <f>ROUND($V$164*$K$164,2)</f>
        <v>0</v>
      </c>
      <c r="Q164" s="506"/>
      <c r="R164" s="359"/>
      <c r="T164" s="421"/>
      <c r="U164" s="422" t="s">
        <v>502</v>
      </c>
      <c r="V164" s="366">
        <f>$L$164+$M$164</f>
        <v>0</v>
      </c>
      <c r="W164" s="366">
        <f>ROUND($L$164*$K$164,2)</f>
        <v>0</v>
      </c>
      <c r="X164" s="366">
        <f>ROUND($M$164*$K$164,2)</f>
        <v>0</v>
      </c>
      <c r="Y164" s="423">
        <v>0.049</v>
      </c>
      <c r="Z164" s="423">
        <f>$Y$164*$K$164</f>
        <v>24.157</v>
      </c>
      <c r="AA164" s="423">
        <v>0</v>
      </c>
      <c r="AB164" s="423">
        <f>$AA$164*$K$164</f>
        <v>0</v>
      </c>
      <c r="AC164" s="423">
        <v>0</v>
      </c>
      <c r="AD164" s="424">
        <f>$AC$164*$K$164</f>
        <v>0</v>
      </c>
      <c r="AR164" s="273" t="s">
        <v>617</v>
      </c>
      <c r="AT164" s="273" t="s">
        <v>613</v>
      </c>
      <c r="AU164" s="273" t="s">
        <v>538</v>
      </c>
      <c r="AY164" s="273" t="s">
        <v>611</v>
      </c>
      <c r="BE164" s="394">
        <f>IF($U$164="základní",$P$164,0)</f>
        <v>0</v>
      </c>
      <c r="BF164" s="394">
        <f>IF($U$164="snížená",$P$164,0)</f>
        <v>0</v>
      </c>
      <c r="BG164" s="394">
        <f>IF($U$164="zákl. přenesená",$P$164,0)</f>
        <v>0</v>
      </c>
      <c r="BH164" s="394">
        <f>IF($U$164="sníž. přenesená",$P$164,0)</f>
        <v>0</v>
      </c>
      <c r="BI164" s="394">
        <f>IF($U$164="nulová",$P$164,0)</f>
        <v>0</v>
      </c>
      <c r="BJ164" s="273" t="s">
        <v>23</v>
      </c>
      <c r="BK164" s="394">
        <f>ROUND($V$164*$K$164,2)</f>
        <v>0</v>
      </c>
      <c r="BL164" s="273" t="s">
        <v>617</v>
      </c>
    </row>
    <row r="165" spans="2:47" s="273" customFormat="1" ht="36.75" customHeight="1">
      <c r="B165" s="357"/>
      <c r="F165" s="511" t="s">
        <v>213</v>
      </c>
      <c r="G165" s="497"/>
      <c r="H165" s="497"/>
      <c r="I165" s="497"/>
      <c r="R165" s="359"/>
      <c r="T165" s="425"/>
      <c r="AD165" s="426"/>
      <c r="AT165" s="273" t="s">
        <v>621</v>
      </c>
      <c r="AU165" s="273" t="s">
        <v>538</v>
      </c>
    </row>
    <row r="166" spans="2:64" s="273" customFormat="1" ht="27" customHeight="1">
      <c r="B166" s="357"/>
      <c r="C166" s="416" t="s">
        <v>742</v>
      </c>
      <c r="D166" s="416" t="s">
        <v>613</v>
      </c>
      <c r="E166" s="417" t="s">
        <v>214</v>
      </c>
      <c r="F166" s="512" t="s">
        <v>215</v>
      </c>
      <c r="G166" s="506"/>
      <c r="H166" s="506"/>
      <c r="I166" s="506"/>
      <c r="J166" s="418" t="s">
        <v>766</v>
      </c>
      <c r="K166" s="419">
        <v>432</v>
      </c>
      <c r="L166" s="420">
        <v>0</v>
      </c>
      <c r="M166" s="507">
        <v>0</v>
      </c>
      <c r="N166" s="506"/>
      <c r="O166" s="506"/>
      <c r="P166" s="505">
        <f>ROUND($V$166*$K$166,2)</f>
        <v>0</v>
      </c>
      <c r="Q166" s="506"/>
      <c r="R166" s="359"/>
      <c r="T166" s="421"/>
      <c r="U166" s="422" t="s">
        <v>502</v>
      </c>
      <c r="V166" s="366">
        <f>$L$166+$M$166</f>
        <v>0</v>
      </c>
      <c r="W166" s="366">
        <f>ROUND($L$166*$K$166,2)</f>
        <v>0</v>
      </c>
      <c r="X166" s="366">
        <f>ROUND($M$166*$K$166,2)</f>
        <v>0</v>
      </c>
      <c r="Y166" s="423">
        <v>0.081</v>
      </c>
      <c r="Z166" s="423">
        <f>$Y$166*$K$166</f>
        <v>34.992000000000004</v>
      </c>
      <c r="AA166" s="423">
        <v>0</v>
      </c>
      <c r="AB166" s="423">
        <f>$AA$166*$K$166</f>
        <v>0</v>
      </c>
      <c r="AC166" s="423">
        <v>0</v>
      </c>
      <c r="AD166" s="424">
        <f>$AC$166*$K$166</f>
        <v>0</v>
      </c>
      <c r="AR166" s="273" t="s">
        <v>617</v>
      </c>
      <c r="AT166" s="273" t="s">
        <v>613</v>
      </c>
      <c r="AU166" s="273" t="s">
        <v>538</v>
      </c>
      <c r="AY166" s="273" t="s">
        <v>611</v>
      </c>
      <c r="BE166" s="394">
        <f>IF($U$166="základní",$P$166,0)</f>
        <v>0</v>
      </c>
      <c r="BF166" s="394">
        <f>IF($U$166="snížená",$P$166,0)</f>
        <v>0</v>
      </c>
      <c r="BG166" s="394">
        <f>IF($U$166="zákl. přenesená",$P$166,0)</f>
        <v>0</v>
      </c>
      <c r="BH166" s="394">
        <f>IF($U$166="sníž. přenesená",$P$166,0)</f>
        <v>0</v>
      </c>
      <c r="BI166" s="394">
        <f>IF($U$166="nulová",$P$166,0)</f>
        <v>0</v>
      </c>
      <c r="BJ166" s="273" t="s">
        <v>23</v>
      </c>
      <c r="BK166" s="394">
        <f>ROUND($V$166*$K$166,2)</f>
        <v>0</v>
      </c>
      <c r="BL166" s="273" t="s">
        <v>617</v>
      </c>
    </row>
    <row r="167" spans="2:47" s="273" customFormat="1" ht="36.75" customHeight="1">
      <c r="B167" s="357"/>
      <c r="F167" s="511" t="s">
        <v>216</v>
      </c>
      <c r="G167" s="497"/>
      <c r="H167" s="497"/>
      <c r="I167" s="497"/>
      <c r="R167" s="359"/>
      <c r="T167" s="425"/>
      <c r="AD167" s="426"/>
      <c r="AT167" s="273" t="s">
        <v>621</v>
      </c>
      <c r="AU167" s="273" t="s">
        <v>538</v>
      </c>
    </row>
    <row r="168" spans="2:64" s="273" customFormat="1" ht="27" customHeight="1">
      <c r="B168" s="357"/>
      <c r="C168" s="416" t="s">
        <v>8</v>
      </c>
      <c r="D168" s="416" t="s">
        <v>613</v>
      </c>
      <c r="E168" s="417" t="s">
        <v>217</v>
      </c>
      <c r="F168" s="512" t="s">
        <v>218</v>
      </c>
      <c r="G168" s="506"/>
      <c r="H168" s="506"/>
      <c r="I168" s="506"/>
      <c r="J168" s="418" t="s">
        <v>766</v>
      </c>
      <c r="K168" s="419">
        <v>5</v>
      </c>
      <c r="L168" s="420">
        <v>0</v>
      </c>
      <c r="M168" s="507">
        <v>0</v>
      </c>
      <c r="N168" s="506"/>
      <c r="O168" s="506"/>
      <c r="P168" s="505">
        <f>ROUND($V$168*$K$168,2)</f>
        <v>0</v>
      </c>
      <c r="Q168" s="506"/>
      <c r="R168" s="359"/>
      <c r="T168" s="421"/>
      <c r="U168" s="422" t="s">
        <v>502</v>
      </c>
      <c r="V168" s="366">
        <f>$L$168+$M$168</f>
        <v>0</v>
      </c>
      <c r="W168" s="366">
        <f>ROUND($L$168*$K$168,2)</f>
        <v>0</v>
      </c>
      <c r="X168" s="366">
        <f>ROUND($M$168*$K$168,2)</f>
        <v>0</v>
      </c>
      <c r="Y168" s="423">
        <v>3.095</v>
      </c>
      <c r="Z168" s="423">
        <f>$Y$168*$K$168</f>
        <v>15.475000000000001</v>
      </c>
      <c r="AA168" s="423">
        <v>0</v>
      </c>
      <c r="AB168" s="423">
        <f>$AA$168*$K$168</f>
        <v>0</v>
      </c>
      <c r="AC168" s="423">
        <v>0</v>
      </c>
      <c r="AD168" s="424">
        <f>$AC$168*$K$168</f>
        <v>0</v>
      </c>
      <c r="AR168" s="273" t="s">
        <v>617</v>
      </c>
      <c r="AT168" s="273" t="s">
        <v>613</v>
      </c>
      <c r="AU168" s="273" t="s">
        <v>538</v>
      </c>
      <c r="AY168" s="273" t="s">
        <v>611</v>
      </c>
      <c r="BE168" s="394">
        <f>IF($U$168="základní",$P$168,0)</f>
        <v>0</v>
      </c>
      <c r="BF168" s="394">
        <f>IF($U$168="snížená",$P$168,0)</f>
        <v>0</v>
      </c>
      <c r="BG168" s="394">
        <f>IF($U$168="zákl. přenesená",$P$168,0)</f>
        <v>0</v>
      </c>
      <c r="BH168" s="394">
        <f>IF($U$168="sníž. přenesená",$P$168,0)</f>
        <v>0</v>
      </c>
      <c r="BI168" s="394">
        <f>IF($U$168="nulová",$P$168,0)</f>
        <v>0</v>
      </c>
      <c r="BJ168" s="273" t="s">
        <v>23</v>
      </c>
      <c r="BK168" s="394">
        <f>ROUND($V$168*$K$168,2)</f>
        <v>0</v>
      </c>
      <c r="BL168" s="273" t="s">
        <v>617</v>
      </c>
    </row>
    <row r="169" spans="2:47" s="273" customFormat="1" ht="36.75" customHeight="1">
      <c r="B169" s="357"/>
      <c r="F169" s="511" t="s">
        <v>219</v>
      </c>
      <c r="G169" s="497"/>
      <c r="H169" s="497"/>
      <c r="I169" s="497"/>
      <c r="R169" s="359"/>
      <c r="T169" s="425"/>
      <c r="AD169" s="426"/>
      <c r="AT169" s="273" t="s">
        <v>621</v>
      </c>
      <c r="AU169" s="273" t="s">
        <v>538</v>
      </c>
    </row>
    <row r="170" spans="2:64" s="273" customFormat="1" ht="27" customHeight="1">
      <c r="B170" s="357"/>
      <c r="C170" s="416" t="s">
        <v>755</v>
      </c>
      <c r="D170" s="416" t="s">
        <v>613</v>
      </c>
      <c r="E170" s="417" t="s">
        <v>220</v>
      </c>
      <c r="F170" s="512" t="s">
        <v>221</v>
      </c>
      <c r="G170" s="506"/>
      <c r="H170" s="506"/>
      <c r="I170" s="506"/>
      <c r="J170" s="418" t="s">
        <v>766</v>
      </c>
      <c r="K170" s="419">
        <v>5</v>
      </c>
      <c r="L170" s="420">
        <v>0</v>
      </c>
      <c r="M170" s="507">
        <v>0</v>
      </c>
      <c r="N170" s="506"/>
      <c r="O170" s="506"/>
      <c r="P170" s="505">
        <f>ROUND($V$170*$K$170,2)</f>
        <v>0</v>
      </c>
      <c r="Q170" s="506"/>
      <c r="R170" s="359"/>
      <c r="T170" s="421"/>
      <c r="U170" s="422" t="s">
        <v>502</v>
      </c>
      <c r="V170" s="366">
        <f>$L$170+$M$170</f>
        <v>0</v>
      </c>
      <c r="W170" s="366">
        <f>ROUND($L$170*$K$170,2)</f>
        <v>0</v>
      </c>
      <c r="X170" s="366">
        <f>ROUND($M$170*$K$170,2)</f>
        <v>0</v>
      </c>
      <c r="Y170" s="423">
        <v>0.138</v>
      </c>
      <c r="Z170" s="423">
        <f>$Y$170*$K$170</f>
        <v>0.6900000000000001</v>
      </c>
      <c r="AA170" s="423">
        <v>0.0003</v>
      </c>
      <c r="AB170" s="423">
        <f>$AA$170*$K$170</f>
        <v>0.0014999999999999998</v>
      </c>
      <c r="AC170" s="423">
        <v>0</v>
      </c>
      <c r="AD170" s="424">
        <f>$AC$170*$K$170</f>
        <v>0</v>
      </c>
      <c r="AR170" s="273" t="s">
        <v>617</v>
      </c>
      <c r="AT170" s="273" t="s">
        <v>613</v>
      </c>
      <c r="AU170" s="273" t="s">
        <v>538</v>
      </c>
      <c r="AY170" s="273" t="s">
        <v>611</v>
      </c>
      <c r="BE170" s="394">
        <f>IF($U$170="základní",$P$170,0)</f>
        <v>0</v>
      </c>
      <c r="BF170" s="394">
        <f>IF($U$170="snížená",$P$170,0)</f>
        <v>0</v>
      </c>
      <c r="BG170" s="394">
        <f>IF($U$170="zákl. přenesená",$P$170,0)</f>
        <v>0</v>
      </c>
      <c r="BH170" s="394">
        <f>IF($U$170="sníž. přenesená",$P$170,0)</f>
        <v>0</v>
      </c>
      <c r="BI170" s="394">
        <f>IF($U$170="nulová",$P$170,0)</f>
        <v>0</v>
      </c>
      <c r="BJ170" s="273" t="s">
        <v>23</v>
      </c>
      <c r="BK170" s="394">
        <f>ROUND($V$170*$K$170,2)</f>
        <v>0</v>
      </c>
      <c r="BL170" s="273" t="s">
        <v>617</v>
      </c>
    </row>
    <row r="171" spans="2:47" s="273" customFormat="1" ht="25.5" customHeight="1">
      <c r="B171" s="357"/>
      <c r="F171" s="511" t="s">
        <v>222</v>
      </c>
      <c r="G171" s="497"/>
      <c r="H171" s="497"/>
      <c r="I171" s="497"/>
      <c r="R171" s="359"/>
      <c r="T171" s="425"/>
      <c r="AD171" s="426"/>
      <c r="AT171" s="273" t="s">
        <v>621</v>
      </c>
      <c r="AU171" s="273" t="s">
        <v>538</v>
      </c>
    </row>
    <row r="172" spans="2:64" s="273" customFormat="1" ht="15.75" customHeight="1">
      <c r="B172" s="357"/>
      <c r="C172" s="433" t="s">
        <v>762</v>
      </c>
      <c r="D172" s="433" t="s">
        <v>763</v>
      </c>
      <c r="E172" s="434" t="s">
        <v>223</v>
      </c>
      <c r="F172" s="514" t="s">
        <v>224</v>
      </c>
      <c r="G172" s="515"/>
      <c r="H172" s="515"/>
      <c r="I172" s="515"/>
      <c r="J172" s="435" t="s">
        <v>766</v>
      </c>
      <c r="K172" s="436">
        <v>5</v>
      </c>
      <c r="L172" s="437">
        <v>0</v>
      </c>
      <c r="M172" s="515"/>
      <c r="N172" s="515"/>
      <c r="O172" s="506"/>
      <c r="P172" s="505">
        <f>ROUND($V$172*$K$172,2)</f>
        <v>0</v>
      </c>
      <c r="Q172" s="506"/>
      <c r="R172" s="359"/>
      <c r="T172" s="421"/>
      <c r="U172" s="422" t="s">
        <v>502</v>
      </c>
      <c r="V172" s="366">
        <f>$L$172+$M$172</f>
        <v>0</v>
      </c>
      <c r="W172" s="366">
        <f>ROUND($L$172*$K$172,2)</f>
        <v>0</v>
      </c>
      <c r="X172" s="366">
        <f>ROUND($M$172*$K$172,2)</f>
        <v>0</v>
      </c>
      <c r="Y172" s="423">
        <v>0</v>
      </c>
      <c r="Z172" s="423">
        <f>$Y$172*$K$172</f>
        <v>0</v>
      </c>
      <c r="AA172" s="423">
        <v>0</v>
      </c>
      <c r="AB172" s="423">
        <f>$AA$172*$K$172</f>
        <v>0</v>
      </c>
      <c r="AC172" s="423">
        <v>0</v>
      </c>
      <c r="AD172" s="424">
        <f>$AC$172*$K$172</f>
        <v>0</v>
      </c>
      <c r="AR172" s="273" t="s">
        <v>665</v>
      </c>
      <c r="AT172" s="273" t="s">
        <v>763</v>
      </c>
      <c r="AU172" s="273" t="s">
        <v>538</v>
      </c>
      <c r="AY172" s="273" t="s">
        <v>611</v>
      </c>
      <c r="BE172" s="394">
        <f>IF($U$172="základní",$P$172,0)</f>
        <v>0</v>
      </c>
      <c r="BF172" s="394">
        <f>IF($U$172="snížená",$P$172,0)</f>
        <v>0</v>
      </c>
      <c r="BG172" s="394">
        <f>IF($U$172="zákl. přenesená",$P$172,0)</f>
        <v>0</v>
      </c>
      <c r="BH172" s="394">
        <f>IF($U$172="sníž. přenesená",$P$172,0)</f>
        <v>0</v>
      </c>
      <c r="BI172" s="394">
        <f>IF($U$172="nulová",$P$172,0)</f>
        <v>0</v>
      </c>
      <c r="BJ172" s="273" t="s">
        <v>23</v>
      </c>
      <c r="BK172" s="394">
        <f>ROUND($V$172*$K$172,2)</f>
        <v>0</v>
      </c>
      <c r="BL172" s="273" t="s">
        <v>617</v>
      </c>
    </row>
    <row r="173" spans="2:64" s="273" customFormat="1" ht="15.75" customHeight="1">
      <c r="B173" s="357"/>
      <c r="C173" s="433" t="s">
        <v>769</v>
      </c>
      <c r="D173" s="433" t="s">
        <v>763</v>
      </c>
      <c r="E173" s="434" t="s">
        <v>225</v>
      </c>
      <c r="F173" s="514" t="s">
        <v>226</v>
      </c>
      <c r="G173" s="515"/>
      <c r="H173" s="515"/>
      <c r="I173" s="515"/>
      <c r="J173" s="435" t="s">
        <v>558</v>
      </c>
      <c r="K173" s="436">
        <v>5</v>
      </c>
      <c r="L173" s="437">
        <v>0</v>
      </c>
      <c r="M173" s="515"/>
      <c r="N173" s="515"/>
      <c r="O173" s="506"/>
      <c r="P173" s="505">
        <f>ROUND($V$173*$K$173,2)</f>
        <v>0</v>
      </c>
      <c r="Q173" s="506"/>
      <c r="R173" s="359"/>
      <c r="T173" s="421"/>
      <c r="U173" s="422" t="s">
        <v>502</v>
      </c>
      <c r="V173" s="366">
        <f>$L$173+$M$173</f>
        <v>0</v>
      </c>
      <c r="W173" s="366">
        <f>ROUND($L$173*$K$173,2)</f>
        <v>0</v>
      </c>
      <c r="X173" s="366">
        <f>ROUND($M$173*$K$173,2)</f>
        <v>0</v>
      </c>
      <c r="Y173" s="423">
        <v>0</v>
      </c>
      <c r="Z173" s="423">
        <f>$Y$173*$K$173</f>
        <v>0</v>
      </c>
      <c r="AA173" s="423">
        <v>0</v>
      </c>
      <c r="AB173" s="423">
        <f>$AA$173*$K$173</f>
        <v>0</v>
      </c>
      <c r="AC173" s="423">
        <v>0</v>
      </c>
      <c r="AD173" s="424">
        <f>$AC$173*$K$173</f>
        <v>0</v>
      </c>
      <c r="AR173" s="273" t="s">
        <v>665</v>
      </c>
      <c r="AT173" s="273" t="s">
        <v>763</v>
      </c>
      <c r="AU173" s="273" t="s">
        <v>538</v>
      </c>
      <c r="AY173" s="273" t="s">
        <v>611</v>
      </c>
      <c r="BE173" s="394">
        <f>IF($U$173="základní",$P$173,0)</f>
        <v>0</v>
      </c>
      <c r="BF173" s="394">
        <f>IF($U$173="snížená",$P$173,0)</f>
        <v>0</v>
      </c>
      <c r="BG173" s="394">
        <f>IF($U$173="zákl. přenesená",$P$173,0)</f>
        <v>0</v>
      </c>
      <c r="BH173" s="394">
        <f>IF($U$173="sníž. přenesená",$P$173,0)</f>
        <v>0</v>
      </c>
      <c r="BI173" s="394">
        <f>IF($U$173="nulová",$P$173,0)</f>
        <v>0</v>
      </c>
      <c r="BJ173" s="273" t="s">
        <v>23</v>
      </c>
      <c r="BK173" s="394">
        <f>ROUND($V$173*$K$173,2)</f>
        <v>0</v>
      </c>
      <c r="BL173" s="273" t="s">
        <v>617</v>
      </c>
    </row>
    <row r="174" spans="2:47" s="273" customFormat="1" ht="25.5" customHeight="1">
      <c r="B174" s="357"/>
      <c r="F174" s="511" t="s">
        <v>227</v>
      </c>
      <c r="G174" s="497"/>
      <c r="H174" s="497"/>
      <c r="I174" s="497"/>
      <c r="R174" s="359"/>
      <c r="T174" s="425"/>
      <c r="AD174" s="426"/>
      <c r="AT174" s="273" t="s">
        <v>621</v>
      </c>
      <c r="AU174" s="273" t="s">
        <v>538</v>
      </c>
    </row>
    <row r="175" spans="2:64" s="273" customFormat="1" ht="27" customHeight="1">
      <c r="B175" s="357"/>
      <c r="C175" s="416" t="s">
        <v>773</v>
      </c>
      <c r="D175" s="416" t="s">
        <v>613</v>
      </c>
      <c r="E175" s="417" t="s">
        <v>228</v>
      </c>
      <c r="F175" s="512" t="s">
        <v>229</v>
      </c>
      <c r="G175" s="506"/>
      <c r="H175" s="506"/>
      <c r="I175" s="506"/>
      <c r="J175" s="418" t="s">
        <v>546</v>
      </c>
      <c r="K175" s="419">
        <v>66</v>
      </c>
      <c r="L175" s="420">
        <v>0</v>
      </c>
      <c r="M175" s="507">
        <v>0</v>
      </c>
      <c r="N175" s="506"/>
      <c r="O175" s="506"/>
      <c r="P175" s="505">
        <f>ROUND($V$175*$K$175,2)</f>
        <v>0</v>
      </c>
      <c r="Q175" s="506"/>
      <c r="R175" s="359"/>
      <c r="T175" s="421"/>
      <c r="U175" s="422" t="s">
        <v>502</v>
      </c>
      <c r="V175" s="366">
        <f>$L$175+$M$175</f>
        <v>0</v>
      </c>
      <c r="W175" s="366">
        <f>ROUND($L$175*$K$175,2)</f>
        <v>0</v>
      </c>
      <c r="X175" s="366">
        <f>ROUND($M$175*$K$175,2)</f>
        <v>0</v>
      </c>
      <c r="Y175" s="423">
        <v>0.24</v>
      </c>
      <c r="Z175" s="423">
        <f>$Y$175*$K$175</f>
        <v>15.84</v>
      </c>
      <c r="AA175" s="423">
        <v>0</v>
      </c>
      <c r="AB175" s="423">
        <f>$AA$175*$K$175</f>
        <v>0</v>
      </c>
      <c r="AC175" s="423">
        <v>0</v>
      </c>
      <c r="AD175" s="424">
        <f>$AC$175*$K$175</f>
        <v>0</v>
      </c>
      <c r="AR175" s="273" t="s">
        <v>617</v>
      </c>
      <c r="AT175" s="273" t="s">
        <v>613</v>
      </c>
      <c r="AU175" s="273" t="s">
        <v>538</v>
      </c>
      <c r="AY175" s="273" t="s">
        <v>611</v>
      </c>
      <c r="BE175" s="394">
        <f>IF($U$175="základní",$P$175,0)</f>
        <v>0</v>
      </c>
      <c r="BF175" s="394">
        <f>IF($U$175="snížená",$P$175,0)</f>
        <v>0</v>
      </c>
      <c r="BG175" s="394">
        <f>IF($U$175="zákl. přenesená",$P$175,0)</f>
        <v>0</v>
      </c>
      <c r="BH175" s="394">
        <f>IF($U$175="sníž. přenesená",$P$175,0)</f>
        <v>0</v>
      </c>
      <c r="BI175" s="394">
        <f>IF($U$175="nulová",$P$175,0)</f>
        <v>0</v>
      </c>
      <c r="BJ175" s="273" t="s">
        <v>23</v>
      </c>
      <c r="BK175" s="394">
        <f>ROUND($V$175*$K$175,2)</f>
        <v>0</v>
      </c>
      <c r="BL175" s="273" t="s">
        <v>617</v>
      </c>
    </row>
    <row r="176" spans="2:47" s="273" customFormat="1" ht="15.75" customHeight="1">
      <c r="B176" s="357"/>
      <c r="F176" s="511" t="s">
        <v>230</v>
      </c>
      <c r="G176" s="497"/>
      <c r="H176" s="497"/>
      <c r="I176" s="497"/>
      <c r="R176" s="359"/>
      <c r="T176" s="425"/>
      <c r="AD176" s="426"/>
      <c r="AT176" s="273" t="s">
        <v>621</v>
      </c>
      <c r="AU176" s="273" t="s">
        <v>538</v>
      </c>
    </row>
    <row r="177" spans="2:64" s="273" customFormat="1" ht="15.75" customHeight="1">
      <c r="B177" s="357"/>
      <c r="C177" s="433" t="s">
        <v>777</v>
      </c>
      <c r="D177" s="433" t="s">
        <v>763</v>
      </c>
      <c r="E177" s="434" t="s">
        <v>231</v>
      </c>
      <c r="F177" s="514" t="s">
        <v>232</v>
      </c>
      <c r="G177" s="515"/>
      <c r="H177" s="515"/>
      <c r="I177" s="515"/>
      <c r="J177" s="435" t="s">
        <v>694</v>
      </c>
      <c r="K177" s="436">
        <v>7.92</v>
      </c>
      <c r="L177" s="437">
        <v>0</v>
      </c>
      <c r="M177" s="515"/>
      <c r="N177" s="515"/>
      <c r="O177" s="506"/>
      <c r="P177" s="505">
        <f>ROUND($V$177*$K$177,2)</f>
        <v>0</v>
      </c>
      <c r="Q177" s="506"/>
      <c r="R177" s="359"/>
      <c r="T177" s="421"/>
      <c r="U177" s="422" t="s">
        <v>502</v>
      </c>
      <c r="V177" s="366">
        <f>$L$177+$M$177</f>
        <v>0</v>
      </c>
      <c r="W177" s="366">
        <f>ROUND($L$177*$K$177,2)</f>
        <v>0</v>
      </c>
      <c r="X177" s="366">
        <f>ROUND($M$177*$K$177,2)</f>
        <v>0</v>
      </c>
      <c r="Y177" s="423">
        <v>0</v>
      </c>
      <c r="Z177" s="423">
        <f>$Y$177*$K$177</f>
        <v>0</v>
      </c>
      <c r="AA177" s="423">
        <v>1</v>
      </c>
      <c r="AB177" s="423">
        <f>$AA$177*$K$177</f>
        <v>7.92</v>
      </c>
      <c r="AC177" s="423">
        <v>0</v>
      </c>
      <c r="AD177" s="424">
        <f>$AC$177*$K$177</f>
        <v>0</v>
      </c>
      <c r="AR177" s="273" t="s">
        <v>665</v>
      </c>
      <c r="AT177" s="273" t="s">
        <v>763</v>
      </c>
      <c r="AU177" s="273" t="s">
        <v>538</v>
      </c>
      <c r="AY177" s="273" t="s">
        <v>611</v>
      </c>
      <c r="BE177" s="394">
        <f>IF($U$177="základní",$P$177,0)</f>
        <v>0</v>
      </c>
      <c r="BF177" s="394">
        <f>IF($U$177="snížená",$P$177,0)</f>
        <v>0</v>
      </c>
      <c r="BG177" s="394">
        <f>IF($U$177="zákl. přenesená",$P$177,0)</f>
        <v>0</v>
      </c>
      <c r="BH177" s="394">
        <f>IF($U$177="sníž. přenesená",$P$177,0)</f>
        <v>0</v>
      </c>
      <c r="BI177" s="394">
        <f>IF($U$177="nulová",$P$177,0)</f>
        <v>0</v>
      </c>
      <c r="BJ177" s="273" t="s">
        <v>23</v>
      </c>
      <c r="BK177" s="394">
        <f>ROUND($V$177*$K$177,2)</f>
        <v>0</v>
      </c>
      <c r="BL177" s="273" t="s">
        <v>617</v>
      </c>
    </row>
    <row r="178" spans="2:47" s="273" customFormat="1" ht="80.25" customHeight="1">
      <c r="B178" s="357"/>
      <c r="F178" s="511" t="s">
        <v>1033</v>
      </c>
      <c r="G178" s="497"/>
      <c r="H178" s="497"/>
      <c r="I178" s="497"/>
      <c r="R178" s="359"/>
      <c r="T178" s="425"/>
      <c r="AD178" s="426"/>
      <c r="AT178" s="273" t="s">
        <v>621</v>
      </c>
      <c r="AU178" s="273" t="s">
        <v>538</v>
      </c>
    </row>
    <row r="179" spans="2:51" s="273" customFormat="1" ht="15.75" customHeight="1">
      <c r="B179" s="427"/>
      <c r="E179" s="428"/>
      <c r="F179" s="516" t="s">
        <v>233</v>
      </c>
      <c r="G179" s="517"/>
      <c r="H179" s="517"/>
      <c r="I179" s="517"/>
      <c r="K179" s="429">
        <v>7.92</v>
      </c>
      <c r="R179" s="430"/>
      <c r="T179" s="431"/>
      <c r="AD179" s="432"/>
      <c r="AT179" s="428" t="s">
        <v>623</v>
      </c>
      <c r="AU179" s="428" t="s">
        <v>538</v>
      </c>
      <c r="AV179" s="428" t="s">
        <v>538</v>
      </c>
      <c r="AW179" s="428" t="s">
        <v>585</v>
      </c>
      <c r="AX179" s="428" t="s">
        <v>23</v>
      </c>
      <c r="AY179" s="428" t="s">
        <v>611</v>
      </c>
    </row>
    <row r="180" spans="2:64" s="273" customFormat="1" ht="27" customHeight="1">
      <c r="B180" s="357"/>
      <c r="C180" s="416" t="s">
        <v>784</v>
      </c>
      <c r="D180" s="416" t="s">
        <v>613</v>
      </c>
      <c r="E180" s="417" t="s">
        <v>234</v>
      </c>
      <c r="F180" s="512" t="s">
        <v>235</v>
      </c>
      <c r="G180" s="506"/>
      <c r="H180" s="506"/>
      <c r="I180" s="506"/>
      <c r="J180" s="418" t="s">
        <v>546</v>
      </c>
      <c r="K180" s="419">
        <v>101</v>
      </c>
      <c r="L180" s="420">
        <v>0</v>
      </c>
      <c r="M180" s="507">
        <v>0</v>
      </c>
      <c r="N180" s="506"/>
      <c r="O180" s="506"/>
      <c r="P180" s="505">
        <f>ROUND($V$180*$K$180,2)</f>
        <v>0</v>
      </c>
      <c r="Q180" s="506"/>
      <c r="R180" s="359"/>
      <c r="T180" s="421"/>
      <c r="U180" s="422" t="s">
        <v>502</v>
      </c>
      <c r="V180" s="366">
        <f>$L$180+$M$180</f>
        <v>0</v>
      </c>
      <c r="W180" s="366">
        <f>ROUND($L$180*$K$180,2)</f>
        <v>0</v>
      </c>
      <c r="X180" s="366">
        <f>ROUND($M$180*$K$180,2)</f>
        <v>0</v>
      </c>
      <c r="Y180" s="423">
        <v>0.112</v>
      </c>
      <c r="Z180" s="423">
        <f>$Y$180*$K$180</f>
        <v>11.312</v>
      </c>
      <c r="AA180" s="423">
        <v>0</v>
      </c>
      <c r="AB180" s="423">
        <f>$AA$180*$K$180</f>
        <v>0</v>
      </c>
      <c r="AC180" s="423">
        <v>0</v>
      </c>
      <c r="AD180" s="424">
        <f>$AC$180*$K$180</f>
        <v>0</v>
      </c>
      <c r="AR180" s="273" t="s">
        <v>617</v>
      </c>
      <c r="AT180" s="273" t="s">
        <v>613</v>
      </c>
      <c r="AU180" s="273" t="s">
        <v>538</v>
      </c>
      <c r="AY180" s="273" t="s">
        <v>611</v>
      </c>
      <c r="BE180" s="394">
        <f>IF($U$180="základní",$P$180,0)</f>
        <v>0</v>
      </c>
      <c r="BF180" s="394">
        <f>IF($U$180="snížená",$P$180,0)</f>
        <v>0</v>
      </c>
      <c r="BG180" s="394">
        <f>IF($U$180="zákl. přenesená",$P$180,0)</f>
        <v>0</v>
      </c>
      <c r="BH180" s="394">
        <f>IF($U$180="sníž. přenesená",$P$180,0)</f>
        <v>0</v>
      </c>
      <c r="BI180" s="394">
        <f>IF($U$180="nulová",$P$180,0)</f>
        <v>0</v>
      </c>
      <c r="BJ180" s="273" t="s">
        <v>23</v>
      </c>
      <c r="BK180" s="394">
        <f>ROUND($V$180*$K$180,2)</f>
        <v>0</v>
      </c>
      <c r="BL180" s="273" t="s">
        <v>617</v>
      </c>
    </row>
    <row r="181" spans="2:47" s="273" customFormat="1" ht="15.75" customHeight="1">
      <c r="B181" s="357"/>
      <c r="F181" s="511" t="s">
        <v>236</v>
      </c>
      <c r="G181" s="497"/>
      <c r="H181" s="497"/>
      <c r="I181" s="497"/>
      <c r="R181" s="359"/>
      <c r="T181" s="425"/>
      <c r="AD181" s="426"/>
      <c r="AT181" s="273" t="s">
        <v>621</v>
      </c>
      <c r="AU181" s="273" t="s">
        <v>538</v>
      </c>
    </row>
    <row r="182" spans="2:51" s="273" customFormat="1" ht="15.75" customHeight="1">
      <c r="B182" s="427"/>
      <c r="E182" s="428"/>
      <c r="F182" s="516" t="s">
        <v>237</v>
      </c>
      <c r="G182" s="517"/>
      <c r="H182" s="517"/>
      <c r="I182" s="517"/>
      <c r="K182" s="429">
        <v>101</v>
      </c>
      <c r="R182" s="430"/>
      <c r="T182" s="431"/>
      <c r="AD182" s="432"/>
      <c r="AT182" s="428" t="s">
        <v>623</v>
      </c>
      <c r="AU182" s="428" t="s">
        <v>538</v>
      </c>
      <c r="AV182" s="428" t="s">
        <v>538</v>
      </c>
      <c r="AW182" s="428" t="s">
        <v>585</v>
      </c>
      <c r="AX182" s="428" t="s">
        <v>23</v>
      </c>
      <c r="AY182" s="428" t="s">
        <v>611</v>
      </c>
    </row>
    <row r="183" spans="2:64" s="273" customFormat="1" ht="15.75" customHeight="1">
      <c r="B183" s="357"/>
      <c r="C183" s="433" t="s">
        <v>786</v>
      </c>
      <c r="D183" s="433" t="s">
        <v>763</v>
      </c>
      <c r="E183" s="434" t="s">
        <v>238</v>
      </c>
      <c r="F183" s="514" t="s">
        <v>239</v>
      </c>
      <c r="G183" s="515"/>
      <c r="H183" s="515"/>
      <c r="I183" s="515"/>
      <c r="J183" s="435" t="s">
        <v>546</v>
      </c>
      <c r="K183" s="436">
        <v>122.21</v>
      </c>
      <c r="L183" s="437">
        <v>0</v>
      </c>
      <c r="M183" s="515"/>
      <c r="N183" s="515"/>
      <c r="O183" s="506"/>
      <c r="P183" s="505">
        <f>ROUND($V$183*$K$183,2)</f>
        <v>0</v>
      </c>
      <c r="Q183" s="506"/>
      <c r="R183" s="359"/>
      <c r="T183" s="421"/>
      <c r="U183" s="422" t="s">
        <v>502</v>
      </c>
      <c r="V183" s="366">
        <f>$L$183+$M$183</f>
        <v>0</v>
      </c>
      <c r="W183" s="366">
        <f>ROUND($L$183*$K$183,2)</f>
        <v>0</v>
      </c>
      <c r="X183" s="366">
        <f>ROUND($M$183*$K$183,2)</f>
        <v>0</v>
      </c>
      <c r="Y183" s="423">
        <v>0</v>
      </c>
      <c r="Z183" s="423">
        <f>$Y$183*$K$183</f>
        <v>0</v>
      </c>
      <c r="AA183" s="423">
        <v>0</v>
      </c>
      <c r="AB183" s="423">
        <f>$AA$183*$K$183</f>
        <v>0</v>
      </c>
      <c r="AC183" s="423">
        <v>0</v>
      </c>
      <c r="AD183" s="424">
        <f>$AC$183*$K$183</f>
        <v>0</v>
      </c>
      <c r="AR183" s="273" t="s">
        <v>665</v>
      </c>
      <c r="AT183" s="273" t="s">
        <v>763</v>
      </c>
      <c r="AU183" s="273" t="s">
        <v>538</v>
      </c>
      <c r="AY183" s="273" t="s">
        <v>611</v>
      </c>
      <c r="BE183" s="394">
        <f>IF($U$183="základní",$P$183,0)</f>
        <v>0</v>
      </c>
      <c r="BF183" s="394">
        <f>IF($U$183="snížená",$P$183,0)</f>
        <v>0</v>
      </c>
      <c r="BG183" s="394">
        <f>IF($U$183="zákl. přenesená",$P$183,0)</f>
        <v>0</v>
      </c>
      <c r="BH183" s="394">
        <f>IF($U$183="sníž. přenesená",$P$183,0)</f>
        <v>0</v>
      </c>
      <c r="BI183" s="394">
        <f>IF($U$183="nulová",$P$183,0)</f>
        <v>0</v>
      </c>
      <c r="BJ183" s="273" t="s">
        <v>23</v>
      </c>
      <c r="BK183" s="394">
        <f>ROUND($V$183*$K$183,2)</f>
        <v>0</v>
      </c>
      <c r="BL183" s="273" t="s">
        <v>617</v>
      </c>
    </row>
    <row r="184" spans="2:47" s="273" customFormat="1" ht="15.75" customHeight="1">
      <c r="B184" s="357"/>
      <c r="F184" s="511" t="s">
        <v>240</v>
      </c>
      <c r="G184" s="497"/>
      <c r="H184" s="497"/>
      <c r="I184" s="497"/>
      <c r="R184" s="359"/>
      <c r="T184" s="425"/>
      <c r="AD184" s="426"/>
      <c r="AT184" s="273" t="s">
        <v>621</v>
      </c>
      <c r="AU184" s="273" t="s">
        <v>538</v>
      </c>
    </row>
    <row r="185" spans="2:51" s="273" customFormat="1" ht="15.75" customHeight="1">
      <c r="B185" s="427"/>
      <c r="E185" s="428"/>
      <c r="F185" s="516" t="s">
        <v>241</v>
      </c>
      <c r="G185" s="517"/>
      <c r="H185" s="517"/>
      <c r="I185" s="517"/>
      <c r="K185" s="429">
        <v>111.1</v>
      </c>
      <c r="R185" s="430"/>
      <c r="T185" s="431"/>
      <c r="AD185" s="432"/>
      <c r="AT185" s="428" t="s">
        <v>623</v>
      </c>
      <c r="AU185" s="428" t="s">
        <v>538</v>
      </c>
      <c r="AV185" s="428" t="s">
        <v>538</v>
      </c>
      <c r="AW185" s="428" t="s">
        <v>585</v>
      </c>
      <c r="AX185" s="428" t="s">
        <v>23</v>
      </c>
      <c r="AY185" s="428" t="s">
        <v>611</v>
      </c>
    </row>
    <row r="186" spans="2:64" s="273" customFormat="1" ht="27" customHeight="1">
      <c r="B186" s="357"/>
      <c r="C186" s="416" t="s">
        <v>788</v>
      </c>
      <c r="D186" s="416" t="s">
        <v>613</v>
      </c>
      <c r="E186" s="417" t="s">
        <v>242</v>
      </c>
      <c r="F186" s="512" t="s">
        <v>243</v>
      </c>
      <c r="G186" s="506"/>
      <c r="H186" s="506"/>
      <c r="I186" s="506"/>
      <c r="J186" s="418" t="s">
        <v>546</v>
      </c>
      <c r="K186" s="419">
        <v>40</v>
      </c>
      <c r="L186" s="420">
        <v>0</v>
      </c>
      <c r="M186" s="507">
        <v>0</v>
      </c>
      <c r="N186" s="506"/>
      <c r="O186" s="506"/>
      <c r="P186" s="505">
        <f>ROUND($V$186*$K$186,2)</f>
        <v>0</v>
      </c>
      <c r="Q186" s="506"/>
      <c r="R186" s="359"/>
      <c r="T186" s="421"/>
      <c r="U186" s="422" t="s">
        <v>502</v>
      </c>
      <c r="V186" s="366">
        <f>$L$186+$M$186</f>
        <v>0</v>
      </c>
      <c r="W186" s="366">
        <f>ROUND($L$186*$K$186,2)</f>
        <v>0</v>
      </c>
      <c r="X186" s="366">
        <f>ROUND($M$186*$K$186,2)</f>
        <v>0</v>
      </c>
      <c r="Y186" s="423">
        <v>0.113</v>
      </c>
      <c r="Z186" s="423">
        <f>$Y$186*$K$186</f>
        <v>4.5200000000000005</v>
      </c>
      <c r="AA186" s="423">
        <v>0</v>
      </c>
      <c r="AB186" s="423">
        <f>$AA$186*$K$186</f>
        <v>0</v>
      </c>
      <c r="AC186" s="423">
        <v>0</v>
      </c>
      <c r="AD186" s="424">
        <f>$AC$186*$K$186</f>
        <v>0</v>
      </c>
      <c r="AR186" s="273" t="s">
        <v>617</v>
      </c>
      <c r="AT186" s="273" t="s">
        <v>613</v>
      </c>
      <c r="AU186" s="273" t="s">
        <v>538</v>
      </c>
      <c r="AY186" s="273" t="s">
        <v>611</v>
      </c>
      <c r="BE186" s="394">
        <f>IF($U$186="základní",$P$186,0)</f>
        <v>0</v>
      </c>
      <c r="BF186" s="394">
        <f>IF($U$186="snížená",$P$186,0)</f>
        <v>0</v>
      </c>
      <c r="BG186" s="394">
        <f>IF($U$186="zákl. přenesená",$P$186,0)</f>
        <v>0</v>
      </c>
      <c r="BH186" s="394">
        <f>IF($U$186="sníž. přenesená",$P$186,0)</f>
        <v>0</v>
      </c>
      <c r="BI186" s="394">
        <f>IF($U$186="nulová",$P$186,0)</f>
        <v>0</v>
      </c>
      <c r="BJ186" s="273" t="s">
        <v>23</v>
      </c>
      <c r="BK186" s="394">
        <f>ROUND($V$186*$K$186,2)</f>
        <v>0</v>
      </c>
      <c r="BL186" s="273" t="s">
        <v>617</v>
      </c>
    </row>
    <row r="187" spans="2:47" s="273" customFormat="1" ht="25.5" customHeight="1">
      <c r="B187" s="357"/>
      <c r="F187" s="511" t="s">
        <v>244</v>
      </c>
      <c r="G187" s="497"/>
      <c r="H187" s="497"/>
      <c r="I187" s="497"/>
      <c r="R187" s="359"/>
      <c r="T187" s="425"/>
      <c r="AD187" s="426"/>
      <c r="AT187" s="273" t="s">
        <v>621</v>
      </c>
      <c r="AU187" s="273" t="s">
        <v>538</v>
      </c>
    </row>
    <row r="188" spans="2:51" s="273" customFormat="1" ht="15.75" customHeight="1">
      <c r="B188" s="427"/>
      <c r="E188" s="428"/>
      <c r="F188" s="516" t="s">
        <v>245</v>
      </c>
      <c r="G188" s="517"/>
      <c r="H188" s="517"/>
      <c r="I188" s="517"/>
      <c r="K188" s="429">
        <v>40</v>
      </c>
      <c r="R188" s="430"/>
      <c r="T188" s="431"/>
      <c r="AD188" s="432"/>
      <c r="AT188" s="428" t="s">
        <v>623</v>
      </c>
      <c r="AU188" s="428" t="s">
        <v>538</v>
      </c>
      <c r="AV188" s="428" t="s">
        <v>538</v>
      </c>
      <c r="AW188" s="428" t="s">
        <v>585</v>
      </c>
      <c r="AX188" s="428" t="s">
        <v>23</v>
      </c>
      <c r="AY188" s="428" t="s">
        <v>611</v>
      </c>
    </row>
    <row r="189" spans="2:64" s="273" customFormat="1" ht="15.75" customHeight="1">
      <c r="B189" s="357"/>
      <c r="C189" s="433" t="s">
        <v>790</v>
      </c>
      <c r="D189" s="433" t="s">
        <v>763</v>
      </c>
      <c r="E189" s="434" t="s">
        <v>246</v>
      </c>
      <c r="F189" s="514" t="s">
        <v>247</v>
      </c>
      <c r="G189" s="515"/>
      <c r="H189" s="515"/>
      <c r="I189" s="515"/>
      <c r="J189" s="435" t="s">
        <v>550</v>
      </c>
      <c r="K189" s="436">
        <v>4</v>
      </c>
      <c r="L189" s="437">
        <v>0</v>
      </c>
      <c r="M189" s="515"/>
      <c r="N189" s="515"/>
      <c r="O189" s="506"/>
      <c r="P189" s="505">
        <f>ROUND($V$189*$K$189,2)</f>
        <v>0</v>
      </c>
      <c r="Q189" s="506"/>
      <c r="R189" s="359"/>
      <c r="T189" s="421"/>
      <c r="U189" s="422" t="s">
        <v>502</v>
      </c>
      <c r="V189" s="366">
        <f>$L$189+$M$189</f>
        <v>0</v>
      </c>
      <c r="W189" s="366">
        <f>ROUND($L$189*$K$189,2)</f>
        <v>0</v>
      </c>
      <c r="X189" s="366">
        <f>ROUND($M$189*$K$189,2)</f>
        <v>0</v>
      </c>
      <c r="Y189" s="423">
        <v>0</v>
      </c>
      <c r="Z189" s="423">
        <f>$Y$189*$K$189</f>
        <v>0</v>
      </c>
      <c r="AA189" s="423">
        <v>0.6</v>
      </c>
      <c r="AB189" s="423">
        <f>$AA$189*$K$189</f>
        <v>2.4</v>
      </c>
      <c r="AC189" s="423">
        <v>0</v>
      </c>
      <c r="AD189" s="424">
        <f>$AC$189*$K$189</f>
        <v>0</v>
      </c>
      <c r="AR189" s="273" t="s">
        <v>665</v>
      </c>
      <c r="AT189" s="273" t="s">
        <v>763</v>
      </c>
      <c r="AU189" s="273" t="s">
        <v>538</v>
      </c>
      <c r="AY189" s="273" t="s">
        <v>611</v>
      </c>
      <c r="BE189" s="394">
        <f>IF($U$189="základní",$P$189,0)</f>
        <v>0</v>
      </c>
      <c r="BF189" s="394">
        <f>IF($U$189="snížená",$P$189,0)</f>
        <v>0</v>
      </c>
      <c r="BG189" s="394">
        <f>IF($U$189="zákl. přenesená",$P$189,0)</f>
        <v>0</v>
      </c>
      <c r="BH189" s="394">
        <f>IF($U$189="sníž. přenesená",$P$189,0)</f>
        <v>0</v>
      </c>
      <c r="BI189" s="394">
        <f>IF($U$189="nulová",$P$189,0)</f>
        <v>0</v>
      </c>
      <c r="BJ189" s="273" t="s">
        <v>23</v>
      </c>
      <c r="BK189" s="394">
        <f>ROUND($V$189*$K$189,2)</f>
        <v>0</v>
      </c>
      <c r="BL189" s="273" t="s">
        <v>617</v>
      </c>
    </row>
    <row r="190" spans="2:47" s="273" customFormat="1" ht="25.5" customHeight="1">
      <c r="B190" s="357"/>
      <c r="F190" s="511" t="s">
        <v>248</v>
      </c>
      <c r="G190" s="497"/>
      <c r="H190" s="497"/>
      <c r="I190" s="497"/>
      <c r="R190" s="359"/>
      <c r="T190" s="425"/>
      <c r="AD190" s="426"/>
      <c r="AT190" s="273" t="s">
        <v>621</v>
      </c>
      <c r="AU190" s="273" t="s">
        <v>538</v>
      </c>
    </row>
    <row r="191" spans="2:51" s="273" customFormat="1" ht="15.75" customHeight="1">
      <c r="B191" s="427"/>
      <c r="E191" s="428"/>
      <c r="F191" s="516" t="s">
        <v>249</v>
      </c>
      <c r="G191" s="517"/>
      <c r="H191" s="517"/>
      <c r="I191" s="517"/>
      <c r="K191" s="429">
        <v>0.5</v>
      </c>
      <c r="R191" s="430"/>
      <c r="T191" s="431"/>
      <c r="AD191" s="432"/>
      <c r="AT191" s="428" t="s">
        <v>623</v>
      </c>
      <c r="AU191" s="428" t="s">
        <v>538</v>
      </c>
      <c r="AV191" s="428" t="s">
        <v>538</v>
      </c>
      <c r="AW191" s="428" t="s">
        <v>585</v>
      </c>
      <c r="AX191" s="428" t="s">
        <v>531</v>
      </c>
      <c r="AY191" s="428" t="s">
        <v>611</v>
      </c>
    </row>
    <row r="192" spans="2:51" s="273" customFormat="1" ht="15.75" customHeight="1">
      <c r="B192" s="427"/>
      <c r="E192" s="428"/>
      <c r="F192" s="516" t="s">
        <v>250</v>
      </c>
      <c r="G192" s="517"/>
      <c r="H192" s="517"/>
      <c r="I192" s="517"/>
      <c r="K192" s="429">
        <v>3.5</v>
      </c>
      <c r="R192" s="430"/>
      <c r="T192" s="431"/>
      <c r="AD192" s="432"/>
      <c r="AT192" s="428" t="s">
        <v>623</v>
      </c>
      <c r="AU192" s="428" t="s">
        <v>538</v>
      </c>
      <c r="AV192" s="428" t="s">
        <v>538</v>
      </c>
      <c r="AW192" s="428" t="s">
        <v>585</v>
      </c>
      <c r="AX192" s="428" t="s">
        <v>531</v>
      </c>
      <c r="AY192" s="428" t="s">
        <v>611</v>
      </c>
    </row>
    <row r="193" spans="2:64" s="273" customFormat="1" ht="27" customHeight="1">
      <c r="B193" s="357"/>
      <c r="C193" s="416" t="s">
        <v>794</v>
      </c>
      <c r="D193" s="416" t="s">
        <v>613</v>
      </c>
      <c r="E193" s="417" t="s">
        <v>251</v>
      </c>
      <c r="F193" s="512" t="s">
        <v>252</v>
      </c>
      <c r="G193" s="506"/>
      <c r="H193" s="506"/>
      <c r="I193" s="506"/>
      <c r="J193" s="418" t="s">
        <v>546</v>
      </c>
      <c r="K193" s="419">
        <v>594</v>
      </c>
      <c r="L193" s="420">
        <v>0</v>
      </c>
      <c r="M193" s="507">
        <v>0</v>
      </c>
      <c r="N193" s="506"/>
      <c r="O193" s="506"/>
      <c r="P193" s="505">
        <f>ROUND($V$193*$K$193,2)</f>
        <v>0</v>
      </c>
      <c r="Q193" s="506"/>
      <c r="R193" s="359"/>
      <c r="T193" s="421"/>
      <c r="U193" s="422" t="s">
        <v>502</v>
      </c>
      <c r="V193" s="366">
        <f>$L$193+$M$193</f>
        <v>0</v>
      </c>
      <c r="W193" s="366">
        <f>ROUND($L$193*$K$193,2)</f>
        <v>0</v>
      </c>
      <c r="X193" s="366">
        <f>ROUND($M$193*$K$193,2)</f>
        <v>0</v>
      </c>
      <c r="Y193" s="423">
        <v>0.058</v>
      </c>
      <c r="Z193" s="423">
        <f>$Y$193*$K$193</f>
        <v>34.452000000000005</v>
      </c>
      <c r="AA193" s="423">
        <v>0</v>
      </c>
      <c r="AB193" s="423">
        <f>$AA$193*$K$193</f>
        <v>0</v>
      </c>
      <c r="AC193" s="423">
        <v>0</v>
      </c>
      <c r="AD193" s="424">
        <f>$AC$193*$K$193</f>
        <v>0</v>
      </c>
      <c r="AR193" s="273" t="s">
        <v>617</v>
      </c>
      <c r="AT193" s="273" t="s">
        <v>613</v>
      </c>
      <c r="AU193" s="273" t="s">
        <v>538</v>
      </c>
      <c r="AY193" s="273" t="s">
        <v>611</v>
      </c>
      <c r="BE193" s="394">
        <f>IF($U$193="základní",$P$193,0)</f>
        <v>0</v>
      </c>
      <c r="BF193" s="394">
        <f>IF($U$193="snížená",$P$193,0)</f>
        <v>0</v>
      </c>
      <c r="BG193" s="394">
        <f>IF($U$193="zákl. přenesená",$P$193,0)</f>
        <v>0</v>
      </c>
      <c r="BH193" s="394">
        <f>IF($U$193="sníž. přenesená",$P$193,0)</f>
        <v>0</v>
      </c>
      <c r="BI193" s="394">
        <f>IF($U$193="nulová",$P$193,0)</f>
        <v>0</v>
      </c>
      <c r="BJ193" s="273" t="s">
        <v>23</v>
      </c>
      <c r="BK193" s="394">
        <f>ROUND($V$193*$K$193,2)</f>
        <v>0</v>
      </c>
      <c r="BL193" s="273" t="s">
        <v>617</v>
      </c>
    </row>
    <row r="194" spans="2:47" s="273" customFormat="1" ht="53.25" customHeight="1">
      <c r="B194" s="357"/>
      <c r="F194" s="511" t="s">
        <v>1021</v>
      </c>
      <c r="G194" s="497"/>
      <c r="H194" s="497"/>
      <c r="I194" s="497"/>
      <c r="R194" s="359"/>
      <c r="T194" s="425"/>
      <c r="AD194" s="426"/>
      <c r="AT194" s="273" t="s">
        <v>621</v>
      </c>
      <c r="AU194" s="273" t="s">
        <v>538</v>
      </c>
    </row>
    <row r="195" spans="2:51" s="273" customFormat="1" ht="15.75" customHeight="1">
      <c r="B195" s="427"/>
      <c r="E195" s="428"/>
      <c r="F195" s="516" t="s">
        <v>253</v>
      </c>
      <c r="G195" s="517"/>
      <c r="H195" s="517"/>
      <c r="I195" s="517"/>
      <c r="K195" s="429">
        <v>594</v>
      </c>
      <c r="R195" s="430"/>
      <c r="T195" s="431"/>
      <c r="AD195" s="432"/>
      <c r="AT195" s="428" t="s">
        <v>623</v>
      </c>
      <c r="AU195" s="428" t="s">
        <v>538</v>
      </c>
      <c r="AV195" s="428" t="s">
        <v>538</v>
      </c>
      <c r="AW195" s="428" t="s">
        <v>585</v>
      </c>
      <c r="AX195" s="428" t="s">
        <v>23</v>
      </c>
      <c r="AY195" s="428" t="s">
        <v>611</v>
      </c>
    </row>
    <row r="196" spans="2:64" s="273" customFormat="1" ht="15.75" customHeight="1">
      <c r="B196" s="357"/>
      <c r="C196" s="433" t="s">
        <v>805</v>
      </c>
      <c r="D196" s="433" t="s">
        <v>763</v>
      </c>
      <c r="E196" s="434" t="s">
        <v>254</v>
      </c>
      <c r="F196" s="514" t="s">
        <v>256</v>
      </c>
      <c r="G196" s="515"/>
      <c r="H196" s="515"/>
      <c r="I196" s="515"/>
      <c r="J196" s="435" t="s">
        <v>257</v>
      </c>
      <c r="K196" s="436">
        <v>14.85</v>
      </c>
      <c r="L196" s="437">
        <v>0</v>
      </c>
      <c r="M196" s="515"/>
      <c r="N196" s="515"/>
      <c r="O196" s="506"/>
      <c r="P196" s="505">
        <f>ROUND($V$196*$K$196,2)</f>
        <v>0</v>
      </c>
      <c r="Q196" s="506"/>
      <c r="R196" s="359"/>
      <c r="T196" s="421"/>
      <c r="U196" s="422" t="s">
        <v>502</v>
      </c>
      <c r="V196" s="366">
        <f>$L$196+$M$196</f>
        <v>0</v>
      </c>
      <c r="W196" s="366">
        <f>ROUND($L$196*$K$196,2)</f>
        <v>0</v>
      </c>
      <c r="X196" s="366">
        <f>ROUND($M$196*$K$196,2)</f>
        <v>0</v>
      </c>
      <c r="Y196" s="423">
        <v>0</v>
      </c>
      <c r="Z196" s="423">
        <f>$Y$196*$K$196</f>
        <v>0</v>
      </c>
      <c r="AA196" s="423">
        <v>0.001</v>
      </c>
      <c r="AB196" s="423">
        <f>$AA$196*$K$196</f>
        <v>0.01485</v>
      </c>
      <c r="AC196" s="423">
        <v>0</v>
      </c>
      <c r="AD196" s="424">
        <f>$AC$196*$K$196</f>
        <v>0</v>
      </c>
      <c r="AR196" s="273" t="s">
        <v>665</v>
      </c>
      <c r="AT196" s="273" t="s">
        <v>763</v>
      </c>
      <c r="AU196" s="273" t="s">
        <v>538</v>
      </c>
      <c r="AY196" s="273" t="s">
        <v>611</v>
      </c>
      <c r="BE196" s="394">
        <f>IF($U$196="základní",$P$196,0)</f>
        <v>0</v>
      </c>
      <c r="BF196" s="394">
        <f>IF($U$196="snížená",$P$196,0)</f>
        <v>0</v>
      </c>
      <c r="BG196" s="394">
        <f>IF($U$196="zákl. přenesená",$P$196,0)</f>
        <v>0</v>
      </c>
      <c r="BH196" s="394">
        <f>IF($U$196="sníž. přenesená",$P$196,0)</f>
        <v>0</v>
      </c>
      <c r="BI196" s="394">
        <f>IF($U$196="nulová",$P$196,0)</f>
        <v>0</v>
      </c>
      <c r="BJ196" s="273" t="s">
        <v>23</v>
      </c>
      <c r="BK196" s="394">
        <f>ROUND($V$196*$K$196,2)</f>
        <v>0</v>
      </c>
      <c r="BL196" s="273" t="s">
        <v>617</v>
      </c>
    </row>
    <row r="197" spans="2:47" s="273" customFormat="1" ht="25.5" customHeight="1">
      <c r="B197" s="357"/>
      <c r="F197" s="511" t="s">
        <v>258</v>
      </c>
      <c r="G197" s="497"/>
      <c r="H197" s="497"/>
      <c r="I197" s="497"/>
      <c r="R197" s="359"/>
      <c r="T197" s="425"/>
      <c r="AD197" s="426"/>
      <c r="AT197" s="273" t="s">
        <v>621</v>
      </c>
      <c r="AU197" s="273" t="s">
        <v>538</v>
      </c>
    </row>
    <row r="198" spans="2:64" s="273" customFormat="1" ht="15.75" customHeight="1">
      <c r="B198" s="357"/>
      <c r="C198" s="416" t="s">
        <v>811</v>
      </c>
      <c r="D198" s="416" t="s">
        <v>613</v>
      </c>
      <c r="E198" s="417" t="s">
        <v>259</v>
      </c>
      <c r="F198" s="512" t="s">
        <v>260</v>
      </c>
      <c r="G198" s="506"/>
      <c r="H198" s="506"/>
      <c r="I198" s="506"/>
      <c r="J198" s="418" t="s">
        <v>550</v>
      </c>
      <c r="K198" s="419">
        <v>1.01</v>
      </c>
      <c r="L198" s="420">
        <v>0</v>
      </c>
      <c r="M198" s="507">
        <v>0</v>
      </c>
      <c r="N198" s="506"/>
      <c r="O198" s="506"/>
      <c r="P198" s="505">
        <f>ROUND($V$198*$K$198,2)</f>
        <v>0</v>
      </c>
      <c r="Q198" s="506"/>
      <c r="R198" s="359"/>
      <c r="T198" s="421"/>
      <c r="U198" s="422" t="s">
        <v>502</v>
      </c>
      <c r="V198" s="366">
        <f>$L$198+$M$198</f>
        <v>0</v>
      </c>
      <c r="W198" s="366">
        <f>ROUND($L$198*$K$198,2)</f>
        <v>0</v>
      </c>
      <c r="X198" s="366">
        <f>ROUND($M$198*$K$198,2)</f>
        <v>0</v>
      </c>
      <c r="Y198" s="423">
        <v>0.26</v>
      </c>
      <c r="Z198" s="423">
        <f>$Y$198*$K$198</f>
        <v>0.2626</v>
      </c>
      <c r="AA198" s="423">
        <v>0</v>
      </c>
      <c r="AB198" s="423">
        <f>$AA$198*$K$198</f>
        <v>0</v>
      </c>
      <c r="AC198" s="423">
        <v>0</v>
      </c>
      <c r="AD198" s="424">
        <f>$AC$198*$K$198</f>
        <v>0</v>
      </c>
      <c r="AR198" s="273" t="s">
        <v>617</v>
      </c>
      <c r="AT198" s="273" t="s">
        <v>613</v>
      </c>
      <c r="AU198" s="273" t="s">
        <v>538</v>
      </c>
      <c r="AY198" s="273" t="s">
        <v>611</v>
      </c>
      <c r="BE198" s="394">
        <f>IF($U$198="základní",$P$198,0)</f>
        <v>0</v>
      </c>
      <c r="BF198" s="394">
        <f>IF($U$198="snížená",$P$198,0)</f>
        <v>0</v>
      </c>
      <c r="BG198" s="394">
        <f>IF($U$198="zákl. přenesená",$P$198,0)</f>
        <v>0</v>
      </c>
      <c r="BH198" s="394">
        <f>IF($U$198="sníž. přenesená",$P$198,0)</f>
        <v>0</v>
      </c>
      <c r="BI198" s="394">
        <f>IF($U$198="nulová",$P$198,0)</f>
        <v>0</v>
      </c>
      <c r="BJ198" s="273" t="s">
        <v>23</v>
      </c>
      <c r="BK198" s="394">
        <f>ROUND($V$198*$K$198,2)</f>
        <v>0</v>
      </c>
      <c r="BL198" s="273" t="s">
        <v>617</v>
      </c>
    </row>
    <row r="199" spans="2:47" s="273" customFormat="1" ht="15.75" customHeight="1">
      <c r="B199" s="357"/>
      <c r="F199" s="511" t="s">
        <v>261</v>
      </c>
      <c r="G199" s="497"/>
      <c r="H199" s="497"/>
      <c r="I199" s="497"/>
      <c r="R199" s="359"/>
      <c r="T199" s="425"/>
      <c r="AD199" s="426"/>
      <c r="AT199" s="273" t="s">
        <v>621</v>
      </c>
      <c r="AU199" s="273" t="s">
        <v>538</v>
      </c>
    </row>
    <row r="200" spans="2:51" s="273" customFormat="1" ht="15.75" customHeight="1">
      <c r="B200" s="427"/>
      <c r="E200" s="428"/>
      <c r="F200" s="516" t="s">
        <v>262</v>
      </c>
      <c r="G200" s="517"/>
      <c r="H200" s="517"/>
      <c r="I200" s="517"/>
      <c r="K200" s="429">
        <v>1.01</v>
      </c>
      <c r="R200" s="430"/>
      <c r="T200" s="431"/>
      <c r="AD200" s="432"/>
      <c r="AT200" s="428" t="s">
        <v>623</v>
      </c>
      <c r="AU200" s="428" t="s">
        <v>538</v>
      </c>
      <c r="AV200" s="428" t="s">
        <v>538</v>
      </c>
      <c r="AW200" s="428" t="s">
        <v>585</v>
      </c>
      <c r="AX200" s="428" t="s">
        <v>23</v>
      </c>
      <c r="AY200" s="428" t="s">
        <v>611</v>
      </c>
    </row>
    <row r="201" spans="2:64" s="273" customFormat="1" ht="27" customHeight="1">
      <c r="B201" s="357"/>
      <c r="C201" s="416" t="s">
        <v>818</v>
      </c>
      <c r="D201" s="416" t="s">
        <v>613</v>
      </c>
      <c r="E201" s="417" t="s">
        <v>263</v>
      </c>
      <c r="F201" s="512" t="s">
        <v>264</v>
      </c>
      <c r="G201" s="506"/>
      <c r="H201" s="506"/>
      <c r="I201" s="506"/>
      <c r="J201" s="418" t="s">
        <v>550</v>
      </c>
      <c r="K201" s="419">
        <v>43.024</v>
      </c>
      <c r="L201" s="420">
        <v>0</v>
      </c>
      <c r="M201" s="507">
        <v>0</v>
      </c>
      <c r="N201" s="506"/>
      <c r="O201" s="506"/>
      <c r="P201" s="505">
        <f>ROUND($V$201*$K$201,2)</f>
        <v>0</v>
      </c>
      <c r="Q201" s="506"/>
      <c r="R201" s="359"/>
      <c r="T201" s="421"/>
      <c r="U201" s="422" t="s">
        <v>502</v>
      </c>
      <c r="V201" s="366">
        <f>$L$201+$M$201</f>
        <v>0</v>
      </c>
      <c r="W201" s="366">
        <f>ROUND($L$201*$K$201,2)</f>
        <v>0</v>
      </c>
      <c r="X201" s="366">
        <f>ROUND($M$201*$K$201,2)</f>
        <v>0</v>
      </c>
      <c r="Y201" s="423">
        <v>0.452</v>
      </c>
      <c r="Z201" s="423">
        <f>$Y$201*$K$201</f>
        <v>19.446848</v>
      </c>
      <c r="AA201" s="423">
        <v>0</v>
      </c>
      <c r="AB201" s="423">
        <f>$AA$201*$K$201</f>
        <v>0</v>
      </c>
      <c r="AC201" s="423">
        <v>0</v>
      </c>
      <c r="AD201" s="424">
        <f>$AC$201*$K$201</f>
        <v>0</v>
      </c>
      <c r="AR201" s="273" t="s">
        <v>617</v>
      </c>
      <c r="AT201" s="273" t="s">
        <v>613</v>
      </c>
      <c r="AU201" s="273" t="s">
        <v>538</v>
      </c>
      <c r="AY201" s="273" t="s">
        <v>611</v>
      </c>
      <c r="BE201" s="394">
        <f>IF($U$201="základní",$P$201,0)</f>
        <v>0</v>
      </c>
      <c r="BF201" s="394">
        <f>IF($U$201="snížená",$P$201,0)</f>
        <v>0</v>
      </c>
      <c r="BG201" s="394">
        <f>IF($U$201="zákl. přenesená",$P$201,0)</f>
        <v>0</v>
      </c>
      <c r="BH201" s="394">
        <f>IF($U$201="sníž. přenesená",$P$201,0)</f>
        <v>0</v>
      </c>
      <c r="BI201" s="394">
        <f>IF($U$201="nulová",$P$201,0)</f>
        <v>0</v>
      </c>
      <c r="BJ201" s="273" t="s">
        <v>23</v>
      </c>
      <c r="BK201" s="394">
        <f>ROUND($V$201*$K$201,2)</f>
        <v>0</v>
      </c>
      <c r="BL201" s="273" t="s">
        <v>617</v>
      </c>
    </row>
    <row r="202" spans="2:64" s="273" customFormat="1" ht="27" customHeight="1">
      <c r="B202" s="357"/>
      <c r="C202" s="416" t="s">
        <v>823</v>
      </c>
      <c r="D202" s="416" t="s">
        <v>613</v>
      </c>
      <c r="E202" s="417" t="s">
        <v>265</v>
      </c>
      <c r="F202" s="512" t="s">
        <v>266</v>
      </c>
      <c r="G202" s="506"/>
      <c r="H202" s="506"/>
      <c r="I202" s="506"/>
      <c r="J202" s="418" t="s">
        <v>550</v>
      </c>
      <c r="K202" s="419">
        <v>215.12</v>
      </c>
      <c r="L202" s="420">
        <v>0</v>
      </c>
      <c r="M202" s="507">
        <v>0</v>
      </c>
      <c r="N202" s="506"/>
      <c r="O202" s="506"/>
      <c r="P202" s="505">
        <f>ROUND($V$202*$K$202,2)</f>
        <v>0</v>
      </c>
      <c r="Q202" s="506"/>
      <c r="R202" s="359"/>
      <c r="T202" s="421"/>
      <c r="U202" s="422" t="s">
        <v>502</v>
      </c>
      <c r="V202" s="366">
        <f>$L$202+$M$202</f>
        <v>0</v>
      </c>
      <c r="W202" s="366">
        <f>ROUND($L$202*$K$202,2)</f>
        <v>0</v>
      </c>
      <c r="X202" s="366">
        <f>ROUND($M$202*$K$202,2)</f>
        <v>0</v>
      </c>
      <c r="Y202" s="423">
        <v>0.028</v>
      </c>
      <c r="Z202" s="423">
        <f>$Y$202*$K$202</f>
        <v>6.02336</v>
      </c>
      <c r="AA202" s="423">
        <v>0</v>
      </c>
      <c r="AB202" s="423">
        <f>$AA$202*$K$202</f>
        <v>0</v>
      </c>
      <c r="AC202" s="423">
        <v>0</v>
      </c>
      <c r="AD202" s="424">
        <f>$AC$202*$K$202</f>
        <v>0</v>
      </c>
      <c r="AR202" s="273" t="s">
        <v>617</v>
      </c>
      <c r="AT202" s="273" t="s">
        <v>613</v>
      </c>
      <c r="AU202" s="273" t="s">
        <v>538</v>
      </c>
      <c r="AY202" s="273" t="s">
        <v>611</v>
      </c>
      <c r="BE202" s="394">
        <f>IF($U$202="základní",$P$202,0)</f>
        <v>0</v>
      </c>
      <c r="BF202" s="394">
        <f>IF($U$202="snížená",$P$202,0)</f>
        <v>0</v>
      </c>
      <c r="BG202" s="394">
        <f>IF($U$202="zákl. přenesená",$P$202,0)</f>
        <v>0</v>
      </c>
      <c r="BH202" s="394">
        <f>IF($U$202="sníž. přenesená",$P$202,0)</f>
        <v>0</v>
      </c>
      <c r="BI202" s="394">
        <f>IF($U$202="nulová",$P$202,0)</f>
        <v>0</v>
      </c>
      <c r="BJ202" s="273" t="s">
        <v>23</v>
      </c>
      <c r="BK202" s="394">
        <f>ROUND($V$202*$K$202,2)</f>
        <v>0</v>
      </c>
      <c r="BL202" s="273" t="s">
        <v>617</v>
      </c>
    </row>
    <row r="203" spans="2:47" s="273" customFormat="1" ht="15.75" customHeight="1">
      <c r="B203" s="357"/>
      <c r="F203" s="511" t="s">
        <v>267</v>
      </c>
      <c r="G203" s="497"/>
      <c r="H203" s="497"/>
      <c r="I203" s="497"/>
      <c r="R203" s="359"/>
      <c r="T203" s="425"/>
      <c r="AD203" s="426"/>
      <c r="AT203" s="273" t="s">
        <v>621</v>
      </c>
      <c r="AU203" s="273" t="s">
        <v>538</v>
      </c>
    </row>
    <row r="204" spans="2:63" s="410" customFormat="1" ht="30.75" customHeight="1">
      <c r="B204" s="409"/>
      <c r="D204" s="271" t="s">
        <v>138</v>
      </c>
      <c r="M204" s="500">
        <f>$BK$204</f>
        <v>0</v>
      </c>
      <c r="N204" s="501"/>
      <c r="O204" s="501"/>
      <c r="P204" s="502" t="s">
        <v>150</v>
      </c>
      <c r="Q204" s="501"/>
      <c r="R204" s="411"/>
      <c r="T204" s="412"/>
      <c r="W204" s="269">
        <f>$W$205</f>
        <v>0</v>
      </c>
      <c r="X204" s="269">
        <f>$X$205</f>
        <v>0</v>
      </c>
      <c r="Z204" s="413">
        <f>$Z$205</f>
        <v>86.17707200000001</v>
      </c>
      <c r="AB204" s="413">
        <f>$AB$205</f>
        <v>0</v>
      </c>
      <c r="AD204" s="414">
        <f>$AD$205</f>
        <v>0</v>
      </c>
      <c r="AR204" s="270" t="s">
        <v>23</v>
      </c>
      <c r="AT204" s="270" t="s">
        <v>530</v>
      </c>
      <c r="AU204" s="270" t="s">
        <v>23</v>
      </c>
      <c r="AY204" s="270" t="s">
        <v>611</v>
      </c>
      <c r="BK204" s="415">
        <f>$BK$205</f>
        <v>0</v>
      </c>
    </row>
    <row r="205" spans="2:63" s="410" customFormat="1" ht="15.75" customHeight="1">
      <c r="B205" s="409"/>
      <c r="D205" s="271" t="s">
        <v>139</v>
      </c>
      <c r="M205" s="500">
        <f>$BK$205</f>
        <v>0</v>
      </c>
      <c r="N205" s="501"/>
      <c r="O205" s="501"/>
      <c r="P205" s="502" t="s">
        <v>150</v>
      </c>
      <c r="Q205" s="501"/>
      <c r="R205" s="411"/>
      <c r="T205" s="412"/>
      <c r="W205" s="269">
        <f>$W$206</f>
        <v>0</v>
      </c>
      <c r="X205" s="269">
        <f>$X$206</f>
        <v>0</v>
      </c>
      <c r="Z205" s="413">
        <f>$Z$206</f>
        <v>86.17707200000001</v>
      </c>
      <c r="AB205" s="413">
        <f>$AB$206</f>
        <v>0</v>
      </c>
      <c r="AD205" s="414">
        <f>$AD$206</f>
        <v>0</v>
      </c>
      <c r="AR205" s="270" t="s">
        <v>23</v>
      </c>
      <c r="AT205" s="270" t="s">
        <v>530</v>
      </c>
      <c r="AU205" s="270" t="s">
        <v>538</v>
      </c>
      <c r="AY205" s="270" t="s">
        <v>611</v>
      </c>
      <c r="BK205" s="415">
        <f>$BK$206</f>
        <v>0</v>
      </c>
    </row>
    <row r="206" spans="2:64" s="273" customFormat="1" ht="27" customHeight="1">
      <c r="B206" s="357"/>
      <c r="C206" s="416" t="s">
        <v>830</v>
      </c>
      <c r="D206" s="416" t="s">
        <v>613</v>
      </c>
      <c r="E206" s="417" t="s">
        <v>268</v>
      </c>
      <c r="F206" s="512" t="s">
        <v>269</v>
      </c>
      <c r="G206" s="506"/>
      <c r="H206" s="506"/>
      <c r="I206" s="506"/>
      <c r="J206" s="418" t="s">
        <v>694</v>
      </c>
      <c r="K206" s="419">
        <v>43.024</v>
      </c>
      <c r="L206" s="420">
        <v>0</v>
      </c>
      <c r="M206" s="507">
        <v>0</v>
      </c>
      <c r="N206" s="506"/>
      <c r="O206" s="506"/>
      <c r="P206" s="505">
        <f>ROUND($V$206*$K$206,2)</f>
        <v>0</v>
      </c>
      <c r="Q206" s="506"/>
      <c r="R206" s="359"/>
      <c r="T206" s="421"/>
      <c r="U206" s="422" t="s">
        <v>502</v>
      </c>
      <c r="V206" s="366">
        <f>$L$206+$M$206</f>
        <v>0</v>
      </c>
      <c r="W206" s="366">
        <f>ROUND($L$206*$K$206,2)</f>
        <v>0</v>
      </c>
      <c r="X206" s="366">
        <f>ROUND($M$206*$K$206,2)</f>
        <v>0</v>
      </c>
      <c r="Y206" s="423">
        <v>2.003</v>
      </c>
      <c r="Z206" s="423">
        <f>$Y$206*$K$206</f>
        <v>86.17707200000001</v>
      </c>
      <c r="AA206" s="423">
        <v>0</v>
      </c>
      <c r="AB206" s="423">
        <f>$AA$206*$K$206</f>
        <v>0</v>
      </c>
      <c r="AC206" s="423">
        <v>0</v>
      </c>
      <c r="AD206" s="424">
        <f>$AC$206*$K$206</f>
        <v>0</v>
      </c>
      <c r="AR206" s="273" t="s">
        <v>617</v>
      </c>
      <c r="AT206" s="273" t="s">
        <v>613</v>
      </c>
      <c r="AU206" s="273" t="s">
        <v>631</v>
      </c>
      <c r="AY206" s="273" t="s">
        <v>611</v>
      </c>
      <c r="BE206" s="394">
        <f>IF($U$206="základní",$P$206,0)</f>
        <v>0</v>
      </c>
      <c r="BF206" s="394">
        <f>IF($U$206="snížená",$P$206,0)</f>
        <v>0</v>
      </c>
      <c r="BG206" s="394">
        <f>IF($U$206="zákl. přenesená",$P$206,0)</f>
        <v>0</v>
      </c>
      <c r="BH206" s="394">
        <f>IF($U$206="sníž. přenesená",$P$206,0)</f>
        <v>0</v>
      </c>
      <c r="BI206" s="394">
        <f>IF($U$206="nulová",$P$206,0)</f>
        <v>0</v>
      </c>
      <c r="BJ206" s="273" t="s">
        <v>23</v>
      </c>
      <c r="BK206" s="394">
        <f>ROUND($V$206*$K$206,2)</f>
        <v>0</v>
      </c>
      <c r="BL206" s="273" t="s">
        <v>617</v>
      </c>
    </row>
    <row r="207" spans="2:63" s="410" customFormat="1" ht="37.5" customHeight="1">
      <c r="B207" s="409"/>
      <c r="D207" s="272" t="s">
        <v>140</v>
      </c>
      <c r="M207" s="503">
        <f>$BK$207</f>
        <v>0</v>
      </c>
      <c r="N207" s="501"/>
      <c r="O207" s="501"/>
      <c r="P207" s="504" t="s">
        <v>150</v>
      </c>
      <c r="Q207" s="501"/>
      <c r="R207" s="411"/>
      <c r="T207" s="412"/>
      <c r="W207" s="269">
        <f>SUM($W$208:$W$257)</f>
        <v>0</v>
      </c>
      <c r="X207" s="269">
        <f>SUM($X$208:$X$257)</f>
        <v>0</v>
      </c>
      <c r="Z207" s="413">
        <f>SUM($Z$208:$Z$257)</f>
        <v>0</v>
      </c>
      <c r="AB207" s="413">
        <f>SUM($AB$208:$AB$257)</f>
        <v>0</v>
      </c>
      <c r="AD207" s="414">
        <f>SUM($AD$208:$AD$257)</f>
        <v>0</v>
      </c>
      <c r="AR207" s="270" t="s">
        <v>23</v>
      </c>
      <c r="AT207" s="270" t="s">
        <v>530</v>
      </c>
      <c r="AU207" s="270" t="s">
        <v>531</v>
      </c>
      <c r="AY207" s="270" t="s">
        <v>611</v>
      </c>
      <c r="BK207" s="415">
        <f>SUM($BK$208:$BK$257)</f>
        <v>0</v>
      </c>
    </row>
    <row r="208" spans="2:64" s="273" customFormat="1" ht="15.75" customHeight="1">
      <c r="B208" s="357"/>
      <c r="C208" s="433" t="s">
        <v>837</v>
      </c>
      <c r="D208" s="433" t="s">
        <v>763</v>
      </c>
      <c r="E208" s="434" t="s">
        <v>173</v>
      </c>
      <c r="F208" s="514" t="s">
        <v>270</v>
      </c>
      <c r="G208" s="515"/>
      <c r="H208" s="515"/>
      <c r="I208" s="515"/>
      <c r="J208" s="435" t="s">
        <v>766</v>
      </c>
      <c r="K208" s="436">
        <v>1</v>
      </c>
      <c r="L208" s="437">
        <v>0</v>
      </c>
      <c r="M208" s="515"/>
      <c r="N208" s="515"/>
      <c r="O208" s="506"/>
      <c r="P208" s="505">
        <f>ROUND($V$208*$K$208,2)</f>
        <v>0</v>
      </c>
      <c r="Q208" s="506"/>
      <c r="R208" s="359"/>
      <c r="T208" s="421"/>
      <c r="U208" s="422" t="s">
        <v>502</v>
      </c>
      <c r="V208" s="366">
        <f>$L$208+$M$208</f>
        <v>0</v>
      </c>
      <c r="W208" s="366">
        <f>ROUND($L$208*$K$208,2)</f>
        <v>0</v>
      </c>
      <c r="X208" s="366">
        <f>ROUND($M$208*$K$208,2)</f>
        <v>0</v>
      </c>
      <c r="Y208" s="423">
        <v>0</v>
      </c>
      <c r="Z208" s="423">
        <f>$Y$208*$K$208</f>
        <v>0</v>
      </c>
      <c r="AA208" s="423">
        <v>0</v>
      </c>
      <c r="AB208" s="423">
        <f>$AA$208*$K$208</f>
        <v>0</v>
      </c>
      <c r="AC208" s="423">
        <v>0</v>
      </c>
      <c r="AD208" s="424">
        <f>$AC$208*$K$208</f>
        <v>0</v>
      </c>
      <c r="AR208" s="273" t="s">
        <v>271</v>
      </c>
      <c r="AT208" s="273" t="s">
        <v>763</v>
      </c>
      <c r="AU208" s="273" t="s">
        <v>23</v>
      </c>
      <c r="AY208" s="273" t="s">
        <v>611</v>
      </c>
      <c r="BE208" s="394">
        <f>IF($U$208="základní",$P$208,0)</f>
        <v>0</v>
      </c>
      <c r="BF208" s="394">
        <f>IF($U$208="snížená",$P$208,0)</f>
        <v>0</v>
      </c>
      <c r="BG208" s="394">
        <f>IF($U$208="zákl. přenesená",$P$208,0)</f>
        <v>0</v>
      </c>
      <c r="BH208" s="394">
        <f>IF($U$208="sníž. přenesená",$P$208,0)</f>
        <v>0</v>
      </c>
      <c r="BI208" s="394">
        <f>IF($U$208="nulová",$P$208,0)</f>
        <v>0</v>
      </c>
      <c r="BJ208" s="273" t="s">
        <v>23</v>
      </c>
      <c r="BK208" s="394">
        <f>ROUND($V$208*$K$208,2)</f>
        <v>0</v>
      </c>
      <c r="BL208" s="273" t="s">
        <v>272</v>
      </c>
    </row>
    <row r="209" spans="2:64" s="273" customFormat="1" ht="15.75" customHeight="1">
      <c r="B209" s="357"/>
      <c r="C209" s="433" t="s">
        <v>843</v>
      </c>
      <c r="D209" s="433" t="s">
        <v>763</v>
      </c>
      <c r="E209" s="434" t="s">
        <v>273</v>
      </c>
      <c r="F209" s="514" t="s">
        <v>274</v>
      </c>
      <c r="G209" s="515"/>
      <c r="H209" s="515"/>
      <c r="I209" s="515"/>
      <c r="J209" s="435" t="s">
        <v>766</v>
      </c>
      <c r="K209" s="436">
        <v>1</v>
      </c>
      <c r="L209" s="437">
        <v>0</v>
      </c>
      <c r="M209" s="515"/>
      <c r="N209" s="515"/>
      <c r="O209" s="506"/>
      <c r="P209" s="505">
        <f>ROUND($V$209*$K$209,2)</f>
        <v>0</v>
      </c>
      <c r="Q209" s="506"/>
      <c r="R209" s="359"/>
      <c r="T209" s="421"/>
      <c r="U209" s="422" t="s">
        <v>502</v>
      </c>
      <c r="V209" s="366">
        <f>$L$209+$M$209</f>
        <v>0</v>
      </c>
      <c r="W209" s="366">
        <f>ROUND($L$209*$K$209,2)</f>
        <v>0</v>
      </c>
      <c r="X209" s="366">
        <f>ROUND($M$209*$K$209,2)</f>
        <v>0</v>
      </c>
      <c r="Y209" s="423">
        <v>0</v>
      </c>
      <c r="Z209" s="423">
        <f>$Y$209*$K$209</f>
        <v>0</v>
      </c>
      <c r="AA209" s="423">
        <v>0</v>
      </c>
      <c r="AB209" s="423">
        <f>$AA$209*$K$209</f>
        <v>0</v>
      </c>
      <c r="AC209" s="423">
        <v>0</v>
      </c>
      <c r="AD209" s="424">
        <f>$AC$209*$K$209</f>
        <v>0</v>
      </c>
      <c r="AR209" s="273" t="s">
        <v>271</v>
      </c>
      <c r="AT209" s="273" t="s">
        <v>763</v>
      </c>
      <c r="AU209" s="273" t="s">
        <v>23</v>
      </c>
      <c r="AY209" s="273" t="s">
        <v>611</v>
      </c>
      <c r="BE209" s="394">
        <f>IF($U$209="základní",$P$209,0)</f>
        <v>0</v>
      </c>
      <c r="BF209" s="394">
        <f>IF($U$209="snížená",$P$209,0)</f>
        <v>0</v>
      </c>
      <c r="BG209" s="394">
        <f>IF($U$209="zákl. přenesená",$P$209,0)</f>
        <v>0</v>
      </c>
      <c r="BH209" s="394">
        <f>IF($U$209="sníž. přenesená",$P$209,0)</f>
        <v>0</v>
      </c>
      <c r="BI209" s="394">
        <f>IF($U$209="nulová",$P$209,0)</f>
        <v>0</v>
      </c>
      <c r="BJ209" s="273" t="s">
        <v>23</v>
      </c>
      <c r="BK209" s="394">
        <f>ROUND($V$209*$K$209,2)</f>
        <v>0</v>
      </c>
      <c r="BL209" s="273" t="s">
        <v>272</v>
      </c>
    </row>
    <row r="210" spans="2:64" s="273" customFormat="1" ht="15.75" customHeight="1">
      <c r="B210" s="357"/>
      <c r="C210" s="433" t="s">
        <v>850</v>
      </c>
      <c r="D210" s="433" t="s">
        <v>763</v>
      </c>
      <c r="E210" s="434" t="s">
        <v>275</v>
      </c>
      <c r="F210" s="514" t="s">
        <v>276</v>
      </c>
      <c r="G210" s="515"/>
      <c r="H210" s="515"/>
      <c r="I210" s="515"/>
      <c r="J210" s="435" t="s">
        <v>766</v>
      </c>
      <c r="K210" s="436">
        <v>2</v>
      </c>
      <c r="L210" s="437">
        <v>0</v>
      </c>
      <c r="M210" s="515"/>
      <c r="N210" s="515"/>
      <c r="O210" s="506"/>
      <c r="P210" s="505">
        <f>ROUND($V$210*$K$210,2)</f>
        <v>0</v>
      </c>
      <c r="Q210" s="506"/>
      <c r="R210" s="359"/>
      <c r="T210" s="421"/>
      <c r="U210" s="422" t="s">
        <v>502</v>
      </c>
      <c r="V210" s="366">
        <f>$L$210+$M$210</f>
        <v>0</v>
      </c>
      <c r="W210" s="366">
        <f>ROUND($L$210*$K$210,2)</f>
        <v>0</v>
      </c>
      <c r="X210" s="366">
        <f>ROUND($M$210*$K$210,2)</f>
        <v>0</v>
      </c>
      <c r="Y210" s="423">
        <v>0</v>
      </c>
      <c r="Z210" s="423">
        <f>$Y$210*$K$210</f>
        <v>0</v>
      </c>
      <c r="AA210" s="423">
        <v>0</v>
      </c>
      <c r="AB210" s="423">
        <f>$AA$210*$K$210</f>
        <v>0</v>
      </c>
      <c r="AC210" s="423">
        <v>0</v>
      </c>
      <c r="AD210" s="424">
        <f>$AC$210*$K$210</f>
        <v>0</v>
      </c>
      <c r="AR210" s="273" t="s">
        <v>271</v>
      </c>
      <c r="AT210" s="273" t="s">
        <v>763</v>
      </c>
      <c r="AU210" s="273" t="s">
        <v>23</v>
      </c>
      <c r="AY210" s="273" t="s">
        <v>611</v>
      </c>
      <c r="BE210" s="394">
        <f>IF($U$210="základní",$P$210,0)</f>
        <v>0</v>
      </c>
      <c r="BF210" s="394">
        <f>IF($U$210="snížená",$P$210,0)</f>
        <v>0</v>
      </c>
      <c r="BG210" s="394">
        <f>IF($U$210="zákl. přenesená",$P$210,0)</f>
        <v>0</v>
      </c>
      <c r="BH210" s="394">
        <f>IF($U$210="sníž. přenesená",$P$210,0)</f>
        <v>0</v>
      </c>
      <c r="BI210" s="394">
        <f>IF($U$210="nulová",$P$210,0)</f>
        <v>0</v>
      </c>
      <c r="BJ210" s="273" t="s">
        <v>23</v>
      </c>
      <c r="BK210" s="394">
        <f>ROUND($V$210*$K$210,2)</f>
        <v>0</v>
      </c>
      <c r="BL210" s="273" t="s">
        <v>272</v>
      </c>
    </row>
    <row r="211" spans="2:64" s="273" customFormat="1" ht="15.75" customHeight="1">
      <c r="B211" s="357"/>
      <c r="C211" s="433" t="s">
        <v>858</v>
      </c>
      <c r="D211" s="433" t="s">
        <v>763</v>
      </c>
      <c r="E211" s="434" t="s">
        <v>277</v>
      </c>
      <c r="F211" s="514" t="s">
        <v>278</v>
      </c>
      <c r="G211" s="515"/>
      <c r="H211" s="515"/>
      <c r="I211" s="515"/>
      <c r="J211" s="435" t="s">
        <v>766</v>
      </c>
      <c r="K211" s="436">
        <v>1</v>
      </c>
      <c r="L211" s="437">
        <v>0</v>
      </c>
      <c r="M211" s="515"/>
      <c r="N211" s="515"/>
      <c r="O211" s="506"/>
      <c r="P211" s="505">
        <f>ROUND($V$211*$K$211,2)</f>
        <v>0</v>
      </c>
      <c r="Q211" s="506"/>
      <c r="R211" s="359"/>
      <c r="T211" s="421"/>
      <c r="U211" s="422" t="s">
        <v>502</v>
      </c>
      <c r="V211" s="366">
        <f>$L$211+$M$211</f>
        <v>0</v>
      </c>
      <c r="W211" s="366">
        <f>ROUND($L$211*$K$211,2)</f>
        <v>0</v>
      </c>
      <c r="X211" s="366">
        <f>ROUND($M$211*$K$211,2)</f>
        <v>0</v>
      </c>
      <c r="Y211" s="423">
        <v>0</v>
      </c>
      <c r="Z211" s="423">
        <f>$Y$211*$K$211</f>
        <v>0</v>
      </c>
      <c r="AA211" s="423">
        <v>0</v>
      </c>
      <c r="AB211" s="423">
        <f>$AA$211*$K$211</f>
        <v>0</v>
      </c>
      <c r="AC211" s="423">
        <v>0</v>
      </c>
      <c r="AD211" s="424">
        <f>$AC$211*$K$211</f>
        <v>0</v>
      </c>
      <c r="AR211" s="273" t="s">
        <v>271</v>
      </c>
      <c r="AT211" s="273" t="s">
        <v>763</v>
      </c>
      <c r="AU211" s="273" t="s">
        <v>23</v>
      </c>
      <c r="AY211" s="273" t="s">
        <v>611</v>
      </c>
      <c r="BE211" s="394">
        <f>IF($U$211="základní",$P$211,0)</f>
        <v>0</v>
      </c>
      <c r="BF211" s="394">
        <f>IF($U$211="snížená",$P$211,0)</f>
        <v>0</v>
      </c>
      <c r="BG211" s="394">
        <f>IF($U$211="zákl. přenesená",$P$211,0)</f>
        <v>0</v>
      </c>
      <c r="BH211" s="394">
        <f>IF($U$211="sníž. přenesená",$P$211,0)</f>
        <v>0</v>
      </c>
      <c r="BI211" s="394">
        <f>IF($U$211="nulová",$P$211,0)</f>
        <v>0</v>
      </c>
      <c r="BJ211" s="273" t="s">
        <v>23</v>
      </c>
      <c r="BK211" s="394">
        <f>ROUND($V$211*$K$211,2)</f>
        <v>0</v>
      </c>
      <c r="BL211" s="273" t="s">
        <v>272</v>
      </c>
    </row>
    <row r="212" spans="2:64" s="273" customFormat="1" ht="15.75" customHeight="1">
      <c r="B212" s="357"/>
      <c r="C212" s="433" t="s">
        <v>863</v>
      </c>
      <c r="D212" s="433" t="s">
        <v>763</v>
      </c>
      <c r="E212" s="434" t="s">
        <v>279</v>
      </c>
      <c r="F212" s="514" t="s">
        <v>280</v>
      </c>
      <c r="G212" s="515"/>
      <c r="H212" s="515"/>
      <c r="I212" s="515"/>
      <c r="J212" s="435" t="s">
        <v>766</v>
      </c>
      <c r="K212" s="436">
        <v>9</v>
      </c>
      <c r="L212" s="437">
        <v>0</v>
      </c>
      <c r="M212" s="515"/>
      <c r="N212" s="515"/>
      <c r="O212" s="506"/>
      <c r="P212" s="505">
        <f>ROUND($V$212*$K$212,2)</f>
        <v>0</v>
      </c>
      <c r="Q212" s="506"/>
      <c r="R212" s="359"/>
      <c r="T212" s="421"/>
      <c r="U212" s="422" t="s">
        <v>502</v>
      </c>
      <c r="V212" s="366">
        <f>$L$212+$M$212</f>
        <v>0</v>
      </c>
      <c r="W212" s="366">
        <f>ROUND($L$212*$K$212,2)</f>
        <v>0</v>
      </c>
      <c r="X212" s="366">
        <f>ROUND($M$212*$K$212,2)</f>
        <v>0</v>
      </c>
      <c r="Y212" s="423">
        <v>0</v>
      </c>
      <c r="Z212" s="423">
        <f>$Y$212*$K$212</f>
        <v>0</v>
      </c>
      <c r="AA212" s="423">
        <v>0</v>
      </c>
      <c r="AB212" s="423">
        <f>$AA$212*$K$212</f>
        <v>0</v>
      </c>
      <c r="AC212" s="423">
        <v>0</v>
      </c>
      <c r="AD212" s="424">
        <f>$AC$212*$K$212</f>
        <v>0</v>
      </c>
      <c r="AR212" s="273" t="s">
        <v>271</v>
      </c>
      <c r="AT212" s="273" t="s">
        <v>763</v>
      </c>
      <c r="AU212" s="273" t="s">
        <v>23</v>
      </c>
      <c r="AY212" s="273" t="s">
        <v>611</v>
      </c>
      <c r="BE212" s="394">
        <f>IF($U$212="základní",$P$212,0)</f>
        <v>0</v>
      </c>
      <c r="BF212" s="394">
        <f>IF($U$212="snížená",$P$212,0)</f>
        <v>0</v>
      </c>
      <c r="BG212" s="394">
        <f>IF($U$212="zákl. přenesená",$P$212,0)</f>
        <v>0</v>
      </c>
      <c r="BH212" s="394">
        <f>IF($U$212="sníž. přenesená",$P$212,0)</f>
        <v>0</v>
      </c>
      <c r="BI212" s="394">
        <f>IF($U$212="nulová",$P$212,0)</f>
        <v>0</v>
      </c>
      <c r="BJ212" s="273" t="s">
        <v>23</v>
      </c>
      <c r="BK212" s="394">
        <f>ROUND($V$212*$K$212,2)</f>
        <v>0</v>
      </c>
      <c r="BL212" s="273" t="s">
        <v>272</v>
      </c>
    </row>
    <row r="213" spans="2:47" s="273" customFormat="1" ht="15.75" customHeight="1">
      <c r="B213" s="357"/>
      <c r="F213" s="511" t="s">
        <v>281</v>
      </c>
      <c r="G213" s="497"/>
      <c r="H213" s="497"/>
      <c r="I213" s="497"/>
      <c r="R213" s="359"/>
      <c r="T213" s="425"/>
      <c r="AD213" s="426"/>
      <c r="AT213" s="273" t="s">
        <v>621</v>
      </c>
      <c r="AU213" s="273" t="s">
        <v>23</v>
      </c>
    </row>
    <row r="214" spans="2:64" s="273" customFormat="1" ht="15.75" customHeight="1">
      <c r="B214" s="357"/>
      <c r="C214" s="433" t="s">
        <v>869</v>
      </c>
      <c r="D214" s="433" t="s">
        <v>763</v>
      </c>
      <c r="E214" s="434" t="s">
        <v>282</v>
      </c>
      <c r="F214" s="514" t="s">
        <v>283</v>
      </c>
      <c r="G214" s="515"/>
      <c r="H214" s="515"/>
      <c r="I214" s="515"/>
      <c r="J214" s="435" t="s">
        <v>766</v>
      </c>
      <c r="K214" s="436">
        <v>48</v>
      </c>
      <c r="L214" s="437">
        <v>0</v>
      </c>
      <c r="M214" s="515"/>
      <c r="N214" s="515"/>
      <c r="O214" s="506"/>
      <c r="P214" s="505">
        <f>ROUND($V$214*$K$214,2)</f>
        <v>0</v>
      </c>
      <c r="Q214" s="506"/>
      <c r="R214" s="359"/>
      <c r="T214" s="421"/>
      <c r="U214" s="422" t="s">
        <v>502</v>
      </c>
      <c r="V214" s="366">
        <f>$L$214+$M$214</f>
        <v>0</v>
      </c>
      <c r="W214" s="366">
        <f>ROUND($L$214*$K$214,2)</f>
        <v>0</v>
      </c>
      <c r="X214" s="366">
        <f>ROUND($M$214*$K$214,2)</f>
        <v>0</v>
      </c>
      <c r="Y214" s="423">
        <v>0</v>
      </c>
      <c r="Z214" s="423">
        <f>$Y$214*$K$214</f>
        <v>0</v>
      </c>
      <c r="AA214" s="423">
        <v>0</v>
      </c>
      <c r="AB214" s="423">
        <f>$AA$214*$K$214</f>
        <v>0</v>
      </c>
      <c r="AC214" s="423">
        <v>0</v>
      </c>
      <c r="AD214" s="424">
        <f>$AC$214*$K$214</f>
        <v>0</v>
      </c>
      <c r="AR214" s="273" t="s">
        <v>271</v>
      </c>
      <c r="AT214" s="273" t="s">
        <v>763</v>
      </c>
      <c r="AU214" s="273" t="s">
        <v>23</v>
      </c>
      <c r="AY214" s="273" t="s">
        <v>611</v>
      </c>
      <c r="BE214" s="394">
        <f>IF($U$214="základní",$P$214,0)</f>
        <v>0</v>
      </c>
      <c r="BF214" s="394">
        <f>IF($U$214="snížená",$P$214,0)</f>
        <v>0</v>
      </c>
      <c r="BG214" s="394">
        <f>IF($U$214="zákl. přenesená",$P$214,0)</f>
        <v>0</v>
      </c>
      <c r="BH214" s="394">
        <f>IF($U$214="sníž. přenesená",$P$214,0)</f>
        <v>0</v>
      </c>
      <c r="BI214" s="394">
        <f>IF($U$214="nulová",$P$214,0)</f>
        <v>0</v>
      </c>
      <c r="BJ214" s="273" t="s">
        <v>23</v>
      </c>
      <c r="BK214" s="394">
        <f>ROUND($V$214*$K$214,2)</f>
        <v>0</v>
      </c>
      <c r="BL214" s="273" t="s">
        <v>272</v>
      </c>
    </row>
    <row r="215" spans="2:47" s="273" customFormat="1" ht="15.75" customHeight="1">
      <c r="B215" s="357"/>
      <c r="F215" s="511" t="s">
        <v>284</v>
      </c>
      <c r="G215" s="497"/>
      <c r="H215" s="497"/>
      <c r="I215" s="497"/>
      <c r="R215" s="359"/>
      <c r="T215" s="425"/>
      <c r="AD215" s="426"/>
      <c r="AT215" s="273" t="s">
        <v>621</v>
      </c>
      <c r="AU215" s="273" t="s">
        <v>23</v>
      </c>
    </row>
    <row r="216" spans="2:64" s="273" customFormat="1" ht="15.75" customHeight="1">
      <c r="B216" s="357"/>
      <c r="C216" s="433" t="s">
        <v>874</v>
      </c>
      <c r="D216" s="433" t="s">
        <v>763</v>
      </c>
      <c r="E216" s="434" t="s">
        <v>285</v>
      </c>
      <c r="F216" s="514" t="s">
        <v>286</v>
      </c>
      <c r="G216" s="515"/>
      <c r="H216" s="515"/>
      <c r="I216" s="515"/>
      <c r="J216" s="435" t="s">
        <v>766</v>
      </c>
      <c r="K216" s="436">
        <v>334</v>
      </c>
      <c r="L216" s="437">
        <v>0</v>
      </c>
      <c r="M216" s="515"/>
      <c r="N216" s="515"/>
      <c r="O216" s="506"/>
      <c r="P216" s="505">
        <f>ROUND($V$216*$K$216,2)</f>
        <v>0</v>
      </c>
      <c r="Q216" s="506"/>
      <c r="R216" s="359"/>
      <c r="T216" s="421"/>
      <c r="U216" s="422" t="s">
        <v>502</v>
      </c>
      <c r="V216" s="366">
        <f>$L$216+$M$216</f>
        <v>0</v>
      </c>
      <c r="W216" s="366">
        <f>ROUND($L$216*$K$216,2)</f>
        <v>0</v>
      </c>
      <c r="X216" s="366">
        <f>ROUND($M$216*$K$216,2)</f>
        <v>0</v>
      </c>
      <c r="Y216" s="423">
        <v>0</v>
      </c>
      <c r="Z216" s="423">
        <f>$Y$216*$K$216</f>
        <v>0</v>
      </c>
      <c r="AA216" s="423">
        <v>0</v>
      </c>
      <c r="AB216" s="423">
        <f>$AA$216*$K$216</f>
        <v>0</v>
      </c>
      <c r="AC216" s="423">
        <v>0</v>
      </c>
      <c r="AD216" s="424">
        <f>$AC$216*$K$216</f>
        <v>0</v>
      </c>
      <c r="AR216" s="273" t="s">
        <v>271</v>
      </c>
      <c r="AT216" s="273" t="s">
        <v>763</v>
      </c>
      <c r="AU216" s="273" t="s">
        <v>23</v>
      </c>
      <c r="AY216" s="273" t="s">
        <v>611</v>
      </c>
      <c r="BE216" s="394">
        <f>IF($U$216="základní",$P$216,0)</f>
        <v>0</v>
      </c>
      <c r="BF216" s="394">
        <f>IF($U$216="snížená",$P$216,0)</f>
        <v>0</v>
      </c>
      <c r="BG216" s="394">
        <f>IF($U$216="zákl. přenesená",$P$216,0)</f>
        <v>0</v>
      </c>
      <c r="BH216" s="394">
        <f>IF($U$216="sníž. přenesená",$P$216,0)</f>
        <v>0</v>
      </c>
      <c r="BI216" s="394">
        <f>IF($U$216="nulová",$P$216,0)</f>
        <v>0</v>
      </c>
      <c r="BJ216" s="273" t="s">
        <v>23</v>
      </c>
      <c r="BK216" s="394">
        <f>ROUND($V$216*$K$216,2)</f>
        <v>0</v>
      </c>
      <c r="BL216" s="273" t="s">
        <v>272</v>
      </c>
    </row>
    <row r="217" spans="2:47" s="273" customFormat="1" ht="15.75" customHeight="1">
      <c r="B217" s="357"/>
      <c r="F217" s="511" t="s">
        <v>287</v>
      </c>
      <c r="G217" s="497"/>
      <c r="H217" s="497"/>
      <c r="I217" s="497"/>
      <c r="R217" s="359"/>
      <c r="T217" s="425"/>
      <c r="AD217" s="426"/>
      <c r="AT217" s="273" t="s">
        <v>621</v>
      </c>
      <c r="AU217" s="273" t="s">
        <v>23</v>
      </c>
    </row>
    <row r="218" spans="2:64" s="273" customFormat="1" ht="15.75" customHeight="1">
      <c r="B218" s="357"/>
      <c r="C218" s="433" t="s">
        <v>881</v>
      </c>
      <c r="D218" s="433" t="s">
        <v>763</v>
      </c>
      <c r="E218" s="434" t="s">
        <v>288</v>
      </c>
      <c r="F218" s="514" t="s">
        <v>289</v>
      </c>
      <c r="G218" s="515"/>
      <c r="H218" s="515"/>
      <c r="I218" s="515"/>
      <c r="J218" s="435" t="s">
        <v>766</v>
      </c>
      <c r="K218" s="436">
        <v>26</v>
      </c>
      <c r="L218" s="437">
        <v>0</v>
      </c>
      <c r="M218" s="515"/>
      <c r="N218" s="515"/>
      <c r="O218" s="506"/>
      <c r="P218" s="505">
        <f>ROUND($V$218*$K$218,2)</f>
        <v>0</v>
      </c>
      <c r="Q218" s="506"/>
      <c r="R218" s="359"/>
      <c r="T218" s="421"/>
      <c r="U218" s="422" t="s">
        <v>502</v>
      </c>
      <c r="V218" s="366">
        <f>$L$218+$M$218</f>
        <v>0</v>
      </c>
      <c r="W218" s="366">
        <f>ROUND($L$218*$K$218,2)</f>
        <v>0</v>
      </c>
      <c r="X218" s="366">
        <f>ROUND($M$218*$K$218,2)</f>
        <v>0</v>
      </c>
      <c r="Y218" s="423">
        <v>0</v>
      </c>
      <c r="Z218" s="423">
        <f>$Y$218*$K$218</f>
        <v>0</v>
      </c>
      <c r="AA218" s="423">
        <v>0</v>
      </c>
      <c r="AB218" s="423">
        <f>$AA$218*$K$218</f>
        <v>0</v>
      </c>
      <c r="AC218" s="423">
        <v>0</v>
      </c>
      <c r="AD218" s="424">
        <f>$AC$218*$K$218</f>
        <v>0</v>
      </c>
      <c r="AR218" s="273" t="s">
        <v>271</v>
      </c>
      <c r="AT218" s="273" t="s">
        <v>763</v>
      </c>
      <c r="AU218" s="273" t="s">
        <v>23</v>
      </c>
      <c r="AY218" s="273" t="s">
        <v>611</v>
      </c>
      <c r="BE218" s="394">
        <f>IF($U$218="základní",$P$218,0)</f>
        <v>0</v>
      </c>
      <c r="BF218" s="394">
        <f>IF($U$218="snížená",$P$218,0)</f>
        <v>0</v>
      </c>
      <c r="BG218" s="394">
        <f>IF($U$218="zákl. přenesená",$P$218,0)</f>
        <v>0</v>
      </c>
      <c r="BH218" s="394">
        <f>IF($U$218="sníž. přenesená",$P$218,0)</f>
        <v>0</v>
      </c>
      <c r="BI218" s="394">
        <f>IF($U$218="nulová",$P$218,0)</f>
        <v>0</v>
      </c>
      <c r="BJ218" s="273" t="s">
        <v>23</v>
      </c>
      <c r="BK218" s="394">
        <f>ROUND($V$218*$K$218,2)</f>
        <v>0</v>
      </c>
      <c r="BL218" s="273" t="s">
        <v>272</v>
      </c>
    </row>
    <row r="219" spans="2:47" s="273" customFormat="1" ht="15.75" customHeight="1">
      <c r="B219" s="357"/>
      <c r="F219" s="511" t="s">
        <v>290</v>
      </c>
      <c r="G219" s="497"/>
      <c r="H219" s="497"/>
      <c r="I219" s="497"/>
      <c r="R219" s="359"/>
      <c r="T219" s="425"/>
      <c r="AD219" s="426"/>
      <c r="AT219" s="273" t="s">
        <v>621</v>
      </c>
      <c r="AU219" s="273" t="s">
        <v>23</v>
      </c>
    </row>
    <row r="220" spans="2:64" s="273" customFormat="1" ht="15.75" customHeight="1">
      <c r="B220" s="357"/>
      <c r="C220" s="433" t="s">
        <v>890</v>
      </c>
      <c r="D220" s="433" t="s">
        <v>763</v>
      </c>
      <c r="E220" s="434" t="s">
        <v>291</v>
      </c>
      <c r="F220" s="514" t="s">
        <v>292</v>
      </c>
      <c r="G220" s="515"/>
      <c r="H220" s="515"/>
      <c r="I220" s="515"/>
      <c r="J220" s="435" t="s">
        <v>766</v>
      </c>
      <c r="K220" s="436">
        <v>87</v>
      </c>
      <c r="L220" s="437">
        <v>0</v>
      </c>
      <c r="M220" s="515"/>
      <c r="N220" s="515"/>
      <c r="O220" s="506"/>
      <c r="P220" s="505">
        <f>ROUND($V$220*$K$220,2)</f>
        <v>0</v>
      </c>
      <c r="Q220" s="506"/>
      <c r="R220" s="359"/>
      <c r="T220" s="421"/>
      <c r="U220" s="422" t="s">
        <v>502</v>
      </c>
      <c r="V220" s="366">
        <f>$L$220+$M$220</f>
        <v>0</v>
      </c>
      <c r="W220" s="366">
        <f>ROUND($L$220*$K$220,2)</f>
        <v>0</v>
      </c>
      <c r="X220" s="366">
        <f>ROUND($M$220*$K$220,2)</f>
        <v>0</v>
      </c>
      <c r="Y220" s="423">
        <v>0</v>
      </c>
      <c r="Z220" s="423">
        <f>$Y$220*$K$220</f>
        <v>0</v>
      </c>
      <c r="AA220" s="423">
        <v>0</v>
      </c>
      <c r="AB220" s="423">
        <f>$AA$220*$K$220</f>
        <v>0</v>
      </c>
      <c r="AC220" s="423">
        <v>0</v>
      </c>
      <c r="AD220" s="424">
        <f>$AC$220*$K$220</f>
        <v>0</v>
      </c>
      <c r="AR220" s="273" t="s">
        <v>271</v>
      </c>
      <c r="AT220" s="273" t="s">
        <v>763</v>
      </c>
      <c r="AU220" s="273" t="s">
        <v>23</v>
      </c>
      <c r="AY220" s="273" t="s">
        <v>611</v>
      </c>
      <c r="BE220" s="394">
        <f>IF($U$220="základní",$P$220,0)</f>
        <v>0</v>
      </c>
      <c r="BF220" s="394">
        <f>IF($U$220="snížená",$P$220,0)</f>
        <v>0</v>
      </c>
      <c r="BG220" s="394">
        <f>IF($U$220="zákl. přenesená",$P$220,0)</f>
        <v>0</v>
      </c>
      <c r="BH220" s="394">
        <f>IF($U$220="sníž. přenesená",$P$220,0)</f>
        <v>0</v>
      </c>
      <c r="BI220" s="394">
        <f>IF($U$220="nulová",$P$220,0)</f>
        <v>0</v>
      </c>
      <c r="BJ220" s="273" t="s">
        <v>23</v>
      </c>
      <c r="BK220" s="394">
        <f>ROUND($V$220*$K$220,2)</f>
        <v>0</v>
      </c>
      <c r="BL220" s="273" t="s">
        <v>272</v>
      </c>
    </row>
    <row r="221" spans="2:47" s="273" customFormat="1" ht="15.75" customHeight="1">
      <c r="B221" s="357"/>
      <c r="F221" s="511" t="s">
        <v>293</v>
      </c>
      <c r="G221" s="497"/>
      <c r="H221" s="497"/>
      <c r="I221" s="497"/>
      <c r="R221" s="359"/>
      <c r="T221" s="425"/>
      <c r="AD221" s="426"/>
      <c r="AT221" s="273" t="s">
        <v>621</v>
      </c>
      <c r="AU221" s="273" t="s">
        <v>23</v>
      </c>
    </row>
    <row r="222" spans="2:64" s="273" customFormat="1" ht="15.75" customHeight="1">
      <c r="B222" s="357"/>
      <c r="C222" s="433" t="s">
        <v>294</v>
      </c>
      <c r="D222" s="433" t="s">
        <v>763</v>
      </c>
      <c r="E222" s="434" t="s">
        <v>295</v>
      </c>
      <c r="F222" s="514" t="s">
        <v>296</v>
      </c>
      <c r="G222" s="515"/>
      <c r="H222" s="515"/>
      <c r="I222" s="515"/>
      <c r="J222" s="435" t="s">
        <v>766</v>
      </c>
      <c r="K222" s="436">
        <v>29</v>
      </c>
      <c r="L222" s="437">
        <v>0</v>
      </c>
      <c r="M222" s="515"/>
      <c r="N222" s="515"/>
      <c r="O222" s="506"/>
      <c r="P222" s="505">
        <f>ROUND($V$222*$K$222,2)</f>
        <v>0</v>
      </c>
      <c r="Q222" s="506"/>
      <c r="R222" s="359"/>
      <c r="T222" s="421"/>
      <c r="U222" s="422" t="s">
        <v>502</v>
      </c>
      <c r="V222" s="366">
        <f>$L$222+$M$222</f>
        <v>0</v>
      </c>
      <c r="W222" s="366">
        <f>ROUND($L$222*$K$222,2)</f>
        <v>0</v>
      </c>
      <c r="X222" s="366">
        <f>ROUND($M$222*$K$222,2)</f>
        <v>0</v>
      </c>
      <c r="Y222" s="423">
        <v>0</v>
      </c>
      <c r="Z222" s="423">
        <f>$Y$222*$K$222</f>
        <v>0</v>
      </c>
      <c r="AA222" s="423">
        <v>0</v>
      </c>
      <c r="AB222" s="423">
        <f>$AA$222*$K$222</f>
        <v>0</v>
      </c>
      <c r="AC222" s="423">
        <v>0</v>
      </c>
      <c r="AD222" s="424">
        <f>$AC$222*$K$222</f>
        <v>0</v>
      </c>
      <c r="AR222" s="273" t="s">
        <v>271</v>
      </c>
      <c r="AT222" s="273" t="s">
        <v>763</v>
      </c>
      <c r="AU222" s="273" t="s">
        <v>23</v>
      </c>
      <c r="AY222" s="273" t="s">
        <v>611</v>
      </c>
      <c r="BE222" s="394">
        <f>IF($U$222="základní",$P$222,0)</f>
        <v>0</v>
      </c>
      <c r="BF222" s="394">
        <f>IF($U$222="snížená",$P$222,0)</f>
        <v>0</v>
      </c>
      <c r="BG222" s="394">
        <f>IF($U$222="zákl. přenesená",$P$222,0)</f>
        <v>0</v>
      </c>
      <c r="BH222" s="394">
        <f>IF($U$222="sníž. přenesená",$P$222,0)</f>
        <v>0</v>
      </c>
      <c r="BI222" s="394">
        <f>IF($U$222="nulová",$P$222,0)</f>
        <v>0</v>
      </c>
      <c r="BJ222" s="273" t="s">
        <v>23</v>
      </c>
      <c r="BK222" s="394">
        <f>ROUND($V$222*$K$222,2)</f>
        <v>0</v>
      </c>
      <c r="BL222" s="273" t="s">
        <v>272</v>
      </c>
    </row>
    <row r="223" spans="2:47" s="273" customFormat="1" ht="15.75" customHeight="1">
      <c r="B223" s="357"/>
      <c r="F223" s="511" t="s">
        <v>297</v>
      </c>
      <c r="G223" s="497"/>
      <c r="H223" s="497"/>
      <c r="I223" s="497"/>
      <c r="R223" s="359"/>
      <c r="T223" s="425"/>
      <c r="AD223" s="426"/>
      <c r="AT223" s="273" t="s">
        <v>621</v>
      </c>
      <c r="AU223" s="273" t="s">
        <v>23</v>
      </c>
    </row>
    <row r="224" spans="2:64" s="273" customFormat="1" ht="15.75" customHeight="1">
      <c r="B224" s="357"/>
      <c r="C224" s="433" t="s">
        <v>298</v>
      </c>
      <c r="D224" s="433" t="s">
        <v>763</v>
      </c>
      <c r="E224" s="434" t="s">
        <v>299</v>
      </c>
      <c r="F224" s="514" t="s">
        <v>300</v>
      </c>
      <c r="G224" s="515"/>
      <c r="H224" s="515"/>
      <c r="I224" s="515"/>
      <c r="J224" s="435" t="s">
        <v>766</v>
      </c>
      <c r="K224" s="436">
        <v>10</v>
      </c>
      <c r="L224" s="437">
        <v>0</v>
      </c>
      <c r="M224" s="515"/>
      <c r="N224" s="515"/>
      <c r="O224" s="506"/>
      <c r="P224" s="505">
        <f>ROUND($V$224*$K$224,2)</f>
        <v>0</v>
      </c>
      <c r="Q224" s="506"/>
      <c r="R224" s="359"/>
      <c r="T224" s="421"/>
      <c r="U224" s="422" t="s">
        <v>502</v>
      </c>
      <c r="V224" s="366">
        <f>$L$224+$M$224</f>
        <v>0</v>
      </c>
      <c r="W224" s="366">
        <f>ROUND($L$224*$K$224,2)</f>
        <v>0</v>
      </c>
      <c r="X224" s="366">
        <f>ROUND($M$224*$K$224,2)</f>
        <v>0</v>
      </c>
      <c r="Y224" s="423">
        <v>0</v>
      </c>
      <c r="Z224" s="423">
        <f>$Y$224*$K$224</f>
        <v>0</v>
      </c>
      <c r="AA224" s="423">
        <v>0</v>
      </c>
      <c r="AB224" s="423">
        <f>$AA$224*$K$224</f>
        <v>0</v>
      </c>
      <c r="AC224" s="423">
        <v>0</v>
      </c>
      <c r="AD224" s="424">
        <f>$AC$224*$K$224</f>
        <v>0</v>
      </c>
      <c r="AR224" s="273" t="s">
        <v>271</v>
      </c>
      <c r="AT224" s="273" t="s">
        <v>763</v>
      </c>
      <c r="AU224" s="273" t="s">
        <v>23</v>
      </c>
      <c r="AY224" s="273" t="s">
        <v>611</v>
      </c>
      <c r="BE224" s="394">
        <f>IF($U$224="základní",$P$224,0)</f>
        <v>0</v>
      </c>
      <c r="BF224" s="394">
        <f>IF($U$224="snížená",$P$224,0)</f>
        <v>0</v>
      </c>
      <c r="BG224" s="394">
        <f>IF($U$224="zákl. přenesená",$P$224,0)</f>
        <v>0</v>
      </c>
      <c r="BH224" s="394">
        <f>IF($U$224="sníž. přenesená",$P$224,0)</f>
        <v>0</v>
      </c>
      <c r="BI224" s="394">
        <f>IF($U$224="nulová",$P$224,0)</f>
        <v>0</v>
      </c>
      <c r="BJ224" s="273" t="s">
        <v>23</v>
      </c>
      <c r="BK224" s="394">
        <f>ROUND($V$224*$K$224,2)</f>
        <v>0</v>
      </c>
      <c r="BL224" s="273" t="s">
        <v>272</v>
      </c>
    </row>
    <row r="225" spans="2:47" s="273" customFormat="1" ht="15.75" customHeight="1">
      <c r="B225" s="357"/>
      <c r="F225" s="511" t="s">
        <v>297</v>
      </c>
      <c r="G225" s="497"/>
      <c r="H225" s="497"/>
      <c r="I225" s="497"/>
      <c r="R225" s="359"/>
      <c r="T225" s="425"/>
      <c r="AD225" s="426"/>
      <c r="AT225" s="273" t="s">
        <v>621</v>
      </c>
      <c r="AU225" s="273" t="s">
        <v>23</v>
      </c>
    </row>
    <row r="226" spans="2:64" s="273" customFormat="1" ht="15.75" customHeight="1">
      <c r="B226" s="357"/>
      <c r="C226" s="433" t="s">
        <v>301</v>
      </c>
      <c r="D226" s="433" t="s">
        <v>763</v>
      </c>
      <c r="E226" s="434" t="s">
        <v>302</v>
      </c>
      <c r="F226" s="514" t="s">
        <v>303</v>
      </c>
      <c r="G226" s="515"/>
      <c r="H226" s="515"/>
      <c r="I226" s="515"/>
      <c r="J226" s="435" t="s">
        <v>766</v>
      </c>
      <c r="K226" s="436">
        <v>22</v>
      </c>
      <c r="L226" s="437">
        <v>0</v>
      </c>
      <c r="M226" s="515"/>
      <c r="N226" s="515"/>
      <c r="O226" s="506"/>
      <c r="P226" s="505">
        <f>ROUND($V$226*$K$226,2)</f>
        <v>0</v>
      </c>
      <c r="Q226" s="506"/>
      <c r="R226" s="359"/>
      <c r="T226" s="421"/>
      <c r="U226" s="422" t="s">
        <v>502</v>
      </c>
      <c r="V226" s="366">
        <f>$L$226+$M$226</f>
        <v>0</v>
      </c>
      <c r="W226" s="366">
        <f>ROUND($L$226*$K$226,2)</f>
        <v>0</v>
      </c>
      <c r="X226" s="366">
        <f>ROUND($M$226*$K$226,2)</f>
        <v>0</v>
      </c>
      <c r="Y226" s="423">
        <v>0</v>
      </c>
      <c r="Z226" s="423">
        <f>$Y$226*$K$226</f>
        <v>0</v>
      </c>
      <c r="AA226" s="423">
        <v>0</v>
      </c>
      <c r="AB226" s="423">
        <f>$AA$226*$K$226</f>
        <v>0</v>
      </c>
      <c r="AC226" s="423">
        <v>0</v>
      </c>
      <c r="AD226" s="424">
        <f>$AC$226*$K$226</f>
        <v>0</v>
      </c>
      <c r="AR226" s="273" t="s">
        <v>271</v>
      </c>
      <c r="AT226" s="273" t="s">
        <v>763</v>
      </c>
      <c r="AU226" s="273" t="s">
        <v>23</v>
      </c>
      <c r="AY226" s="273" t="s">
        <v>611</v>
      </c>
      <c r="BE226" s="394">
        <f>IF($U$226="základní",$P$226,0)</f>
        <v>0</v>
      </c>
      <c r="BF226" s="394">
        <f>IF($U$226="snížená",$P$226,0)</f>
        <v>0</v>
      </c>
      <c r="BG226" s="394">
        <f>IF($U$226="zákl. přenesená",$P$226,0)</f>
        <v>0</v>
      </c>
      <c r="BH226" s="394">
        <f>IF($U$226="sníž. přenesená",$P$226,0)</f>
        <v>0</v>
      </c>
      <c r="BI226" s="394">
        <f>IF($U$226="nulová",$P$226,0)</f>
        <v>0</v>
      </c>
      <c r="BJ226" s="273" t="s">
        <v>23</v>
      </c>
      <c r="BK226" s="394">
        <f>ROUND($V$226*$K$226,2)</f>
        <v>0</v>
      </c>
      <c r="BL226" s="273" t="s">
        <v>272</v>
      </c>
    </row>
    <row r="227" spans="2:47" s="273" customFormat="1" ht="15.75" customHeight="1">
      <c r="B227" s="357"/>
      <c r="F227" s="511" t="s">
        <v>304</v>
      </c>
      <c r="G227" s="497"/>
      <c r="H227" s="497"/>
      <c r="I227" s="497"/>
      <c r="R227" s="359"/>
      <c r="T227" s="425"/>
      <c r="AD227" s="426"/>
      <c r="AT227" s="273" t="s">
        <v>621</v>
      </c>
      <c r="AU227" s="273" t="s">
        <v>23</v>
      </c>
    </row>
    <row r="228" spans="2:64" s="273" customFormat="1" ht="15.75" customHeight="1">
      <c r="B228" s="357"/>
      <c r="C228" s="433" t="s">
        <v>305</v>
      </c>
      <c r="D228" s="433" t="s">
        <v>763</v>
      </c>
      <c r="E228" s="434" t="s">
        <v>306</v>
      </c>
      <c r="F228" s="514" t="s">
        <v>307</v>
      </c>
      <c r="G228" s="515"/>
      <c r="H228" s="515"/>
      <c r="I228" s="515"/>
      <c r="J228" s="435" t="s">
        <v>766</v>
      </c>
      <c r="K228" s="436">
        <v>4</v>
      </c>
      <c r="L228" s="437">
        <v>0</v>
      </c>
      <c r="M228" s="515"/>
      <c r="N228" s="515"/>
      <c r="O228" s="506"/>
      <c r="P228" s="505">
        <f>ROUND($V$228*$K$228,2)</f>
        <v>0</v>
      </c>
      <c r="Q228" s="506"/>
      <c r="R228" s="359"/>
      <c r="T228" s="421"/>
      <c r="U228" s="422" t="s">
        <v>502</v>
      </c>
      <c r="V228" s="366">
        <f>$L$228+$M$228</f>
        <v>0</v>
      </c>
      <c r="W228" s="366">
        <f>ROUND($L$228*$K$228,2)</f>
        <v>0</v>
      </c>
      <c r="X228" s="366">
        <f>ROUND($M$228*$K$228,2)</f>
        <v>0</v>
      </c>
      <c r="Y228" s="423">
        <v>0</v>
      </c>
      <c r="Z228" s="423">
        <f>$Y$228*$K$228</f>
        <v>0</v>
      </c>
      <c r="AA228" s="423">
        <v>0</v>
      </c>
      <c r="AB228" s="423">
        <f>$AA$228*$K$228</f>
        <v>0</v>
      </c>
      <c r="AC228" s="423">
        <v>0</v>
      </c>
      <c r="AD228" s="424">
        <f>$AC$228*$K$228</f>
        <v>0</v>
      </c>
      <c r="AR228" s="273" t="s">
        <v>271</v>
      </c>
      <c r="AT228" s="273" t="s">
        <v>763</v>
      </c>
      <c r="AU228" s="273" t="s">
        <v>23</v>
      </c>
      <c r="AY228" s="273" t="s">
        <v>611</v>
      </c>
      <c r="BE228" s="394">
        <f>IF($U$228="základní",$P$228,0)</f>
        <v>0</v>
      </c>
      <c r="BF228" s="394">
        <f>IF($U$228="snížená",$P$228,0)</f>
        <v>0</v>
      </c>
      <c r="BG228" s="394">
        <f>IF($U$228="zákl. přenesená",$P$228,0)</f>
        <v>0</v>
      </c>
      <c r="BH228" s="394">
        <f>IF($U$228="sníž. přenesená",$P$228,0)</f>
        <v>0</v>
      </c>
      <c r="BI228" s="394">
        <f>IF($U$228="nulová",$P$228,0)</f>
        <v>0</v>
      </c>
      <c r="BJ228" s="273" t="s">
        <v>23</v>
      </c>
      <c r="BK228" s="394">
        <f>ROUND($V$228*$K$228,2)</f>
        <v>0</v>
      </c>
      <c r="BL228" s="273" t="s">
        <v>272</v>
      </c>
    </row>
    <row r="229" spans="2:47" s="273" customFormat="1" ht="15.75" customHeight="1">
      <c r="B229" s="357"/>
      <c r="F229" s="511" t="s">
        <v>308</v>
      </c>
      <c r="G229" s="497"/>
      <c r="H229" s="497"/>
      <c r="I229" s="497"/>
      <c r="R229" s="359"/>
      <c r="T229" s="425"/>
      <c r="AD229" s="426"/>
      <c r="AT229" s="273" t="s">
        <v>621</v>
      </c>
      <c r="AU229" s="273" t="s">
        <v>23</v>
      </c>
    </row>
    <row r="230" spans="2:64" s="273" customFormat="1" ht="15.75" customHeight="1">
      <c r="B230" s="357"/>
      <c r="C230" s="433" t="s">
        <v>309</v>
      </c>
      <c r="D230" s="433" t="s">
        <v>763</v>
      </c>
      <c r="E230" s="434" t="s">
        <v>310</v>
      </c>
      <c r="F230" s="514" t="s">
        <v>311</v>
      </c>
      <c r="G230" s="515"/>
      <c r="H230" s="515"/>
      <c r="I230" s="515"/>
      <c r="J230" s="435" t="s">
        <v>766</v>
      </c>
      <c r="K230" s="436">
        <v>35</v>
      </c>
      <c r="L230" s="437">
        <v>0</v>
      </c>
      <c r="M230" s="515"/>
      <c r="N230" s="515"/>
      <c r="O230" s="506"/>
      <c r="P230" s="505">
        <f>ROUND($V$230*$K$230,2)</f>
        <v>0</v>
      </c>
      <c r="Q230" s="506"/>
      <c r="R230" s="359"/>
      <c r="T230" s="421"/>
      <c r="U230" s="422" t="s">
        <v>502</v>
      </c>
      <c r="V230" s="366">
        <f>$L$230+$M$230</f>
        <v>0</v>
      </c>
      <c r="W230" s="366">
        <f>ROUND($L$230*$K$230,2)</f>
        <v>0</v>
      </c>
      <c r="X230" s="366">
        <f>ROUND($M$230*$K$230,2)</f>
        <v>0</v>
      </c>
      <c r="Y230" s="423">
        <v>0</v>
      </c>
      <c r="Z230" s="423">
        <f>$Y$230*$K$230</f>
        <v>0</v>
      </c>
      <c r="AA230" s="423">
        <v>0</v>
      </c>
      <c r="AB230" s="423">
        <f>$AA$230*$K$230</f>
        <v>0</v>
      </c>
      <c r="AC230" s="423">
        <v>0</v>
      </c>
      <c r="AD230" s="424">
        <f>$AC$230*$K$230</f>
        <v>0</v>
      </c>
      <c r="AR230" s="273" t="s">
        <v>271</v>
      </c>
      <c r="AT230" s="273" t="s">
        <v>763</v>
      </c>
      <c r="AU230" s="273" t="s">
        <v>23</v>
      </c>
      <c r="AY230" s="273" t="s">
        <v>611</v>
      </c>
      <c r="BE230" s="394">
        <f>IF($U$230="základní",$P$230,0)</f>
        <v>0</v>
      </c>
      <c r="BF230" s="394">
        <f>IF($U$230="snížená",$P$230,0)</f>
        <v>0</v>
      </c>
      <c r="BG230" s="394">
        <f>IF($U$230="zákl. přenesená",$P$230,0)</f>
        <v>0</v>
      </c>
      <c r="BH230" s="394">
        <f>IF($U$230="sníž. přenesená",$P$230,0)</f>
        <v>0</v>
      </c>
      <c r="BI230" s="394">
        <f>IF($U$230="nulová",$P$230,0)</f>
        <v>0</v>
      </c>
      <c r="BJ230" s="273" t="s">
        <v>23</v>
      </c>
      <c r="BK230" s="394">
        <f>ROUND($V$230*$K$230,2)</f>
        <v>0</v>
      </c>
      <c r="BL230" s="273" t="s">
        <v>272</v>
      </c>
    </row>
    <row r="231" spans="2:47" s="273" customFormat="1" ht="15.75" customHeight="1">
      <c r="B231" s="357"/>
      <c r="F231" s="511" t="s">
        <v>312</v>
      </c>
      <c r="G231" s="497"/>
      <c r="H231" s="497"/>
      <c r="I231" s="497"/>
      <c r="R231" s="359"/>
      <c r="T231" s="425"/>
      <c r="AD231" s="426"/>
      <c r="AT231" s="273" t="s">
        <v>621</v>
      </c>
      <c r="AU231" s="273" t="s">
        <v>23</v>
      </c>
    </row>
    <row r="232" spans="2:64" s="273" customFormat="1" ht="15.75" customHeight="1">
      <c r="B232" s="357"/>
      <c r="C232" s="433" t="s">
        <v>313</v>
      </c>
      <c r="D232" s="433" t="s">
        <v>763</v>
      </c>
      <c r="E232" s="434" t="s">
        <v>314</v>
      </c>
      <c r="F232" s="514" t="s">
        <v>315</v>
      </c>
      <c r="G232" s="515"/>
      <c r="H232" s="515"/>
      <c r="I232" s="515"/>
      <c r="J232" s="435" t="s">
        <v>766</v>
      </c>
      <c r="K232" s="436">
        <v>51</v>
      </c>
      <c r="L232" s="437">
        <v>0</v>
      </c>
      <c r="M232" s="515"/>
      <c r="N232" s="515"/>
      <c r="O232" s="506"/>
      <c r="P232" s="505">
        <f>ROUND($V$232*$K$232,2)</f>
        <v>0</v>
      </c>
      <c r="Q232" s="506"/>
      <c r="R232" s="359"/>
      <c r="T232" s="421"/>
      <c r="U232" s="422" t="s">
        <v>502</v>
      </c>
      <c r="V232" s="366">
        <f>$L$232+$M$232</f>
        <v>0</v>
      </c>
      <c r="W232" s="366">
        <f>ROUND($L$232*$K$232,2)</f>
        <v>0</v>
      </c>
      <c r="X232" s="366">
        <f>ROUND($M$232*$K$232,2)</f>
        <v>0</v>
      </c>
      <c r="Y232" s="423">
        <v>0</v>
      </c>
      <c r="Z232" s="423">
        <f>$Y$232*$K$232</f>
        <v>0</v>
      </c>
      <c r="AA232" s="423">
        <v>0</v>
      </c>
      <c r="AB232" s="423">
        <f>$AA$232*$K$232</f>
        <v>0</v>
      </c>
      <c r="AC232" s="423">
        <v>0</v>
      </c>
      <c r="AD232" s="424">
        <f>$AC$232*$K$232</f>
        <v>0</v>
      </c>
      <c r="AR232" s="273" t="s">
        <v>271</v>
      </c>
      <c r="AT232" s="273" t="s">
        <v>763</v>
      </c>
      <c r="AU232" s="273" t="s">
        <v>23</v>
      </c>
      <c r="AY232" s="273" t="s">
        <v>611</v>
      </c>
      <c r="BE232" s="394">
        <f>IF($U$232="základní",$P$232,0)</f>
        <v>0</v>
      </c>
      <c r="BF232" s="394">
        <f>IF($U$232="snížená",$P$232,0)</f>
        <v>0</v>
      </c>
      <c r="BG232" s="394">
        <f>IF($U$232="zákl. přenesená",$P$232,0)</f>
        <v>0</v>
      </c>
      <c r="BH232" s="394">
        <f>IF($U$232="sníž. přenesená",$P$232,0)</f>
        <v>0</v>
      </c>
      <c r="BI232" s="394">
        <f>IF($U$232="nulová",$P$232,0)</f>
        <v>0</v>
      </c>
      <c r="BJ232" s="273" t="s">
        <v>23</v>
      </c>
      <c r="BK232" s="394">
        <f>ROUND($V$232*$K$232,2)</f>
        <v>0</v>
      </c>
      <c r="BL232" s="273" t="s">
        <v>272</v>
      </c>
    </row>
    <row r="233" spans="2:47" s="273" customFormat="1" ht="15.75" customHeight="1">
      <c r="B233" s="357"/>
      <c r="F233" s="511" t="s">
        <v>284</v>
      </c>
      <c r="G233" s="497"/>
      <c r="H233" s="497"/>
      <c r="I233" s="497"/>
      <c r="R233" s="359"/>
      <c r="T233" s="425"/>
      <c r="AD233" s="426"/>
      <c r="AT233" s="273" t="s">
        <v>621</v>
      </c>
      <c r="AU233" s="273" t="s">
        <v>23</v>
      </c>
    </row>
    <row r="234" spans="2:64" s="273" customFormat="1" ht="15.75" customHeight="1">
      <c r="B234" s="357"/>
      <c r="C234" s="433" t="s">
        <v>316</v>
      </c>
      <c r="D234" s="433" t="s">
        <v>763</v>
      </c>
      <c r="E234" s="434" t="s">
        <v>317</v>
      </c>
      <c r="F234" s="514" t="s">
        <v>318</v>
      </c>
      <c r="G234" s="515"/>
      <c r="H234" s="515"/>
      <c r="I234" s="515"/>
      <c r="J234" s="435" t="s">
        <v>766</v>
      </c>
      <c r="K234" s="436">
        <v>15</v>
      </c>
      <c r="L234" s="437">
        <v>0</v>
      </c>
      <c r="M234" s="515"/>
      <c r="N234" s="515"/>
      <c r="O234" s="506"/>
      <c r="P234" s="505">
        <f>ROUND($V$234*$K$234,2)</f>
        <v>0</v>
      </c>
      <c r="Q234" s="506"/>
      <c r="R234" s="359"/>
      <c r="T234" s="421"/>
      <c r="U234" s="422" t="s">
        <v>502</v>
      </c>
      <c r="V234" s="366">
        <f>$L$234+$M$234</f>
        <v>0</v>
      </c>
      <c r="W234" s="366">
        <f>ROUND($L$234*$K$234,2)</f>
        <v>0</v>
      </c>
      <c r="X234" s="366">
        <f>ROUND($M$234*$K$234,2)</f>
        <v>0</v>
      </c>
      <c r="Y234" s="423">
        <v>0</v>
      </c>
      <c r="Z234" s="423">
        <f>$Y$234*$K$234</f>
        <v>0</v>
      </c>
      <c r="AA234" s="423">
        <v>0</v>
      </c>
      <c r="AB234" s="423">
        <f>$AA$234*$K$234</f>
        <v>0</v>
      </c>
      <c r="AC234" s="423">
        <v>0</v>
      </c>
      <c r="AD234" s="424">
        <f>$AC$234*$K$234</f>
        <v>0</v>
      </c>
      <c r="AR234" s="273" t="s">
        <v>271</v>
      </c>
      <c r="AT234" s="273" t="s">
        <v>763</v>
      </c>
      <c r="AU234" s="273" t="s">
        <v>23</v>
      </c>
      <c r="AY234" s="273" t="s">
        <v>611</v>
      </c>
      <c r="BE234" s="394">
        <f>IF($U$234="základní",$P$234,0)</f>
        <v>0</v>
      </c>
      <c r="BF234" s="394">
        <f>IF($U$234="snížená",$P$234,0)</f>
        <v>0</v>
      </c>
      <c r="BG234" s="394">
        <f>IF($U$234="zákl. přenesená",$P$234,0)</f>
        <v>0</v>
      </c>
      <c r="BH234" s="394">
        <f>IF($U$234="sníž. přenesená",$P$234,0)</f>
        <v>0</v>
      </c>
      <c r="BI234" s="394">
        <f>IF($U$234="nulová",$P$234,0)</f>
        <v>0</v>
      </c>
      <c r="BJ234" s="273" t="s">
        <v>23</v>
      </c>
      <c r="BK234" s="394">
        <f>ROUND($V$234*$K$234,2)</f>
        <v>0</v>
      </c>
      <c r="BL234" s="273" t="s">
        <v>272</v>
      </c>
    </row>
    <row r="235" spans="2:47" s="273" customFormat="1" ht="15.75" customHeight="1">
      <c r="B235" s="357"/>
      <c r="F235" s="511" t="s">
        <v>319</v>
      </c>
      <c r="G235" s="497"/>
      <c r="H235" s="497"/>
      <c r="I235" s="497"/>
      <c r="R235" s="359"/>
      <c r="T235" s="425"/>
      <c r="AD235" s="426"/>
      <c r="AT235" s="273" t="s">
        <v>621</v>
      </c>
      <c r="AU235" s="273" t="s">
        <v>23</v>
      </c>
    </row>
    <row r="236" spans="2:64" s="273" customFormat="1" ht="15.75" customHeight="1">
      <c r="B236" s="357"/>
      <c r="C236" s="433" t="s">
        <v>320</v>
      </c>
      <c r="D236" s="433" t="s">
        <v>763</v>
      </c>
      <c r="E236" s="434" t="s">
        <v>321</v>
      </c>
      <c r="F236" s="514" t="s">
        <v>322</v>
      </c>
      <c r="G236" s="515"/>
      <c r="H236" s="515"/>
      <c r="I236" s="515"/>
      <c r="J236" s="435" t="s">
        <v>766</v>
      </c>
      <c r="K236" s="436">
        <v>20</v>
      </c>
      <c r="L236" s="437">
        <v>0</v>
      </c>
      <c r="M236" s="515"/>
      <c r="N236" s="515"/>
      <c r="O236" s="506"/>
      <c r="P236" s="505">
        <f>ROUND($V$236*$K$236,2)</f>
        <v>0</v>
      </c>
      <c r="Q236" s="506"/>
      <c r="R236" s="359"/>
      <c r="T236" s="421"/>
      <c r="U236" s="422" t="s">
        <v>502</v>
      </c>
      <c r="V236" s="366">
        <f>$L$236+$M$236</f>
        <v>0</v>
      </c>
      <c r="W236" s="366">
        <f>ROUND($L$236*$K$236,2)</f>
        <v>0</v>
      </c>
      <c r="X236" s="366">
        <f>ROUND($M$236*$K$236,2)</f>
        <v>0</v>
      </c>
      <c r="Y236" s="423">
        <v>0</v>
      </c>
      <c r="Z236" s="423">
        <f>$Y$236*$K$236</f>
        <v>0</v>
      </c>
      <c r="AA236" s="423">
        <v>0</v>
      </c>
      <c r="AB236" s="423">
        <f>$AA$236*$K$236</f>
        <v>0</v>
      </c>
      <c r="AC236" s="423">
        <v>0</v>
      </c>
      <c r="AD236" s="424">
        <f>$AC$236*$K$236</f>
        <v>0</v>
      </c>
      <c r="AR236" s="273" t="s">
        <v>271</v>
      </c>
      <c r="AT236" s="273" t="s">
        <v>763</v>
      </c>
      <c r="AU236" s="273" t="s">
        <v>23</v>
      </c>
      <c r="AY236" s="273" t="s">
        <v>611</v>
      </c>
      <c r="BE236" s="394">
        <f>IF($U$236="základní",$P$236,0)</f>
        <v>0</v>
      </c>
      <c r="BF236" s="394">
        <f>IF($U$236="snížená",$P$236,0)</f>
        <v>0</v>
      </c>
      <c r="BG236" s="394">
        <f>IF($U$236="zákl. přenesená",$P$236,0)</f>
        <v>0</v>
      </c>
      <c r="BH236" s="394">
        <f>IF($U$236="sníž. přenesená",$P$236,0)</f>
        <v>0</v>
      </c>
      <c r="BI236" s="394">
        <f>IF($U$236="nulová",$P$236,0)</f>
        <v>0</v>
      </c>
      <c r="BJ236" s="273" t="s">
        <v>23</v>
      </c>
      <c r="BK236" s="394">
        <f>ROUND($V$236*$K$236,2)</f>
        <v>0</v>
      </c>
      <c r="BL236" s="273" t="s">
        <v>272</v>
      </c>
    </row>
    <row r="237" spans="2:47" s="273" customFormat="1" ht="15.75" customHeight="1">
      <c r="B237" s="357"/>
      <c r="F237" s="511" t="s">
        <v>319</v>
      </c>
      <c r="G237" s="497"/>
      <c r="H237" s="497"/>
      <c r="I237" s="497"/>
      <c r="R237" s="359"/>
      <c r="T237" s="425"/>
      <c r="AD237" s="426"/>
      <c r="AT237" s="273" t="s">
        <v>621</v>
      </c>
      <c r="AU237" s="273" t="s">
        <v>23</v>
      </c>
    </row>
    <row r="238" spans="2:64" s="273" customFormat="1" ht="15.75" customHeight="1">
      <c r="B238" s="357"/>
      <c r="C238" s="433" t="s">
        <v>323</v>
      </c>
      <c r="D238" s="433" t="s">
        <v>763</v>
      </c>
      <c r="E238" s="434" t="s">
        <v>324</v>
      </c>
      <c r="F238" s="514" t="s">
        <v>325</v>
      </c>
      <c r="G238" s="515"/>
      <c r="H238" s="515"/>
      <c r="I238" s="515"/>
      <c r="J238" s="435" t="s">
        <v>766</v>
      </c>
      <c r="K238" s="436">
        <v>25</v>
      </c>
      <c r="L238" s="437">
        <v>0</v>
      </c>
      <c r="M238" s="515"/>
      <c r="N238" s="515"/>
      <c r="O238" s="506"/>
      <c r="P238" s="505">
        <f>ROUND($V$238*$K$238,2)</f>
        <v>0</v>
      </c>
      <c r="Q238" s="506"/>
      <c r="R238" s="359"/>
      <c r="T238" s="421"/>
      <c r="U238" s="422" t="s">
        <v>502</v>
      </c>
      <c r="V238" s="366">
        <f>$L$238+$M$238</f>
        <v>0</v>
      </c>
      <c r="W238" s="366">
        <f>ROUND($L$238*$K$238,2)</f>
        <v>0</v>
      </c>
      <c r="X238" s="366">
        <f>ROUND($M$238*$K$238,2)</f>
        <v>0</v>
      </c>
      <c r="Y238" s="423">
        <v>0</v>
      </c>
      <c r="Z238" s="423">
        <f>$Y$238*$K$238</f>
        <v>0</v>
      </c>
      <c r="AA238" s="423">
        <v>0</v>
      </c>
      <c r="AB238" s="423">
        <f>$AA$238*$K$238</f>
        <v>0</v>
      </c>
      <c r="AC238" s="423">
        <v>0</v>
      </c>
      <c r="AD238" s="424">
        <f>$AC$238*$K$238</f>
        <v>0</v>
      </c>
      <c r="AR238" s="273" t="s">
        <v>271</v>
      </c>
      <c r="AT238" s="273" t="s">
        <v>763</v>
      </c>
      <c r="AU238" s="273" t="s">
        <v>23</v>
      </c>
      <c r="AY238" s="273" t="s">
        <v>611</v>
      </c>
      <c r="BE238" s="394">
        <f>IF($U$238="základní",$P$238,0)</f>
        <v>0</v>
      </c>
      <c r="BF238" s="394">
        <f>IF($U$238="snížená",$P$238,0)</f>
        <v>0</v>
      </c>
      <c r="BG238" s="394">
        <f>IF($U$238="zákl. přenesená",$P$238,0)</f>
        <v>0</v>
      </c>
      <c r="BH238" s="394">
        <f>IF($U$238="sníž. přenesená",$P$238,0)</f>
        <v>0</v>
      </c>
      <c r="BI238" s="394">
        <f>IF($U$238="nulová",$P$238,0)</f>
        <v>0</v>
      </c>
      <c r="BJ238" s="273" t="s">
        <v>23</v>
      </c>
      <c r="BK238" s="394">
        <f>ROUND($V$238*$K$238,2)</f>
        <v>0</v>
      </c>
      <c r="BL238" s="273" t="s">
        <v>272</v>
      </c>
    </row>
    <row r="239" spans="2:47" s="273" customFormat="1" ht="15.75" customHeight="1">
      <c r="B239" s="357"/>
      <c r="F239" s="511" t="s">
        <v>326</v>
      </c>
      <c r="G239" s="497"/>
      <c r="H239" s="497"/>
      <c r="I239" s="497"/>
      <c r="R239" s="359"/>
      <c r="T239" s="425"/>
      <c r="AD239" s="426"/>
      <c r="AT239" s="273" t="s">
        <v>621</v>
      </c>
      <c r="AU239" s="273" t="s">
        <v>23</v>
      </c>
    </row>
    <row r="240" spans="2:64" s="273" customFormat="1" ht="15.75" customHeight="1">
      <c r="B240" s="357"/>
      <c r="C240" s="433" t="s">
        <v>327</v>
      </c>
      <c r="D240" s="433" t="s">
        <v>763</v>
      </c>
      <c r="E240" s="434" t="s">
        <v>328</v>
      </c>
      <c r="F240" s="514" t="s">
        <v>329</v>
      </c>
      <c r="G240" s="515"/>
      <c r="H240" s="515"/>
      <c r="I240" s="515"/>
      <c r="J240" s="435" t="s">
        <v>766</v>
      </c>
      <c r="K240" s="436">
        <v>16</v>
      </c>
      <c r="L240" s="437">
        <v>0</v>
      </c>
      <c r="M240" s="515"/>
      <c r="N240" s="515"/>
      <c r="O240" s="506"/>
      <c r="P240" s="505">
        <f>ROUND($V$240*$K$240,2)</f>
        <v>0</v>
      </c>
      <c r="Q240" s="506"/>
      <c r="R240" s="359"/>
      <c r="T240" s="421"/>
      <c r="U240" s="422" t="s">
        <v>502</v>
      </c>
      <c r="V240" s="366">
        <f>$L$240+$M$240</f>
        <v>0</v>
      </c>
      <c r="W240" s="366">
        <f>ROUND($L$240*$K$240,2)</f>
        <v>0</v>
      </c>
      <c r="X240" s="366">
        <f>ROUND($M$240*$K$240,2)</f>
        <v>0</v>
      </c>
      <c r="Y240" s="423">
        <v>0</v>
      </c>
      <c r="Z240" s="423">
        <f>$Y$240*$K$240</f>
        <v>0</v>
      </c>
      <c r="AA240" s="423">
        <v>0</v>
      </c>
      <c r="AB240" s="423">
        <f>$AA$240*$K$240</f>
        <v>0</v>
      </c>
      <c r="AC240" s="423">
        <v>0</v>
      </c>
      <c r="AD240" s="424">
        <f>$AC$240*$K$240</f>
        <v>0</v>
      </c>
      <c r="AR240" s="273" t="s">
        <v>271</v>
      </c>
      <c r="AT240" s="273" t="s">
        <v>763</v>
      </c>
      <c r="AU240" s="273" t="s">
        <v>23</v>
      </c>
      <c r="AY240" s="273" t="s">
        <v>611</v>
      </c>
      <c r="BE240" s="394">
        <f>IF($U$240="základní",$P$240,0)</f>
        <v>0</v>
      </c>
      <c r="BF240" s="394">
        <f>IF($U$240="snížená",$P$240,0)</f>
        <v>0</v>
      </c>
      <c r="BG240" s="394">
        <f>IF($U$240="zákl. přenesená",$P$240,0)</f>
        <v>0</v>
      </c>
      <c r="BH240" s="394">
        <f>IF($U$240="sníž. přenesená",$P$240,0)</f>
        <v>0</v>
      </c>
      <c r="BI240" s="394">
        <f>IF($U$240="nulová",$P$240,0)</f>
        <v>0</v>
      </c>
      <c r="BJ240" s="273" t="s">
        <v>23</v>
      </c>
      <c r="BK240" s="394">
        <f>ROUND($V$240*$K$240,2)</f>
        <v>0</v>
      </c>
      <c r="BL240" s="273" t="s">
        <v>272</v>
      </c>
    </row>
    <row r="241" spans="2:47" s="273" customFormat="1" ht="15.75" customHeight="1">
      <c r="B241" s="357"/>
      <c r="F241" s="511" t="s">
        <v>330</v>
      </c>
      <c r="G241" s="497"/>
      <c r="H241" s="497"/>
      <c r="I241" s="497"/>
      <c r="R241" s="359"/>
      <c r="T241" s="425"/>
      <c r="AD241" s="426"/>
      <c r="AT241" s="273" t="s">
        <v>621</v>
      </c>
      <c r="AU241" s="273" t="s">
        <v>23</v>
      </c>
    </row>
    <row r="242" spans="2:64" s="273" customFormat="1" ht="15.75" customHeight="1">
      <c r="B242" s="357"/>
      <c r="C242" s="433" t="s">
        <v>331</v>
      </c>
      <c r="D242" s="433" t="s">
        <v>763</v>
      </c>
      <c r="E242" s="434" t="s">
        <v>332</v>
      </c>
      <c r="F242" s="514" t="s">
        <v>333</v>
      </c>
      <c r="G242" s="515"/>
      <c r="H242" s="515"/>
      <c r="I242" s="515"/>
      <c r="J242" s="435" t="s">
        <v>766</v>
      </c>
      <c r="K242" s="436">
        <v>26</v>
      </c>
      <c r="L242" s="437">
        <v>0</v>
      </c>
      <c r="M242" s="515"/>
      <c r="N242" s="515"/>
      <c r="O242" s="506"/>
      <c r="P242" s="505">
        <f>ROUND($V$242*$K$242,2)</f>
        <v>0</v>
      </c>
      <c r="Q242" s="506"/>
      <c r="R242" s="359"/>
      <c r="T242" s="421"/>
      <c r="U242" s="422" t="s">
        <v>502</v>
      </c>
      <c r="V242" s="366">
        <f>$L$242+$M$242</f>
        <v>0</v>
      </c>
      <c r="W242" s="366">
        <f>ROUND($L$242*$K$242,2)</f>
        <v>0</v>
      </c>
      <c r="X242" s="366">
        <f>ROUND($M$242*$K$242,2)</f>
        <v>0</v>
      </c>
      <c r="Y242" s="423">
        <v>0</v>
      </c>
      <c r="Z242" s="423">
        <f>$Y$242*$K$242</f>
        <v>0</v>
      </c>
      <c r="AA242" s="423">
        <v>0</v>
      </c>
      <c r="AB242" s="423">
        <f>$AA$242*$K$242</f>
        <v>0</v>
      </c>
      <c r="AC242" s="423">
        <v>0</v>
      </c>
      <c r="AD242" s="424">
        <f>$AC$242*$K$242</f>
        <v>0</v>
      </c>
      <c r="AR242" s="273" t="s">
        <v>271</v>
      </c>
      <c r="AT242" s="273" t="s">
        <v>763</v>
      </c>
      <c r="AU242" s="273" t="s">
        <v>23</v>
      </c>
      <c r="AY242" s="273" t="s">
        <v>611</v>
      </c>
      <c r="BE242" s="394">
        <f>IF($U$242="základní",$P$242,0)</f>
        <v>0</v>
      </c>
      <c r="BF242" s="394">
        <f>IF($U$242="snížená",$P$242,0)</f>
        <v>0</v>
      </c>
      <c r="BG242" s="394">
        <f>IF($U$242="zákl. přenesená",$P$242,0)</f>
        <v>0</v>
      </c>
      <c r="BH242" s="394">
        <f>IF($U$242="sníž. přenesená",$P$242,0)</f>
        <v>0</v>
      </c>
      <c r="BI242" s="394">
        <f>IF($U$242="nulová",$P$242,0)</f>
        <v>0</v>
      </c>
      <c r="BJ242" s="273" t="s">
        <v>23</v>
      </c>
      <c r="BK242" s="394">
        <f>ROUND($V$242*$K$242,2)</f>
        <v>0</v>
      </c>
      <c r="BL242" s="273" t="s">
        <v>272</v>
      </c>
    </row>
    <row r="243" spans="2:47" s="273" customFormat="1" ht="15.75" customHeight="1">
      <c r="B243" s="357"/>
      <c r="F243" s="511" t="s">
        <v>334</v>
      </c>
      <c r="G243" s="497"/>
      <c r="H243" s="497"/>
      <c r="I243" s="497"/>
      <c r="R243" s="359"/>
      <c r="T243" s="425"/>
      <c r="AD243" s="426"/>
      <c r="AT243" s="273" t="s">
        <v>621</v>
      </c>
      <c r="AU243" s="273" t="s">
        <v>23</v>
      </c>
    </row>
    <row r="244" spans="2:64" s="273" customFormat="1" ht="15.75" customHeight="1">
      <c r="B244" s="357"/>
      <c r="C244" s="433" t="s">
        <v>335</v>
      </c>
      <c r="D244" s="433" t="s">
        <v>763</v>
      </c>
      <c r="E244" s="434" t="s">
        <v>336</v>
      </c>
      <c r="F244" s="514" t="s">
        <v>337</v>
      </c>
      <c r="G244" s="515"/>
      <c r="H244" s="515"/>
      <c r="I244" s="515"/>
      <c r="J244" s="435" t="s">
        <v>766</v>
      </c>
      <c r="K244" s="436">
        <v>42</v>
      </c>
      <c r="L244" s="437">
        <v>0</v>
      </c>
      <c r="M244" s="515"/>
      <c r="N244" s="515"/>
      <c r="O244" s="506"/>
      <c r="P244" s="505">
        <f>ROUND($V$244*$K$244,2)</f>
        <v>0</v>
      </c>
      <c r="Q244" s="506"/>
      <c r="R244" s="359"/>
      <c r="T244" s="421"/>
      <c r="U244" s="422" t="s">
        <v>502</v>
      </c>
      <c r="V244" s="366">
        <f>$L$244+$M$244</f>
        <v>0</v>
      </c>
      <c r="W244" s="366">
        <f>ROUND($L$244*$K$244,2)</f>
        <v>0</v>
      </c>
      <c r="X244" s="366">
        <f>ROUND($M$244*$K$244,2)</f>
        <v>0</v>
      </c>
      <c r="Y244" s="423">
        <v>0</v>
      </c>
      <c r="Z244" s="423">
        <f>$Y$244*$K$244</f>
        <v>0</v>
      </c>
      <c r="AA244" s="423">
        <v>0</v>
      </c>
      <c r="AB244" s="423">
        <f>$AA$244*$K$244</f>
        <v>0</v>
      </c>
      <c r="AC244" s="423">
        <v>0</v>
      </c>
      <c r="AD244" s="424">
        <f>$AC$244*$K$244</f>
        <v>0</v>
      </c>
      <c r="AR244" s="273" t="s">
        <v>271</v>
      </c>
      <c r="AT244" s="273" t="s">
        <v>763</v>
      </c>
      <c r="AU244" s="273" t="s">
        <v>23</v>
      </c>
      <c r="AY244" s="273" t="s">
        <v>611</v>
      </c>
      <c r="BE244" s="394">
        <f>IF($U$244="základní",$P$244,0)</f>
        <v>0</v>
      </c>
      <c r="BF244" s="394">
        <f>IF($U$244="snížená",$P$244,0)</f>
        <v>0</v>
      </c>
      <c r="BG244" s="394">
        <f>IF($U$244="zákl. přenesená",$P$244,0)</f>
        <v>0</v>
      </c>
      <c r="BH244" s="394">
        <f>IF($U$244="sníž. přenesená",$P$244,0)</f>
        <v>0</v>
      </c>
      <c r="BI244" s="394">
        <f>IF($U$244="nulová",$P$244,0)</f>
        <v>0</v>
      </c>
      <c r="BJ244" s="273" t="s">
        <v>23</v>
      </c>
      <c r="BK244" s="394">
        <f>ROUND($V$244*$K$244,2)</f>
        <v>0</v>
      </c>
      <c r="BL244" s="273" t="s">
        <v>272</v>
      </c>
    </row>
    <row r="245" spans="2:47" s="273" customFormat="1" ht="15.75" customHeight="1">
      <c r="B245" s="357"/>
      <c r="F245" s="511" t="s">
        <v>338</v>
      </c>
      <c r="G245" s="497"/>
      <c r="H245" s="497"/>
      <c r="I245" s="497"/>
      <c r="R245" s="359"/>
      <c r="T245" s="425"/>
      <c r="AD245" s="426"/>
      <c r="AT245" s="273" t="s">
        <v>621</v>
      </c>
      <c r="AU245" s="273" t="s">
        <v>23</v>
      </c>
    </row>
    <row r="246" spans="2:64" s="273" customFormat="1" ht="15.75" customHeight="1">
      <c r="B246" s="357"/>
      <c r="C246" s="433" t="s">
        <v>339</v>
      </c>
      <c r="D246" s="433" t="s">
        <v>763</v>
      </c>
      <c r="E246" s="434" t="s">
        <v>340</v>
      </c>
      <c r="F246" s="514" t="s">
        <v>341</v>
      </c>
      <c r="G246" s="515"/>
      <c r="H246" s="515"/>
      <c r="I246" s="515"/>
      <c r="J246" s="435" t="s">
        <v>766</v>
      </c>
      <c r="K246" s="436">
        <v>12</v>
      </c>
      <c r="L246" s="437">
        <v>0</v>
      </c>
      <c r="M246" s="515"/>
      <c r="N246" s="515"/>
      <c r="O246" s="506"/>
      <c r="P246" s="505">
        <f>ROUND($V$246*$K$246,2)</f>
        <v>0</v>
      </c>
      <c r="Q246" s="506"/>
      <c r="R246" s="359"/>
      <c r="T246" s="421"/>
      <c r="U246" s="422" t="s">
        <v>502</v>
      </c>
      <c r="V246" s="366">
        <f>$L$246+$M$246</f>
        <v>0</v>
      </c>
      <c r="W246" s="366">
        <f>ROUND($L$246*$K$246,2)</f>
        <v>0</v>
      </c>
      <c r="X246" s="366">
        <f>ROUND($M$246*$K$246,2)</f>
        <v>0</v>
      </c>
      <c r="Y246" s="423">
        <v>0</v>
      </c>
      <c r="Z246" s="423">
        <f>$Y$246*$K$246</f>
        <v>0</v>
      </c>
      <c r="AA246" s="423">
        <v>0</v>
      </c>
      <c r="AB246" s="423">
        <f>$AA$246*$K$246</f>
        <v>0</v>
      </c>
      <c r="AC246" s="423">
        <v>0</v>
      </c>
      <c r="AD246" s="424">
        <f>$AC$246*$K$246</f>
        <v>0</v>
      </c>
      <c r="AR246" s="273" t="s">
        <v>271</v>
      </c>
      <c r="AT246" s="273" t="s">
        <v>763</v>
      </c>
      <c r="AU246" s="273" t="s">
        <v>23</v>
      </c>
      <c r="AY246" s="273" t="s">
        <v>611</v>
      </c>
      <c r="BE246" s="394">
        <f>IF($U$246="základní",$P$246,0)</f>
        <v>0</v>
      </c>
      <c r="BF246" s="394">
        <f>IF($U$246="snížená",$P$246,0)</f>
        <v>0</v>
      </c>
      <c r="BG246" s="394">
        <f>IF($U$246="zákl. přenesená",$P$246,0)</f>
        <v>0</v>
      </c>
      <c r="BH246" s="394">
        <f>IF($U$246="sníž. přenesená",$P$246,0)</f>
        <v>0</v>
      </c>
      <c r="BI246" s="394">
        <f>IF($U$246="nulová",$P$246,0)</f>
        <v>0</v>
      </c>
      <c r="BJ246" s="273" t="s">
        <v>23</v>
      </c>
      <c r="BK246" s="394">
        <f>ROUND($V$246*$K$246,2)</f>
        <v>0</v>
      </c>
      <c r="BL246" s="273" t="s">
        <v>272</v>
      </c>
    </row>
    <row r="247" spans="2:47" s="273" customFormat="1" ht="15.75" customHeight="1">
      <c r="B247" s="357"/>
      <c r="F247" s="511" t="s">
        <v>342</v>
      </c>
      <c r="G247" s="497"/>
      <c r="H247" s="497"/>
      <c r="I247" s="497"/>
      <c r="R247" s="359"/>
      <c r="T247" s="425"/>
      <c r="AD247" s="426"/>
      <c r="AT247" s="273" t="s">
        <v>621</v>
      </c>
      <c r="AU247" s="273" t="s">
        <v>23</v>
      </c>
    </row>
    <row r="248" spans="2:64" s="273" customFormat="1" ht="15.75" customHeight="1">
      <c r="B248" s="357"/>
      <c r="C248" s="433" t="s">
        <v>343</v>
      </c>
      <c r="D248" s="433" t="s">
        <v>763</v>
      </c>
      <c r="E248" s="434" t="s">
        <v>344</v>
      </c>
      <c r="F248" s="514" t="s">
        <v>345</v>
      </c>
      <c r="G248" s="515"/>
      <c r="H248" s="515"/>
      <c r="I248" s="515"/>
      <c r="J248" s="435" t="s">
        <v>766</v>
      </c>
      <c r="K248" s="436">
        <v>24</v>
      </c>
      <c r="L248" s="437">
        <v>0</v>
      </c>
      <c r="M248" s="515"/>
      <c r="N248" s="515"/>
      <c r="O248" s="506"/>
      <c r="P248" s="505">
        <f>ROUND($V$248*$K$248,2)</f>
        <v>0</v>
      </c>
      <c r="Q248" s="506"/>
      <c r="R248" s="359"/>
      <c r="T248" s="421"/>
      <c r="U248" s="422" t="s">
        <v>502</v>
      </c>
      <c r="V248" s="366">
        <f>$L$248+$M$248</f>
        <v>0</v>
      </c>
      <c r="W248" s="366">
        <f>ROUND($L$248*$K$248,2)</f>
        <v>0</v>
      </c>
      <c r="X248" s="366">
        <f>ROUND($M$248*$K$248,2)</f>
        <v>0</v>
      </c>
      <c r="Y248" s="423">
        <v>0</v>
      </c>
      <c r="Z248" s="423">
        <f>$Y$248*$K$248</f>
        <v>0</v>
      </c>
      <c r="AA248" s="423">
        <v>0</v>
      </c>
      <c r="AB248" s="423">
        <f>$AA$248*$K$248</f>
        <v>0</v>
      </c>
      <c r="AC248" s="423">
        <v>0</v>
      </c>
      <c r="AD248" s="424">
        <f>$AC$248*$K$248</f>
        <v>0</v>
      </c>
      <c r="AR248" s="273" t="s">
        <v>271</v>
      </c>
      <c r="AT248" s="273" t="s">
        <v>763</v>
      </c>
      <c r="AU248" s="273" t="s">
        <v>23</v>
      </c>
      <c r="AY248" s="273" t="s">
        <v>611</v>
      </c>
      <c r="BE248" s="394">
        <f>IF($U$248="základní",$P$248,0)</f>
        <v>0</v>
      </c>
      <c r="BF248" s="394">
        <f>IF($U$248="snížená",$P$248,0)</f>
        <v>0</v>
      </c>
      <c r="BG248" s="394">
        <f>IF($U$248="zákl. přenesená",$P$248,0)</f>
        <v>0</v>
      </c>
      <c r="BH248" s="394">
        <f>IF($U$248="sníž. přenesená",$P$248,0)</f>
        <v>0</v>
      </c>
      <c r="BI248" s="394">
        <f>IF($U$248="nulová",$P$248,0)</f>
        <v>0</v>
      </c>
      <c r="BJ248" s="273" t="s">
        <v>23</v>
      </c>
      <c r="BK248" s="394">
        <f>ROUND($V$248*$K$248,2)</f>
        <v>0</v>
      </c>
      <c r="BL248" s="273" t="s">
        <v>272</v>
      </c>
    </row>
    <row r="249" spans="2:64" s="273" customFormat="1" ht="15.75" customHeight="1">
      <c r="B249" s="357"/>
      <c r="C249" s="433" t="s">
        <v>346</v>
      </c>
      <c r="D249" s="433" t="s">
        <v>763</v>
      </c>
      <c r="E249" s="434" t="s">
        <v>347</v>
      </c>
      <c r="F249" s="514" t="s">
        <v>348</v>
      </c>
      <c r="G249" s="515"/>
      <c r="H249" s="515"/>
      <c r="I249" s="515"/>
      <c r="J249" s="435" t="s">
        <v>766</v>
      </c>
      <c r="K249" s="436">
        <v>27</v>
      </c>
      <c r="L249" s="437">
        <v>0</v>
      </c>
      <c r="M249" s="515"/>
      <c r="N249" s="515"/>
      <c r="O249" s="506"/>
      <c r="P249" s="505">
        <f>ROUND($V$249*$K$249,2)</f>
        <v>0</v>
      </c>
      <c r="Q249" s="506"/>
      <c r="R249" s="359"/>
      <c r="T249" s="421"/>
      <c r="U249" s="422" t="s">
        <v>502</v>
      </c>
      <c r="V249" s="366">
        <f>$L$249+$M$249</f>
        <v>0</v>
      </c>
      <c r="W249" s="366">
        <f>ROUND($L$249*$K$249,2)</f>
        <v>0</v>
      </c>
      <c r="X249" s="366">
        <f>ROUND($M$249*$K$249,2)</f>
        <v>0</v>
      </c>
      <c r="Y249" s="423">
        <v>0</v>
      </c>
      <c r="Z249" s="423">
        <f>$Y$249*$K$249</f>
        <v>0</v>
      </c>
      <c r="AA249" s="423">
        <v>0</v>
      </c>
      <c r="AB249" s="423">
        <f>$AA$249*$K$249</f>
        <v>0</v>
      </c>
      <c r="AC249" s="423">
        <v>0</v>
      </c>
      <c r="AD249" s="424">
        <f>$AC$249*$K$249</f>
        <v>0</v>
      </c>
      <c r="AR249" s="273" t="s">
        <v>271</v>
      </c>
      <c r="AT249" s="273" t="s">
        <v>763</v>
      </c>
      <c r="AU249" s="273" t="s">
        <v>23</v>
      </c>
      <c r="AY249" s="273" t="s">
        <v>611</v>
      </c>
      <c r="BE249" s="394">
        <f>IF($U$249="základní",$P$249,0)</f>
        <v>0</v>
      </c>
      <c r="BF249" s="394">
        <f>IF($U$249="snížená",$P$249,0)</f>
        <v>0</v>
      </c>
      <c r="BG249" s="394">
        <f>IF($U$249="zákl. přenesená",$P$249,0)</f>
        <v>0</v>
      </c>
      <c r="BH249" s="394">
        <f>IF($U$249="sníž. přenesená",$P$249,0)</f>
        <v>0</v>
      </c>
      <c r="BI249" s="394">
        <f>IF($U$249="nulová",$P$249,0)</f>
        <v>0</v>
      </c>
      <c r="BJ249" s="273" t="s">
        <v>23</v>
      </c>
      <c r="BK249" s="394">
        <f>ROUND($V$249*$K$249,2)</f>
        <v>0</v>
      </c>
      <c r="BL249" s="273" t="s">
        <v>272</v>
      </c>
    </row>
    <row r="250" spans="2:64" s="273" customFormat="1" ht="15.75" customHeight="1">
      <c r="B250" s="357"/>
      <c r="C250" s="433" t="s">
        <v>349</v>
      </c>
      <c r="D250" s="433" t="s">
        <v>763</v>
      </c>
      <c r="E250" s="434" t="s">
        <v>350</v>
      </c>
      <c r="F250" s="514" t="s">
        <v>351</v>
      </c>
      <c r="G250" s="515"/>
      <c r="H250" s="515"/>
      <c r="I250" s="515"/>
      <c r="J250" s="435" t="s">
        <v>766</v>
      </c>
      <c r="K250" s="436">
        <v>63</v>
      </c>
      <c r="L250" s="437">
        <v>0</v>
      </c>
      <c r="M250" s="515"/>
      <c r="N250" s="515"/>
      <c r="O250" s="506"/>
      <c r="P250" s="505">
        <f>ROUND($V$250*$K$250,2)</f>
        <v>0</v>
      </c>
      <c r="Q250" s="506"/>
      <c r="R250" s="359"/>
      <c r="T250" s="421"/>
      <c r="U250" s="422" t="s">
        <v>502</v>
      </c>
      <c r="V250" s="366">
        <f>$L$250+$M$250</f>
        <v>0</v>
      </c>
      <c r="W250" s="366">
        <f>ROUND($L$250*$K$250,2)</f>
        <v>0</v>
      </c>
      <c r="X250" s="366">
        <f>ROUND($M$250*$K$250,2)</f>
        <v>0</v>
      </c>
      <c r="Y250" s="423">
        <v>0</v>
      </c>
      <c r="Z250" s="423">
        <f>$Y$250*$K$250</f>
        <v>0</v>
      </c>
      <c r="AA250" s="423">
        <v>0</v>
      </c>
      <c r="AB250" s="423">
        <f>$AA$250*$K$250</f>
        <v>0</v>
      </c>
      <c r="AC250" s="423">
        <v>0</v>
      </c>
      <c r="AD250" s="424">
        <f>$AC$250*$K$250</f>
        <v>0</v>
      </c>
      <c r="AR250" s="273" t="s">
        <v>271</v>
      </c>
      <c r="AT250" s="273" t="s">
        <v>763</v>
      </c>
      <c r="AU250" s="273" t="s">
        <v>23</v>
      </c>
      <c r="AY250" s="273" t="s">
        <v>611</v>
      </c>
      <c r="BE250" s="394">
        <f>IF($U$250="základní",$P$250,0)</f>
        <v>0</v>
      </c>
      <c r="BF250" s="394">
        <f>IF($U$250="snížená",$P$250,0)</f>
        <v>0</v>
      </c>
      <c r="BG250" s="394">
        <f>IF($U$250="zákl. přenesená",$P$250,0)</f>
        <v>0</v>
      </c>
      <c r="BH250" s="394">
        <f>IF($U$250="sníž. přenesená",$P$250,0)</f>
        <v>0</v>
      </c>
      <c r="BI250" s="394">
        <f>IF($U$250="nulová",$P$250,0)</f>
        <v>0</v>
      </c>
      <c r="BJ250" s="273" t="s">
        <v>23</v>
      </c>
      <c r="BK250" s="394">
        <f>ROUND($V$250*$K$250,2)</f>
        <v>0</v>
      </c>
      <c r="BL250" s="273" t="s">
        <v>272</v>
      </c>
    </row>
    <row r="251" spans="2:47" s="273" customFormat="1" ht="15.75" customHeight="1">
      <c r="B251" s="357"/>
      <c r="F251" s="511" t="s">
        <v>290</v>
      </c>
      <c r="G251" s="497"/>
      <c r="H251" s="497"/>
      <c r="I251" s="497"/>
      <c r="R251" s="359"/>
      <c r="T251" s="425"/>
      <c r="AD251" s="426"/>
      <c r="AT251" s="273" t="s">
        <v>621</v>
      </c>
      <c r="AU251" s="273" t="s">
        <v>23</v>
      </c>
    </row>
    <row r="252" spans="2:64" s="273" customFormat="1" ht="15.75" customHeight="1">
      <c r="B252" s="357"/>
      <c r="C252" s="433" t="s">
        <v>352</v>
      </c>
      <c r="D252" s="433" t="s">
        <v>763</v>
      </c>
      <c r="E252" s="434" t="s">
        <v>353</v>
      </c>
      <c r="F252" s="514" t="s">
        <v>354</v>
      </c>
      <c r="G252" s="515"/>
      <c r="H252" s="515"/>
      <c r="I252" s="515"/>
      <c r="J252" s="435" t="s">
        <v>766</v>
      </c>
      <c r="K252" s="436">
        <v>94</v>
      </c>
      <c r="L252" s="437">
        <v>0</v>
      </c>
      <c r="M252" s="515"/>
      <c r="N252" s="515"/>
      <c r="O252" s="506"/>
      <c r="P252" s="505">
        <f>ROUND($V$252*$K$252,2)</f>
        <v>0</v>
      </c>
      <c r="Q252" s="506"/>
      <c r="R252" s="359"/>
      <c r="T252" s="421"/>
      <c r="U252" s="422" t="s">
        <v>502</v>
      </c>
      <c r="V252" s="366">
        <f>$L$252+$M$252</f>
        <v>0</v>
      </c>
      <c r="W252" s="366">
        <f>ROUND($L$252*$K$252,2)</f>
        <v>0</v>
      </c>
      <c r="X252" s="366">
        <f>ROUND($M$252*$K$252,2)</f>
        <v>0</v>
      </c>
      <c r="Y252" s="423">
        <v>0</v>
      </c>
      <c r="Z252" s="423">
        <f>$Y$252*$K$252</f>
        <v>0</v>
      </c>
      <c r="AA252" s="423">
        <v>0</v>
      </c>
      <c r="AB252" s="423">
        <f>$AA$252*$K$252</f>
        <v>0</v>
      </c>
      <c r="AC252" s="423">
        <v>0</v>
      </c>
      <c r="AD252" s="424">
        <f>$AC$252*$K$252</f>
        <v>0</v>
      </c>
      <c r="AR252" s="273" t="s">
        <v>271</v>
      </c>
      <c r="AT252" s="273" t="s">
        <v>763</v>
      </c>
      <c r="AU252" s="273" t="s">
        <v>23</v>
      </c>
      <c r="AY252" s="273" t="s">
        <v>611</v>
      </c>
      <c r="BE252" s="394">
        <f>IF($U$252="základní",$P$252,0)</f>
        <v>0</v>
      </c>
      <c r="BF252" s="394">
        <f>IF($U$252="snížená",$P$252,0)</f>
        <v>0</v>
      </c>
      <c r="BG252" s="394">
        <f>IF($U$252="zákl. přenesená",$P$252,0)</f>
        <v>0</v>
      </c>
      <c r="BH252" s="394">
        <f>IF($U$252="sníž. přenesená",$P$252,0)</f>
        <v>0</v>
      </c>
      <c r="BI252" s="394">
        <f>IF($U$252="nulová",$P$252,0)</f>
        <v>0</v>
      </c>
      <c r="BJ252" s="273" t="s">
        <v>23</v>
      </c>
      <c r="BK252" s="394">
        <f>ROUND($V$252*$K$252,2)</f>
        <v>0</v>
      </c>
      <c r="BL252" s="273" t="s">
        <v>272</v>
      </c>
    </row>
    <row r="253" spans="2:64" s="273" customFormat="1" ht="15.75" customHeight="1">
      <c r="B253" s="357"/>
      <c r="C253" s="433" t="s">
        <v>355</v>
      </c>
      <c r="D253" s="433" t="s">
        <v>763</v>
      </c>
      <c r="E253" s="434" t="s">
        <v>356</v>
      </c>
      <c r="F253" s="514" t="s">
        <v>357</v>
      </c>
      <c r="G253" s="515"/>
      <c r="H253" s="515"/>
      <c r="I253" s="515"/>
      <c r="J253" s="435" t="s">
        <v>766</v>
      </c>
      <c r="K253" s="436">
        <v>62</v>
      </c>
      <c r="L253" s="437">
        <v>0</v>
      </c>
      <c r="M253" s="515"/>
      <c r="N253" s="515"/>
      <c r="O253" s="506"/>
      <c r="P253" s="505">
        <f>ROUND($V$253*$K$253,2)</f>
        <v>0</v>
      </c>
      <c r="Q253" s="506"/>
      <c r="R253" s="359"/>
      <c r="T253" s="421"/>
      <c r="U253" s="422" t="s">
        <v>502</v>
      </c>
      <c r="V253" s="366">
        <f>$L$253+$M$253</f>
        <v>0</v>
      </c>
      <c r="W253" s="366">
        <f>ROUND($L$253*$K$253,2)</f>
        <v>0</v>
      </c>
      <c r="X253" s="366">
        <f>ROUND($M$253*$K$253,2)</f>
        <v>0</v>
      </c>
      <c r="Y253" s="423">
        <v>0</v>
      </c>
      <c r="Z253" s="423">
        <f>$Y$253*$K$253</f>
        <v>0</v>
      </c>
      <c r="AA253" s="423">
        <v>0</v>
      </c>
      <c r="AB253" s="423">
        <f>$AA$253*$K$253</f>
        <v>0</v>
      </c>
      <c r="AC253" s="423">
        <v>0</v>
      </c>
      <c r="AD253" s="424">
        <f>$AC$253*$K$253</f>
        <v>0</v>
      </c>
      <c r="AR253" s="273" t="s">
        <v>271</v>
      </c>
      <c r="AT253" s="273" t="s">
        <v>763</v>
      </c>
      <c r="AU253" s="273" t="s">
        <v>23</v>
      </c>
      <c r="AY253" s="273" t="s">
        <v>611</v>
      </c>
      <c r="BE253" s="394">
        <f>IF($U$253="základní",$P$253,0)</f>
        <v>0</v>
      </c>
      <c r="BF253" s="394">
        <f>IF($U$253="snížená",$P$253,0)</f>
        <v>0</v>
      </c>
      <c r="BG253" s="394">
        <f>IF($U$253="zákl. přenesená",$P$253,0)</f>
        <v>0</v>
      </c>
      <c r="BH253" s="394">
        <f>IF($U$253="sníž. přenesená",$P$253,0)</f>
        <v>0</v>
      </c>
      <c r="BI253" s="394">
        <f>IF($U$253="nulová",$P$253,0)</f>
        <v>0</v>
      </c>
      <c r="BJ253" s="273" t="s">
        <v>23</v>
      </c>
      <c r="BK253" s="394">
        <f>ROUND($V$253*$K$253,2)</f>
        <v>0</v>
      </c>
      <c r="BL253" s="273" t="s">
        <v>272</v>
      </c>
    </row>
    <row r="254" spans="2:64" s="273" customFormat="1" ht="15.75" customHeight="1">
      <c r="B254" s="357"/>
      <c r="C254" s="433" t="s">
        <v>272</v>
      </c>
      <c r="D254" s="433" t="s">
        <v>763</v>
      </c>
      <c r="E254" s="434" t="s">
        <v>358</v>
      </c>
      <c r="F254" s="514" t="s">
        <v>359</v>
      </c>
      <c r="G254" s="515"/>
      <c r="H254" s="515"/>
      <c r="I254" s="515"/>
      <c r="J254" s="435" t="s">
        <v>766</v>
      </c>
      <c r="K254" s="436">
        <v>220</v>
      </c>
      <c r="L254" s="437">
        <v>0</v>
      </c>
      <c r="M254" s="515"/>
      <c r="N254" s="515"/>
      <c r="O254" s="506"/>
      <c r="P254" s="505">
        <f>ROUND($V$254*$K$254,2)</f>
        <v>0</v>
      </c>
      <c r="Q254" s="506"/>
      <c r="R254" s="359"/>
      <c r="T254" s="421"/>
      <c r="U254" s="422" t="s">
        <v>502</v>
      </c>
      <c r="V254" s="366">
        <f>$L$254+$M$254</f>
        <v>0</v>
      </c>
      <c r="W254" s="366">
        <f>ROUND($L$254*$K$254,2)</f>
        <v>0</v>
      </c>
      <c r="X254" s="366">
        <f>ROUND($M$254*$K$254,2)</f>
        <v>0</v>
      </c>
      <c r="Y254" s="423">
        <v>0</v>
      </c>
      <c r="Z254" s="423">
        <f>$Y$254*$K$254</f>
        <v>0</v>
      </c>
      <c r="AA254" s="423">
        <v>0</v>
      </c>
      <c r="AB254" s="423">
        <f>$AA$254*$K$254</f>
        <v>0</v>
      </c>
      <c r="AC254" s="423">
        <v>0</v>
      </c>
      <c r="AD254" s="424">
        <f>$AC$254*$K$254</f>
        <v>0</v>
      </c>
      <c r="AR254" s="273" t="s">
        <v>271</v>
      </c>
      <c r="AT254" s="273" t="s">
        <v>763</v>
      </c>
      <c r="AU254" s="273" t="s">
        <v>23</v>
      </c>
      <c r="AY254" s="273" t="s">
        <v>611</v>
      </c>
      <c r="BE254" s="394">
        <f>IF($U$254="základní",$P$254,0)</f>
        <v>0</v>
      </c>
      <c r="BF254" s="394">
        <f>IF($U$254="snížená",$P$254,0)</f>
        <v>0</v>
      </c>
      <c r="BG254" s="394">
        <f>IF($U$254="zákl. přenesená",$P$254,0)</f>
        <v>0</v>
      </c>
      <c r="BH254" s="394">
        <f>IF($U$254="sníž. přenesená",$P$254,0)</f>
        <v>0</v>
      </c>
      <c r="BI254" s="394">
        <f>IF($U$254="nulová",$P$254,0)</f>
        <v>0</v>
      </c>
      <c r="BJ254" s="273" t="s">
        <v>23</v>
      </c>
      <c r="BK254" s="394">
        <f>ROUND($V$254*$K$254,2)</f>
        <v>0</v>
      </c>
      <c r="BL254" s="273" t="s">
        <v>272</v>
      </c>
    </row>
    <row r="255" spans="2:47" s="273" customFormat="1" ht="15.75" customHeight="1">
      <c r="B255" s="357"/>
      <c r="F255" s="511" t="s">
        <v>360</v>
      </c>
      <c r="G255" s="497"/>
      <c r="H255" s="497"/>
      <c r="I255" s="497"/>
      <c r="R255" s="359"/>
      <c r="T255" s="425"/>
      <c r="AD255" s="426"/>
      <c r="AT255" s="273" t="s">
        <v>621</v>
      </c>
      <c r="AU255" s="273" t="s">
        <v>23</v>
      </c>
    </row>
    <row r="256" spans="2:64" s="273" customFormat="1" ht="15.75" customHeight="1">
      <c r="B256" s="357"/>
      <c r="C256" s="433" t="s">
        <v>361</v>
      </c>
      <c r="D256" s="433" t="s">
        <v>763</v>
      </c>
      <c r="E256" s="434" t="s">
        <v>362</v>
      </c>
      <c r="F256" s="514" t="s">
        <v>363</v>
      </c>
      <c r="G256" s="515"/>
      <c r="H256" s="515"/>
      <c r="I256" s="515"/>
      <c r="J256" s="435" t="s">
        <v>766</v>
      </c>
      <c r="K256" s="436">
        <v>130</v>
      </c>
      <c r="L256" s="437">
        <v>0</v>
      </c>
      <c r="M256" s="515"/>
      <c r="N256" s="515"/>
      <c r="O256" s="506"/>
      <c r="P256" s="505">
        <f>ROUND($V$256*$K$256,2)</f>
        <v>0</v>
      </c>
      <c r="Q256" s="506"/>
      <c r="R256" s="359"/>
      <c r="T256" s="421"/>
      <c r="U256" s="422" t="s">
        <v>502</v>
      </c>
      <c r="V256" s="366">
        <f>$L$256+$M$256</f>
        <v>0</v>
      </c>
      <c r="W256" s="366">
        <f>ROUND($L$256*$K$256,2)</f>
        <v>0</v>
      </c>
      <c r="X256" s="366">
        <f>ROUND($M$256*$K$256,2)</f>
        <v>0</v>
      </c>
      <c r="Y256" s="423">
        <v>0</v>
      </c>
      <c r="Z256" s="423">
        <f>$Y$256*$K$256</f>
        <v>0</v>
      </c>
      <c r="AA256" s="423">
        <v>0</v>
      </c>
      <c r="AB256" s="423">
        <f>$AA$256*$K$256</f>
        <v>0</v>
      </c>
      <c r="AC256" s="423">
        <v>0</v>
      </c>
      <c r="AD256" s="424">
        <f>$AC$256*$K$256</f>
        <v>0</v>
      </c>
      <c r="AR256" s="273" t="s">
        <v>271</v>
      </c>
      <c r="AT256" s="273" t="s">
        <v>763</v>
      </c>
      <c r="AU256" s="273" t="s">
        <v>23</v>
      </c>
      <c r="AY256" s="273" t="s">
        <v>611</v>
      </c>
      <c r="BE256" s="394">
        <f>IF($U$256="základní",$P$256,0)</f>
        <v>0</v>
      </c>
      <c r="BF256" s="394">
        <f>IF($U$256="snížená",$P$256,0)</f>
        <v>0</v>
      </c>
      <c r="BG256" s="394">
        <f>IF($U$256="zákl. přenesená",$P$256,0)</f>
        <v>0</v>
      </c>
      <c r="BH256" s="394">
        <f>IF($U$256="sníž. přenesená",$P$256,0)</f>
        <v>0</v>
      </c>
      <c r="BI256" s="394">
        <f>IF($U$256="nulová",$P$256,0)</f>
        <v>0</v>
      </c>
      <c r="BJ256" s="273" t="s">
        <v>23</v>
      </c>
      <c r="BK256" s="394">
        <f>ROUND($V$256*$K$256,2)</f>
        <v>0</v>
      </c>
      <c r="BL256" s="273" t="s">
        <v>272</v>
      </c>
    </row>
    <row r="257" spans="2:47" s="273" customFormat="1" ht="15.75" customHeight="1">
      <c r="B257" s="357"/>
      <c r="F257" s="511" t="s">
        <v>360</v>
      </c>
      <c r="G257" s="497"/>
      <c r="H257" s="497"/>
      <c r="I257" s="497"/>
      <c r="R257" s="359"/>
      <c r="T257" s="425"/>
      <c r="AD257" s="426"/>
      <c r="AT257" s="273" t="s">
        <v>621</v>
      </c>
      <c r="AU257" s="273" t="s">
        <v>23</v>
      </c>
    </row>
    <row r="258" spans="2:63" s="273" customFormat="1" ht="51" customHeight="1">
      <c r="B258" s="357"/>
      <c r="D258" s="272" t="s">
        <v>594</v>
      </c>
      <c r="M258" s="503">
        <f>$BK$258</f>
        <v>0</v>
      </c>
      <c r="N258" s="497"/>
      <c r="O258" s="497"/>
      <c r="P258" s="513"/>
      <c r="Q258" s="497"/>
      <c r="R258" s="359"/>
      <c r="T258" s="425"/>
      <c r="W258" s="269">
        <f>SUM($W$259:$W$260)</f>
        <v>0</v>
      </c>
      <c r="X258" s="269">
        <f>SUM($X$259:$X$260)</f>
        <v>0</v>
      </c>
      <c r="AD258" s="426"/>
      <c r="AT258" s="273" t="s">
        <v>530</v>
      </c>
      <c r="AU258" s="273" t="s">
        <v>531</v>
      </c>
      <c r="AY258" s="273" t="s">
        <v>364</v>
      </c>
      <c r="BK258" s="394">
        <f>SUM($BK$259:$BK$260)</f>
        <v>0</v>
      </c>
    </row>
    <row r="259" spans="2:63" s="273" customFormat="1" ht="23.25" customHeight="1">
      <c r="B259" s="357"/>
      <c r="C259" s="416"/>
      <c r="D259" s="416" t="s">
        <v>613</v>
      </c>
      <c r="E259" s="417" t="s">
        <v>891</v>
      </c>
      <c r="F259" s="512" t="s">
        <v>892</v>
      </c>
      <c r="G259" s="506"/>
      <c r="H259" s="506"/>
      <c r="I259" s="506"/>
      <c r="J259" s="418" t="s">
        <v>893</v>
      </c>
      <c r="K259" s="419">
        <v>7</v>
      </c>
      <c r="L259" s="444"/>
      <c r="M259" s="507">
        <f>M114+M207</f>
        <v>0</v>
      </c>
      <c r="N259" s="506"/>
      <c r="O259" s="506"/>
      <c r="P259" s="505">
        <f>$BK$259</f>
        <v>0</v>
      </c>
      <c r="Q259" s="506"/>
      <c r="R259" s="359"/>
      <c r="T259" s="421"/>
      <c r="U259" s="439" t="s">
        <v>502</v>
      </c>
      <c r="V259" s="366">
        <f>$L$259+$M$259</f>
        <v>0</v>
      </c>
      <c r="W259" s="440">
        <f>$L$259*$K$259</f>
        <v>0</v>
      </c>
      <c r="X259" s="440">
        <f>$M$259*$K$259/100</f>
        <v>0</v>
      </c>
      <c r="AD259" s="426"/>
      <c r="AT259" s="273" t="s">
        <v>364</v>
      </c>
      <c r="AU259" s="273" t="s">
        <v>23</v>
      </c>
      <c r="AY259" s="273" t="s">
        <v>364</v>
      </c>
      <c r="BE259" s="394">
        <f>IF($U$259="základní",$P$259,0)</f>
        <v>0</v>
      </c>
      <c r="BF259" s="394">
        <f>IF($U$259="snížená",$P$259,0)</f>
        <v>0</v>
      </c>
      <c r="BG259" s="394">
        <f>IF($U$259="zákl. přenesená",$P$259,0)</f>
        <v>0</v>
      </c>
      <c r="BH259" s="394">
        <f>IF($U$259="sníž. přenesená",$P$259,0)</f>
        <v>0</v>
      </c>
      <c r="BI259" s="394">
        <f>IF($U$259="nulová",$P$259,0)</f>
        <v>0</v>
      </c>
      <c r="BJ259" s="273" t="s">
        <v>23</v>
      </c>
      <c r="BK259" s="394">
        <f>$V$259*$K$259/100</f>
        <v>0</v>
      </c>
    </row>
    <row r="260" spans="2:47" s="273" customFormat="1" ht="39" customHeight="1">
      <c r="B260" s="357"/>
      <c r="F260" s="511" t="s">
        <v>1025</v>
      </c>
      <c r="G260" s="497"/>
      <c r="H260" s="497"/>
      <c r="I260" s="497"/>
      <c r="R260" s="359"/>
      <c r="T260" s="425"/>
      <c r="AD260" s="426"/>
      <c r="AT260" s="273" t="s">
        <v>621</v>
      </c>
      <c r="AU260" s="273" t="s">
        <v>538</v>
      </c>
    </row>
    <row r="261" spans="2:18" s="273" customFormat="1" ht="7.5" customHeight="1">
      <c r="B261" s="380"/>
      <c r="C261" s="381"/>
      <c r="D261" s="381"/>
      <c r="E261" s="381"/>
      <c r="F261" s="381"/>
      <c r="G261" s="381"/>
      <c r="H261" s="381"/>
      <c r="I261" s="381"/>
      <c r="J261" s="381"/>
      <c r="K261" s="381"/>
      <c r="L261" s="381"/>
      <c r="M261" s="381"/>
      <c r="N261" s="381"/>
      <c r="O261" s="381"/>
      <c r="P261" s="381"/>
      <c r="Q261" s="381"/>
      <c r="R261" s="382"/>
    </row>
    <row r="262" s="349" customFormat="1" ht="14.25" customHeight="1"/>
  </sheetData>
  <sheetProtection/>
  <mergeCells count="352">
    <mergeCell ref="M28:P28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  <mergeCell ref="O20:P20"/>
    <mergeCell ref="O21:P21"/>
    <mergeCell ref="M24:P24"/>
    <mergeCell ref="M25:P25"/>
    <mergeCell ref="M26:P26"/>
    <mergeCell ref="O12:P12"/>
    <mergeCell ref="O14:P14"/>
    <mergeCell ref="H30:J30"/>
    <mergeCell ref="M30:P30"/>
    <mergeCell ref="H31:J31"/>
    <mergeCell ref="M31:P31"/>
    <mergeCell ref="H32:J32"/>
    <mergeCell ref="M32:P32"/>
    <mergeCell ref="H33:J33"/>
    <mergeCell ref="M33:P33"/>
    <mergeCell ref="H34:J34"/>
    <mergeCell ref="M34:P34"/>
    <mergeCell ref="L36:P36"/>
    <mergeCell ref="C75:Q75"/>
    <mergeCell ref="F77:P77"/>
    <mergeCell ref="F78:P78"/>
    <mergeCell ref="M80:P80"/>
    <mergeCell ref="M82:Q82"/>
    <mergeCell ref="M83:Q83"/>
    <mergeCell ref="C85:G85"/>
    <mergeCell ref="H85:J85"/>
    <mergeCell ref="K85:L85"/>
    <mergeCell ref="M85:Q85"/>
    <mergeCell ref="H87:J87"/>
    <mergeCell ref="K87:L87"/>
    <mergeCell ref="M87:Q87"/>
    <mergeCell ref="H88:J88"/>
    <mergeCell ref="K88:L88"/>
    <mergeCell ref="M88:Q88"/>
    <mergeCell ref="H89:J89"/>
    <mergeCell ref="K89:L89"/>
    <mergeCell ref="M89:Q89"/>
    <mergeCell ref="H90:J90"/>
    <mergeCell ref="K90:L90"/>
    <mergeCell ref="M90:Q90"/>
    <mergeCell ref="F104:P104"/>
    <mergeCell ref="H93:J93"/>
    <mergeCell ref="K93:L93"/>
    <mergeCell ref="M93:Q93"/>
    <mergeCell ref="H91:J91"/>
    <mergeCell ref="K91:L91"/>
    <mergeCell ref="M91:Q91"/>
    <mergeCell ref="H92:J92"/>
    <mergeCell ref="K92:L92"/>
    <mergeCell ref="M92:Q92"/>
    <mergeCell ref="F116:I116"/>
    <mergeCell ref="P116:Q116"/>
    <mergeCell ref="M116:O116"/>
    <mergeCell ref="F117:I117"/>
    <mergeCell ref="F118:I118"/>
    <mergeCell ref="F119:I119"/>
    <mergeCell ref="F120:I120"/>
    <mergeCell ref="P120:Q120"/>
    <mergeCell ref="M120:O120"/>
    <mergeCell ref="F121:I121"/>
    <mergeCell ref="F122:I122"/>
    <mergeCell ref="P122:Q122"/>
    <mergeCell ref="M122:O122"/>
    <mergeCell ref="F123:I123"/>
    <mergeCell ref="F124:I124"/>
    <mergeCell ref="P124:Q124"/>
    <mergeCell ref="M124:O124"/>
    <mergeCell ref="F125:I125"/>
    <mergeCell ref="F126:I126"/>
    <mergeCell ref="F127:I127"/>
    <mergeCell ref="F128:I128"/>
    <mergeCell ref="F129:I129"/>
    <mergeCell ref="P129:Q129"/>
    <mergeCell ref="M129:O129"/>
    <mergeCell ref="F130:I130"/>
    <mergeCell ref="F131:I131"/>
    <mergeCell ref="F132:I132"/>
    <mergeCell ref="P132:Q132"/>
    <mergeCell ref="M132:O132"/>
    <mergeCell ref="F133:I133"/>
    <mergeCell ref="P133:Q133"/>
    <mergeCell ref="M133:O133"/>
    <mergeCell ref="F134:I134"/>
    <mergeCell ref="P134:Q134"/>
    <mergeCell ref="M134:O134"/>
    <mergeCell ref="F135:I135"/>
    <mergeCell ref="F136:I136"/>
    <mergeCell ref="F137:I137"/>
    <mergeCell ref="P137:Q137"/>
    <mergeCell ref="M137:O137"/>
    <mergeCell ref="F138:I138"/>
    <mergeCell ref="F139:I139"/>
    <mergeCell ref="P139:Q139"/>
    <mergeCell ref="M139:O139"/>
    <mergeCell ref="F140:I140"/>
    <mergeCell ref="F141:I141"/>
    <mergeCell ref="P141:Q141"/>
    <mergeCell ref="M141:O141"/>
    <mergeCell ref="F142:I142"/>
    <mergeCell ref="F143:I143"/>
    <mergeCell ref="P143:Q143"/>
    <mergeCell ref="M143:O143"/>
    <mergeCell ref="F144:I144"/>
    <mergeCell ref="F145:I145"/>
    <mergeCell ref="F146:I146"/>
    <mergeCell ref="P146:Q146"/>
    <mergeCell ref="M146:O146"/>
    <mergeCell ref="F147:I147"/>
    <mergeCell ref="F148:I148"/>
    <mergeCell ref="F149:I149"/>
    <mergeCell ref="P149:Q149"/>
    <mergeCell ref="M149:O149"/>
    <mergeCell ref="F150:I150"/>
    <mergeCell ref="F151:I151"/>
    <mergeCell ref="F152:I152"/>
    <mergeCell ref="P152:Q152"/>
    <mergeCell ref="M152:O152"/>
    <mergeCell ref="F153:I153"/>
    <mergeCell ref="F154:I154"/>
    <mergeCell ref="P154:Q154"/>
    <mergeCell ref="M154:O154"/>
    <mergeCell ref="F159:I159"/>
    <mergeCell ref="F160:I160"/>
    <mergeCell ref="F155:I155"/>
    <mergeCell ref="F156:I156"/>
    <mergeCell ref="F157:I157"/>
    <mergeCell ref="F158:I158"/>
    <mergeCell ref="M158:O158"/>
    <mergeCell ref="F161:I161"/>
    <mergeCell ref="F162:I162"/>
    <mergeCell ref="P162:Q162"/>
    <mergeCell ref="M162:O162"/>
    <mergeCell ref="F163:I163"/>
    <mergeCell ref="F164:I164"/>
    <mergeCell ref="P164:Q164"/>
    <mergeCell ref="M164:O164"/>
    <mergeCell ref="F165:I165"/>
    <mergeCell ref="F166:I166"/>
    <mergeCell ref="P166:Q166"/>
    <mergeCell ref="M166:O166"/>
    <mergeCell ref="F167:I167"/>
    <mergeCell ref="F168:I168"/>
    <mergeCell ref="P168:Q168"/>
    <mergeCell ref="M168:O168"/>
    <mergeCell ref="F169:I169"/>
    <mergeCell ref="F170:I170"/>
    <mergeCell ref="P170:Q170"/>
    <mergeCell ref="M170:O170"/>
    <mergeCell ref="F171:I171"/>
    <mergeCell ref="F172:I172"/>
    <mergeCell ref="P172:Q172"/>
    <mergeCell ref="M172:O172"/>
    <mergeCell ref="F173:I173"/>
    <mergeCell ref="P173:Q173"/>
    <mergeCell ref="M173:O173"/>
    <mergeCell ref="F174:I174"/>
    <mergeCell ref="F175:I175"/>
    <mergeCell ref="P175:Q175"/>
    <mergeCell ref="M175:O175"/>
    <mergeCell ref="F176:I176"/>
    <mergeCell ref="F177:I177"/>
    <mergeCell ref="P177:Q177"/>
    <mergeCell ref="M177:O177"/>
    <mergeCell ref="F178:I178"/>
    <mergeCell ref="F179:I179"/>
    <mergeCell ref="F180:I180"/>
    <mergeCell ref="P180:Q180"/>
    <mergeCell ref="M180:O180"/>
    <mergeCell ref="F181:I181"/>
    <mergeCell ref="F182:I182"/>
    <mergeCell ref="F183:I183"/>
    <mergeCell ref="P183:Q183"/>
    <mergeCell ref="M183:O183"/>
    <mergeCell ref="F184:I184"/>
    <mergeCell ref="F185:I185"/>
    <mergeCell ref="F186:I186"/>
    <mergeCell ref="P186:Q186"/>
    <mergeCell ref="M186:O186"/>
    <mergeCell ref="F187:I187"/>
    <mergeCell ref="F188:I188"/>
    <mergeCell ref="F189:I189"/>
    <mergeCell ref="P189:Q189"/>
    <mergeCell ref="M189:O189"/>
    <mergeCell ref="F194:I194"/>
    <mergeCell ref="F195:I195"/>
    <mergeCell ref="F190:I190"/>
    <mergeCell ref="F191:I191"/>
    <mergeCell ref="F192:I192"/>
    <mergeCell ref="F193:I193"/>
    <mergeCell ref="F196:I196"/>
    <mergeCell ref="P196:Q196"/>
    <mergeCell ref="M196:O196"/>
    <mergeCell ref="F197:I197"/>
    <mergeCell ref="F198:I198"/>
    <mergeCell ref="P198:Q198"/>
    <mergeCell ref="M198:O198"/>
    <mergeCell ref="F199:I199"/>
    <mergeCell ref="F200:I200"/>
    <mergeCell ref="F201:I201"/>
    <mergeCell ref="P201:Q201"/>
    <mergeCell ref="M201:O201"/>
    <mergeCell ref="F202:I202"/>
    <mergeCell ref="P202:Q202"/>
    <mergeCell ref="M202:O202"/>
    <mergeCell ref="F203:I203"/>
    <mergeCell ref="F206:I206"/>
    <mergeCell ref="P206:Q206"/>
    <mergeCell ref="M206:O206"/>
    <mergeCell ref="F208:I208"/>
    <mergeCell ref="P208:Q208"/>
    <mergeCell ref="M208:O208"/>
    <mergeCell ref="F209:I209"/>
    <mergeCell ref="P209:Q209"/>
    <mergeCell ref="M209:O209"/>
    <mergeCell ref="F210:I210"/>
    <mergeCell ref="P210:Q210"/>
    <mergeCell ref="M210:O210"/>
    <mergeCell ref="F211:I211"/>
    <mergeCell ref="P211:Q211"/>
    <mergeCell ref="M211:O211"/>
    <mergeCell ref="F212:I212"/>
    <mergeCell ref="P212:Q212"/>
    <mergeCell ref="M212:O212"/>
    <mergeCell ref="F213:I213"/>
    <mergeCell ref="F214:I214"/>
    <mergeCell ref="P214:Q214"/>
    <mergeCell ref="M214:O214"/>
    <mergeCell ref="F215:I215"/>
    <mergeCell ref="F216:I216"/>
    <mergeCell ref="P216:Q216"/>
    <mergeCell ref="M216:O216"/>
    <mergeCell ref="F217:I217"/>
    <mergeCell ref="F218:I218"/>
    <mergeCell ref="P218:Q218"/>
    <mergeCell ref="M218:O218"/>
    <mergeCell ref="F219:I219"/>
    <mergeCell ref="F220:I220"/>
    <mergeCell ref="P220:Q220"/>
    <mergeCell ref="M220:O220"/>
    <mergeCell ref="F221:I221"/>
    <mergeCell ref="F222:I222"/>
    <mergeCell ref="P222:Q222"/>
    <mergeCell ref="M222:O222"/>
    <mergeCell ref="F223:I223"/>
    <mergeCell ref="F224:I224"/>
    <mergeCell ref="P224:Q224"/>
    <mergeCell ref="M224:O224"/>
    <mergeCell ref="F225:I225"/>
    <mergeCell ref="F226:I226"/>
    <mergeCell ref="P226:Q226"/>
    <mergeCell ref="M226:O226"/>
    <mergeCell ref="F227:I227"/>
    <mergeCell ref="F228:I228"/>
    <mergeCell ref="P228:Q228"/>
    <mergeCell ref="M228:O228"/>
    <mergeCell ref="F229:I229"/>
    <mergeCell ref="F230:I230"/>
    <mergeCell ref="P230:Q230"/>
    <mergeCell ref="M230:O230"/>
    <mergeCell ref="F231:I231"/>
    <mergeCell ref="F232:I232"/>
    <mergeCell ref="P232:Q232"/>
    <mergeCell ref="M232:O232"/>
    <mergeCell ref="F233:I233"/>
    <mergeCell ref="F234:I234"/>
    <mergeCell ref="P234:Q234"/>
    <mergeCell ref="M234:O234"/>
    <mergeCell ref="F235:I235"/>
    <mergeCell ref="F236:I236"/>
    <mergeCell ref="P236:Q236"/>
    <mergeCell ref="M236:O236"/>
    <mergeCell ref="F237:I237"/>
    <mergeCell ref="F238:I238"/>
    <mergeCell ref="P238:Q238"/>
    <mergeCell ref="M238:O238"/>
    <mergeCell ref="F239:I239"/>
    <mergeCell ref="F240:I240"/>
    <mergeCell ref="P240:Q240"/>
    <mergeCell ref="M240:O240"/>
    <mergeCell ref="F241:I241"/>
    <mergeCell ref="F242:I242"/>
    <mergeCell ref="P242:Q242"/>
    <mergeCell ref="M242:O242"/>
    <mergeCell ref="F243:I243"/>
    <mergeCell ref="F244:I244"/>
    <mergeCell ref="P244:Q244"/>
    <mergeCell ref="M244:O244"/>
    <mergeCell ref="F245:I245"/>
    <mergeCell ref="F246:I246"/>
    <mergeCell ref="P246:Q246"/>
    <mergeCell ref="M246:O246"/>
    <mergeCell ref="F247:I247"/>
    <mergeCell ref="F248:I248"/>
    <mergeCell ref="P248:Q248"/>
    <mergeCell ref="M248:O248"/>
    <mergeCell ref="F249:I249"/>
    <mergeCell ref="P249:Q249"/>
    <mergeCell ref="M249:O249"/>
    <mergeCell ref="F250:I250"/>
    <mergeCell ref="P250:Q250"/>
    <mergeCell ref="M250:O250"/>
    <mergeCell ref="F251:I251"/>
    <mergeCell ref="F252:I252"/>
    <mergeCell ref="P252:Q252"/>
    <mergeCell ref="M252:O252"/>
    <mergeCell ref="F253:I253"/>
    <mergeCell ref="P253:Q253"/>
    <mergeCell ref="M253:O253"/>
    <mergeCell ref="F254:I254"/>
    <mergeCell ref="P254:Q254"/>
    <mergeCell ref="M254:O254"/>
    <mergeCell ref="F255:I255"/>
    <mergeCell ref="F256:I256"/>
    <mergeCell ref="P256:Q256"/>
    <mergeCell ref="M256:O256"/>
    <mergeCell ref="F257:I257"/>
    <mergeCell ref="F259:I259"/>
    <mergeCell ref="P259:Q259"/>
    <mergeCell ref="M259:O259"/>
    <mergeCell ref="F260:I260"/>
    <mergeCell ref="M258:Q258"/>
    <mergeCell ref="H1:K1"/>
    <mergeCell ref="M113:Q113"/>
    <mergeCell ref="M114:Q114"/>
    <mergeCell ref="M115:Q115"/>
    <mergeCell ref="M109:Q109"/>
    <mergeCell ref="M110:Q110"/>
    <mergeCell ref="F112:I112"/>
    <mergeCell ref="F105:P105"/>
    <mergeCell ref="M107:P107"/>
    <mergeCell ref="L96:Q96"/>
    <mergeCell ref="P112:Q112"/>
    <mergeCell ref="M112:O112"/>
    <mergeCell ref="C102:Q102"/>
    <mergeCell ref="S2:AF2"/>
    <mergeCell ref="M205:Q205"/>
    <mergeCell ref="M207:Q207"/>
    <mergeCell ref="M204:Q204"/>
    <mergeCell ref="P193:Q193"/>
    <mergeCell ref="M193:O193"/>
    <mergeCell ref="P158:Q158"/>
  </mergeCells>
  <dataValidations count="2">
    <dataValidation type="list" allowBlank="1" showInputMessage="1" showErrorMessage="1" error="Povoleny jsou hodnoty K a M." sqref="D259 D261">
      <formula1>"K,M"</formula1>
    </dataValidation>
    <dataValidation type="list" allowBlank="1" showInputMessage="1" showErrorMessage="1" error="Povoleny jsou hodnoty základní, snížená, zákl. přenesená, sníž. přenesená, nulová." sqref="U259 U261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0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300" verticalDpi="3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C2" sqref="C2:Q2"/>
    </sheetView>
  </sheetViews>
  <sheetFormatPr defaultColWidth="10.5" defaultRowHeight="14.25" customHeight="1"/>
  <cols>
    <col min="1" max="1" width="8.33203125" style="349" customWidth="1"/>
    <col min="2" max="2" width="1.66796875" style="349" customWidth="1"/>
    <col min="3" max="3" width="4.16015625" style="349" customWidth="1"/>
    <col min="4" max="4" width="4.33203125" style="349" customWidth="1"/>
    <col min="5" max="5" width="17.16015625" style="349" customWidth="1"/>
    <col min="6" max="7" width="11.16015625" style="349" customWidth="1"/>
    <col min="8" max="8" width="12.5" style="349" customWidth="1"/>
    <col min="9" max="9" width="7" style="349" customWidth="1"/>
    <col min="10" max="10" width="5.16015625" style="349" customWidth="1"/>
    <col min="11" max="11" width="11.5" style="349" customWidth="1"/>
    <col min="12" max="12" width="12" style="349" customWidth="1"/>
    <col min="13" max="14" width="6" style="349" customWidth="1"/>
    <col min="15" max="15" width="2" style="349" customWidth="1"/>
    <col min="16" max="16" width="12.5" style="349" customWidth="1"/>
    <col min="17" max="17" width="4.16015625" style="349" customWidth="1"/>
    <col min="18" max="18" width="1.66796875" style="349" customWidth="1"/>
    <col min="19" max="19" width="9.33203125" style="349" customWidth="1"/>
    <col min="20" max="30" width="9.33203125" style="349" hidden="1" customWidth="1"/>
    <col min="31" max="31" width="9.33203125" style="349" customWidth="1"/>
    <col min="32" max="32" width="9.33203125" style="304" customWidth="1"/>
    <col min="33" max="42" width="10.5" style="304" customWidth="1"/>
    <col min="43" max="43" width="9.33203125" style="304" customWidth="1"/>
    <col min="44" max="64" width="9.33203125" style="349" hidden="1" customWidth="1"/>
    <col min="65" max="65" width="9.33203125" style="304" customWidth="1"/>
    <col min="66" max="16384" width="10.5" style="304" customWidth="1"/>
  </cols>
  <sheetData>
    <row r="1" spans="1:256" s="348" customFormat="1" ht="22.5" customHeight="1">
      <c r="A1" s="343"/>
      <c r="B1" s="344"/>
      <c r="C1" s="344"/>
      <c r="D1" s="345" t="s">
        <v>1</v>
      </c>
      <c r="E1" s="344"/>
      <c r="F1" s="346" t="s">
        <v>114</v>
      </c>
      <c r="G1" s="346"/>
      <c r="H1" s="508" t="s">
        <v>115</v>
      </c>
      <c r="I1" s="508"/>
      <c r="J1" s="508"/>
      <c r="K1" s="508"/>
      <c r="L1" s="346" t="s">
        <v>116</v>
      </c>
      <c r="M1" s="344"/>
      <c r="N1" s="344"/>
      <c r="O1" s="345" t="s">
        <v>543</v>
      </c>
      <c r="P1" s="344"/>
      <c r="Q1" s="344"/>
      <c r="R1" s="344"/>
      <c r="S1" s="346" t="s">
        <v>904</v>
      </c>
      <c r="T1" s="346"/>
      <c r="U1" s="343"/>
      <c r="V1" s="343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  <c r="AX1" s="347"/>
      <c r="AY1" s="347"/>
      <c r="AZ1" s="347"/>
      <c r="BA1" s="347"/>
      <c r="BB1" s="347"/>
      <c r="BC1" s="347"/>
      <c r="BD1" s="347"/>
      <c r="BE1" s="347"/>
      <c r="BF1" s="347"/>
      <c r="BG1" s="347"/>
      <c r="BH1" s="347"/>
      <c r="BI1" s="347"/>
      <c r="BJ1" s="347"/>
      <c r="BK1" s="347"/>
      <c r="BL1" s="347"/>
      <c r="BM1" s="347"/>
      <c r="BN1" s="347"/>
      <c r="BO1" s="347"/>
      <c r="BP1" s="347"/>
      <c r="BQ1" s="347"/>
      <c r="BR1" s="347"/>
      <c r="BS1" s="347"/>
      <c r="BT1" s="347"/>
      <c r="BU1" s="347"/>
      <c r="BV1" s="347"/>
      <c r="BW1" s="347"/>
      <c r="BX1" s="347"/>
      <c r="BY1" s="347"/>
      <c r="BZ1" s="347"/>
      <c r="CA1" s="347"/>
      <c r="CB1" s="347"/>
      <c r="CC1" s="347"/>
      <c r="CD1" s="347"/>
      <c r="CE1" s="347"/>
      <c r="CF1" s="347"/>
      <c r="CG1" s="347"/>
      <c r="CH1" s="347"/>
      <c r="CI1" s="347"/>
      <c r="CJ1" s="347"/>
      <c r="CK1" s="347"/>
      <c r="CL1" s="347"/>
      <c r="CM1" s="347"/>
      <c r="CN1" s="347"/>
      <c r="CO1" s="347"/>
      <c r="CP1" s="347"/>
      <c r="CQ1" s="347"/>
      <c r="CR1" s="347"/>
      <c r="CS1" s="347"/>
      <c r="CT1" s="347"/>
      <c r="CU1" s="347"/>
      <c r="CV1" s="347"/>
      <c r="CW1" s="347"/>
      <c r="CX1" s="347"/>
      <c r="CY1" s="347"/>
      <c r="CZ1" s="347"/>
      <c r="DA1" s="347"/>
      <c r="DB1" s="347"/>
      <c r="DC1" s="347"/>
      <c r="DD1" s="347"/>
      <c r="DE1" s="347"/>
      <c r="DF1" s="347"/>
      <c r="DG1" s="347"/>
      <c r="DH1" s="347"/>
      <c r="DI1" s="347"/>
      <c r="DJ1" s="347"/>
      <c r="DK1" s="347"/>
      <c r="DL1" s="347"/>
      <c r="DM1" s="347"/>
      <c r="DN1" s="347"/>
      <c r="DO1" s="347"/>
      <c r="DP1" s="347"/>
      <c r="DQ1" s="347"/>
      <c r="DR1" s="347"/>
      <c r="DS1" s="347"/>
      <c r="DT1" s="347"/>
      <c r="DU1" s="347"/>
      <c r="DV1" s="347"/>
      <c r="DW1" s="347"/>
      <c r="DX1" s="347"/>
      <c r="DY1" s="347"/>
      <c r="DZ1" s="347"/>
      <c r="EA1" s="347"/>
      <c r="EB1" s="347"/>
      <c r="EC1" s="347"/>
      <c r="ED1" s="347"/>
      <c r="EE1" s="347"/>
      <c r="EF1" s="347"/>
      <c r="EG1" s="347"/>
      <c r="EH1" s="347"/>
      <c r="EI1" s="347"/>
      <c r="EJ1" s="347"/>
      <c r="EK1" s="347"/>
      <c r="EL1" s="347"/>
      <c r="EM1" s="347"/>
      <c r="EN1" s="347"/>
      <c r="EO1" s="347"/>
      <c r="EP1" s="347"/>
      <c r="EQ1" s="347"/>
      <c r="ER1" s="347"/>
      <c r="ES1" s="347"/>
      <c r="ET1" s="347"/>
      <c r="EU1" s="347"/>
      <c r="EV1" s="347"/>
      <c r="EW1" s="347"/>
      <c r="EX1" s="347"/>
      <c r="EY1" s="347"/>
      <c r="EZ1" s="347"/>
      <c r="FA1" s="347"/>
      <c r="FB1" s="347"/>
      <c r="FC1" s="347"/>
      <c r="FD1" s="347"/>
      <c r="FE1" s="347"/>
      <c r="FF1" s="347"/>
      <c r="FG1" s="347"/>
      <c r="FH1" s="347"/>
      <c r="FI1" s="347"/>
      <c r="FJ1" s="347"/>
      <c r="FK1" s="347"/>
      <c r="FL1" s="347"/>
      <c r="FM1" s="347"/>
      <c r="FN1" s="347"/>
      <c r="FO1" s="347"/>
      <c r="FP1" s="347"/>
      <c r="FQ1" s="347"/>
      <c r="FR1" s="347"/>
      <c r="FS1" s="347"/>
      <c r="FT1" s="347"/>
      <c r="FU1" s="347"/>
      <c r="FV1" s="347"/>
      <c r="FW1" s="347"/>
      <c r="FX1" s="347"/>
      <c r="FY1" s="347"/>
      <c r="FZ1" s="347"/>
      <c r="GA1" s="347"/>
      <c r="GB1" s="347"/>
      <c r="GC1" s="347"/>
      <c r="GD1" s="347"/>
      <c r="GE1" s="347"/>
      <c r="GF1" s="347"/>
      <c r="GG1" s="347"/>
      <c r="GH1" s="347"/>
      <c r="GI1" s="347"/>
      <c r="GJ1" s="347"/>
      <c r="GK1" s="347"/>
      <c r="GL1" s="347"/>
      <c r="GM1" s="347"/>
      <c r="GN1" s="347"/>
      <c r="GO1" s="347"/>
      <c r="GP1" s="347"/>
      <c r="GQ1" s="347"/>
      <c r="GR1" s="347"/>
      <c r="GS1" s="347"/>
      <c r="GT1" s="347"/>
      <c r="GU1" s="347"/>
      <c r="GV1" s="347"/>
      <c r="GW1" s="347"/>
      <c r="GX1" s="347"/>
      <c r="GY1" s="347"/>
      <c r="GZ1" s="347"/>
      <c r="HA1" s="347"/>
      <c r="HB1" s="347"/>
      <c r="HC1" s="347"/>
      <c r="HD1" s="347"/>
      <c r="HE1" s="347"/>
      <c r="HF1" s="347"/>
      <c r="HG1" s="347"/>
      <c r="HH1" s="347"/>
      <c r="HI1" s="347"/>
      <c r="HJ1" s="347"/>
      <c r="HK1" s="347"/>
      <c r="HL1" s="347"/>
      <c r="HM1" s="347"/>
      <c r="HN1" s="347"/>
      <c r="HO1" s="347"/>
      <c r="HP1" s="347"/>
      <c r="HQ1" s="347"/>
      <c r="HR1" s="347"/>
      <c r="HS1" s="347"/>
      <c r="HT1" s="347"/>
      <c r="HU1" s="347"/>
      <c r="HV1" s="347"/>
      <c r="HW1" s="347"/>
      <c r="HX1" s="347"/>
      <c r="HY1" s="347"/>
      <c r="HZ1" s="347"/>
      <c r="IA1" s="347"/>
      <c r="IB1" s="347"/>
      <c r="IC1" s="347"/>
      <c r="ID1" s="347"/>
      <c r="IE1" s="347"/>
      <c r="IF1" s="347"/>
      <c r="IG1" s="347"/>
      <c r="IH1" s="347"/>
      <c r="II1" s="347"/>
      <c r="IJ1" s="347"/>
      <c r="IK1" s="347"/>
      <c r="IL1" s="347"/>
      <c r="IM1" s="347"/>
      <c r="IN1" s="347"/>
      <c r="IO1" s="347"/>
      <c r="IP1" s="347"/>
      <c r="IQ1" s="347"/>
      <c r="IR1" s="347"/>
      <c r="IS1" s="347"/>
      <c r="IT1" s="347"/>
      <c r="IU1" s="347"/>
      <c r="IV1" s="347"/>
    </row>
    <row r="2" spans="3:46" s="349" customFormat="1" ht="37.5" customHeight="1">
      <c r="C2" s="535" t="s">
        <v>117</v>
      </c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S2" s="498" t="s">
        <v>6</v>
      </c>
      <c r="T2" s="499"/>
      <c r="U2" s="499"/>
      <c r="V2" s="499"/>
      <c r="W2" s="499"/>
      <c r="X2" s="499"/>
      <c r="Y2" s="499"/>
      <c r="Z2" s="499"/>
      <c r="AA2" s="499"/>
      <c r="AB2" s="499"/>
      <c r="AC2" s="499"/>
      <c r="AD2" s="499"/>
      <c r="AE2" s="499"/>
      <c r="AF2" s="499"/>
      <c r="AT2" s="349" t="s">
        <v>110</v>
      </c>
    </row>
    <row r="3" spans="2:46" s="349" customFormat="1" ht="7.5" customHeight="1">
      <c r="B3" s="350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2"/>
      <c r="AT3" s="349" t="s">
        <v>538</v>
      </c>
    </row>
    <row r="4" spans="2:46" s="349" customFormat="1" ht="37.5" customHeight="1">
      <c r="B4" s="353"/>
      <c r="C4" s="496" t="s">
        <v>118</v>
      </c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354"/>
      <c r="T4" s="355" t="s">
        <v>11</v>
      </c>
      <c r="AT4" s="349" t="s">
        <v>4</v>
      </c>
    </row>
    <row r="5" spans="2:18" s="349" customFormat="1" ht="7.5" customHeight="1">
      <c r="B5" s="353"/>
      <c r="R5" s="354"/>
    </row>
    <row r="6" spans="2:18" s="349" customFormat="1" ht="15.75" customHeight="1">
      <c r="B6" s="353"/>
      <c r="D6" s="356" t="s">
        <v>17</v>
      </c>
      <c r="F6" s="522" t="s">
        <v>255</v>
      </c>
      <c r="G6" s="499"/>
      <c r="H6" s="499"/>
      <c r="I6" s="499"/>
      <c r="J6" s="499"/>
      <c r="K6" s="499"/>
      <c r="L6" s="499"/>
      <c r="M6" s="499"/>
      <c r="N6" s="499"/>
      <c r="O6" s="499"/>
      <c r="P6" s="499"/>
      <c r="R6" s="354"/>
    </row>
    <row r="7" spans="2:18" s="273" customFormat="1" ht="18.75" customHeight="1">
      <c r="B7" s="357"/>
      <c r="D7" s="358" t="s">
        <v>565</v>
      </c>
      <c r="F7" s="518" t="s">
        <v>365</v>
      </c>
      <c r="G7" s="497"/>
      <c r="H7" s="497"/>
      <c r="I7" s="497"/>
      <c r="J7" s="497"/>
      <c r="K7" s="497"/>
      <c r="L7" s="497"/>
      <c r="M7" s="497"/>
      <c r="N7" s="497"/>
      <c r="O7" s="497"/>
      <c r="P7" s="497"/>
      <c r="R7" s="359"/>
    </row>
    <row r="8" spans="2:18" s="273" customFormat="1" ht="7.5" customHeight="1">
      <c r="B8" s="357"/>
      <c r="R8" s="359"/>
    </row>
    <row r="9" spans="2:18" s="273" customFormat="1" ht="15" customHeight="1">
      <c r="B9" s="357"/>
      <c r="D9" s="356" t="s">
        <v>24</v>
      </c>
      <c r="F9" s="339" t="s">
        <v>25</v>
      </c>
      <c r="M9" s="356" t="s">
        <v>26</v>
      </c>
      <c r="O9" s="536"/>
      <c r="P9" s="497"/>
      <c r="R9" s="359"/>
    </row>
    <row r="10" spans="2:18" s="273" customFormat="1" ht="7.5" customHeight="1">
      <c r="B10" s="357"/>
      <c r="R10" s="359"/>
    </row>
    <row r="11" spans="2:18" s="273" customFormat="1" ht="15" customHeight="1">
      <c r="B11" s="357"/>
      <c r="D11" s="356" t="s">
        <v>120</v>
      </c>
      <c r="M11" s="356" t="s">
        <v>30</v>
      </c>
      <c r="O11" s="510" t="s">
        <v>31</v>
      </c>
      <c r="P11" s="497"/>
      <c r="R11" s="359"/>
    </row>
    <row r="12" spans="2:18" s="273" customFormat="1" ht="18.75" customHeight="1">
      <c r="B12" s="357"/>
      <c r="E12" s="339" t="s">
        <v>32</v>
      </c>
      <c r="M12" s="356" t="s">
        <v>33</v>
      </c>
      <c r="O12" s="510" t="s">
        <v>121</v>
      </c>
      <c r="P12" s="497"/>
      <c r="R12" s="359"/>
    </row>
    <row r="13" spans="2:18" s="273" customFormat="1" ht="7.5" customHeight="1">
      <c r="B13" s="357"/>
      <c r="R13" s="359"/>
    </row>
    <row r="14" spans="2:18" s="273" customFormat="1" ht="15" customHeight="1">
      <c r="B14" s="357"/>
      <c r="D14" s="356" t="s">
        <v>122</v>
      </c>
      <c r="M14" s="356" t="s">
        <v>30</v>
      </c>
      <c r="O14" s="534"/>
      <c r="P14" s="497"/>
      <c r="R14" s="359"/>
    </row>
    <row r="15" spans="2:18" s="273" customFormat="1" ht="18.75" customHeight="1">
      <c r="B15" s="357"/>
      <c r="E15" s="534"/>
      <c r="F15" s="497"/>
      <c r="G15" s="497"/>
      <c r="H15" s="497"/>
      <c r="I15" s="497"/>
      <c r="J15" s="497"/>
      <c r="K15" s="497"/>
      <c r="L15" s="497"/>
      <c r="M15" s="356" t="s">
        <v>33</v>
      </c>
      <c r="O15" s="534"/>
      <c r="P15" s="497"/>
      <c r="R15" s="359"/>
    </row>
    <row r="16" spans="2:18" s="273" customFormat="1" ht="7.5" customHeight="1">
      <c r="B16" s="357"/>
      <c r="R16" s="359"/>
    </row>
    <row r="17" spans="2:18" s="273" customFormat="1" ht="15" customHeight="1">
      <c r="B17" s="357"/>
      <c r="D17" s="356" t="s">
        <v>37</v>
      </c>
      <c r="M17" s="356" t="s">
        <v>30</v>
      </c>
      <c r="O17" s="510"/>
      <c r="P17" s="497"/>
      <c r="R17" s="359"/>
    </row>
    <row r="18" spans="2:18" s="273" customFormat="1" ht="18.75" customHeight="1">
      <c r="B18" s="357"/>
      <c r="E18" s="339" t="s">
        <v>39</v>
      </c>
      <c r="M18" s="356" t="s">
        <v>33</v>
      </c>
      <c r="O18" s="510"/>
      <c r="P18" s="497"/>
      <c r="R18" s="359"/>
    </row>
    <row r="19" spans="2:18" s="273" customFormat="1" ht="7.5" customHeight="1">
      <c r="B19" s="357"/>
      <c r="R19" s="359"/>
    </row>
    <row r="20" spans="2:18" s="273" customFormat="1" ht="15" customHeight="1">
      <c r="B20" s="357"/>
      <c r="D20" s="356" t="s">
        <v>123</v>
      </c>
      <c r="M20" s="356" t="s">
        <v>30</v>
      </c>
      <c r="O20" s="510"/>
      <c r="P20" s="497"/>
      <c r="R20" s="359"/>
    </row>
    <row r="21" spans="2:18" s="273" customFormat="1" ht="18.75" customHeight="1">
      <c r="B21" s="357"/>
      <c r="E21" s="339"/>
      <c r="M21" s="356" t="s">
        <v>33</v>
      </c>
      <c r="O21" s="510"/>
      <c r="P21" s="497"/>
      <c r="R21" s="359"/>
    </row>
    <row r="22" spans="2:18" s="273" customFormat="1" ht="7.5" customHeight="1">
      <c r="B22" s="357"/>
      <c r="R22" s="359"/>
    </row>
    <row r="23" spans="2:18" s="273" customFormat="1" ht="7.5" customHeight="1">
      <c r="B23" s="357"/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R23" s="359"/>
    </row>
    <row r="24" spans="2:18" s="273" customFormat="1" ht="15" customHeight="1">
      <c r="B24" s="357"/>
      <c r="D24" s="361" t="s">
        <v>124</v>
      </c>
      <c r="M24" s="532">
        <f>$M$87</f>
        <v>0</v>
      </c>
      <c r="N24" s="497"/>
      <c r="O24" s="497"/>
      <c r="P24" s="497"/>
      <c r="R24" s="359"/>
    </row>
    <row r="25" spans="2:18" s="273" customFormat="1" ht="15.75" customHeight="1">
      <c r="B25" s="357"/>
      <c r="E25" s="356" t="s">
        <v>125</v>
      </c>
      <c r="M25" s="533">
        <f>$H$87</f>
        <v>0</v>
      </c>
      <c r="N25" s="497"/>
      <c r="O25" s="497"/>
      <c r="P25" s="497"/>
      <c r="R25" s="359"/>
    </row>
    <row r="26" spans="2:18" s="273" customFormat="1" ht="15.75" customHeight="1">
      <c r="B26" s="357"/>
      <c r="E26" s="356" t="s">
        <v>126</v>
      </c>
      <c r="M26" s="533">
        <f>$K$87</f>
        <v>0</v>
      </c>
      <c r="N26" s="497"/>
      <c r="O26" s="497"/>
      <c r="P26" s="497"/>
      <c r="R26" s="359"/>
    </row>
    <row r="27" spans="2:18" s="273" customFormat="1" ht="7.5" customHeight="1">
      <c r="B27" s="357"/>
      <c r="R27" s="359"/>
    </row>
    <row r="28" spans="2:18" s="273" customFormat="1" ht="26.25" customHeight="1">
      <c r="B28" s="357"/>
      <c r="D28" s="362" t="s">
        <v>497</v>
      </c>
      <c r="M28" s="545">
        <f>ROUNDUP($M$24,2)</f>
        <v>0</v>
      </c>
      <c r="N28" s="545"/>
      <c r="O28" s="545"/>
      <c r="P28" s="545"/>
      <c r="Q28" s="441"/>
      <c r="R28" s="359"/>
    </row>
    <row r="29" spans="2:18" s="273" customFormat="1" ht="7.5" customHeight="1">
      <c r="B29" s="357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R29" s="359"/>
    </row>
    <row r="30" spans="2:18" s="273" customFormat="1" ht="15" customHeight="1">
      <c r="B30" s="357"/>
      <c r="D30" s="363" t="s">
        <v>501</v>
      </c>
      <c r="E30" s="363" t="s">
        <v>502</v>
      </c>
      <c r="F30" s="364">
        <v>0.21</v>
      </c>
      <c r="G30" s="365" t="s">
        <v>127</v>
      </c>
      <c r="H30" s="528">
        <f>ROUNDUP((((SUM($BE$98:$BE$98)+SUM($BE$116:$BE$206))+SUM($BE$208:$BE$209))),2)</f>
        <v>0</v>
      </c>
      <c r="I30" s="497"/>
      <c r="J30" s="497"/>
      <c r="M30" s="528">
        <f>ROUNDUP((((SUM($BE$98:$BE$98)+SUM($BE$116:$BE$206))*$F$30)+SUM($BE$208:$BE$209)*$F$30),2)</f>
        <v>0</v>
      </c>
      <c r="N30" s="497"/>
      <c r="O30" s="497"/>
      <c r="P30" s="497"/>
      <c r="R30" s="359"/>
    </row>
    <row r="31" spans="2:18" s="273" customFormat="1" ht="15" customHeight="1">
      <c r="B31" s="357"/>
      <c r="E31" s="363" t="s">
        <v>503</v>
      </c>
      <c r="F31" s="364">
        <v>0.15</v>
      </c>
      <c r="G31" s="365" t="s">
        <v>127</v>
      </c>
      <c r="H31" s="528">
        <f>ROUNDUP((((SUM($BF$98:$BF$98)+SUM($BF$116:$BF$206))+SUM($BF$208:$BF$209))),2)</f>
        <v>0</v>
      </c>
      <c r="I31" s="497"/>
      <c r="J31" s="497"/>
      <c r="M31" s="528">
        <f>ROUNDUP((((SUM($BF$98:$BF$98)+SUM($BF$116:$BF$206))*$F$31)+SUM($BF$208:$BF$209)*$F$31),2)</f>
        <v>0</v>
      </c>
      <c r="N31" s="497"/>
      <c r="O31" s="497"/>
      <c r="P31" s="497"/>
      <c r="R31" s="359"/>
    </row>
    <row r="32" spans="2:18" s="273" customFormat="1" ht="15" customHeight="1" hidden="1">
      <c r="B32" s="357"/>
      <c r="E32" s="363" t="s">
        <v>504</v>
      </c>
      <c r="F32" s="364">
        <v>0.21</v>
      </c>
      <c r="G32" s="365" t="s">
        <v>127</v>
      </c>
      <c r="H32" s="528">
        <f>ROUNDUP((((SUM($BG$98:$BG$98)+SUM($BG$116:$BG$206))+SUM($BG$208:$BG$209))),2)</f>
        <v>0</v>
      </c>
      <c r="I32" s="497"/>
      <c r="J32" s="497"/>
      <c r="M32" s="528">
        <v>0</v>
      </c>
      <c r="N32" s="497"/>
      <c r="O32" s="497"/>
      <c r="P32" s="497"/>
      <c r="R32" s="359"/>
    </row>
    <row r="33" spans="2:18" s="273" customFormat="1" ht="15" customHeight="1" hidden="1">
      <c r="B33" s="357"/>
      <c r="E33" s="363" t="s">
        <v>505</v>
      </c>
      <c r="F33" s="364">
        <v>0.15</v>
      </c>
      <c r="G33" s="365" t="s">
        <v>127</v>
      </c>
      <c r="H33" s="528">
        <f>ROUNDUP((((SUM($BH$98:$BH$98)+SUM($BH$116:$BH$206))+SUM($BH$208:$BH$209))),2)</f>
        <v>0</v>
      </c>
      <c r="I33" s="497"/>
      <c r="J33" s="497"/>
      <c r="M33" s="528">
        <v>0</v>
      </c>
      <c r="N33" s="497"/>
      <c r="O33" s="497"/>
      <c r="P33" s="497"/>
      <c r="R33" s="359"/>
    </row>
    <row r="34" spans="2:18" s="273" customFormat="1" ht="15" customHeight="1" hidden="1">
      <c r="B34" s="357"/>
      <c r="E34" s="363" t="s">
        <v>506</v>
      </c>
      <c r="F34" s="364">
        <v>0</v>
      </c>
      <c r="G34" s="365" t="s">
        <v>127</v>
      </c>
      <c r="H34" s="528">
        <f>ROUNDUP((((SUM($BI$98:$BI$98)+SUM($BI$116:$BI$206))+SUM($BI$208:$BI$209))),2)</f>
        <v>0</v>
      </c>
      <c r="I34" s="497"/>
      <c r="J34" s="497"/>
      <c r="M34" s="528">
        <v>0</v>
      </c>
      <c r="N34" s="497"/>
      <c r="O34" s="497"/>
      <c r="P34" s="497"/>
      <c r="R34" s="359"/>
    </row>
    <row r="35" spans="2:18" s="273" customFormat="1" ht="7.5" customHeight="1">
      <c r="B35" s="357"/>
      <c r="R35" s="359"/>
    </row>
    <row r="36" spans="2:18" s="273" customFormat="1" ht="26.25" customHeight="1">
      <c r="B36" s="357"/>
      <c r="C36" s="367"/>
      <c r="D36" s="368" t="s">
        <v>507</v>
      </c>
      <c r="E36" s="369"/>
      <c r="F36" s="369"/>
      <c r="G36" s="370" t="s">
        <v>508</v>
      </c>
      <c r="H36" s="371" t="s">
        <v>509</v>
      </c>
      <c r="I36" s="369"/>
      <c r="J36" s="369"/>
      <c r="K36" s="369"/>
      <c r="L36" s="529">
        <f>ROUNDUP(SUM($M$28:$M$34),2)</f>
        <v>0</v>
      </c>
      <c r="M36" s="530"/>
      <c r="N36" s="530"/>
      <c r="O36" s="530"/>
      <c r="P36" s="531"/>
      <c r="Q36" s="367"/>
      <c r="R36" s="359"/>
    </row>
    <row r="37" spans="2:18" s="273" customFormat="1" ht="15" customHeight="1">
      <c r="B37" s="357"/>
      <c r="R37" s="359"/>
    </row>
    <row r="38" spans="2:18" s="273" customFormat="1" ht="15" customHeight="1">
      <c r="B38" s="357"/>
      <c r="R38" s="359"/>
    </row>
    <row r="39" spans="2:18" ht="14.25" customHeight="1">
      <c r="B39" s="353"/>
      <c r="R39" s="354"/>
    </row>
    <row r="40" spans="2:18" ht="14.25" customHeight="1">
      <c r="B40" s="353"/>
      <c r="R40" s="354"/>
    </row>
    <row r="41" spans="2:18" ht="14.25" customHeight="1">
      <c r="B41" s="353"/>
      <c r="R41" s="354"/>
    </row>
    <row r="42" spans="2:18" ht="14.25" customHeight="1">
      <c r="B42" s="353"/>
      <c r="R42" s="354"/>
    </row>
    <row r="43" spans="2:18" ht="14.25" customHeight="1">
      <c r="B43" s="353"/>
      <c r="R43" s="354"/>
    </row>
    <row r="44" spans="2:18" ht="14.25" customHeight="1">
      <c r="B44" s="353"/>
      <c r="R44" s="354"/>
    </row>
    <row r="45" spans="2:18" ht="14.25" customHeight="1">
      <c r="B45" s="353"/>
      <c r="R45" s="354"/>
    </row>
    <row r="46" spans="2:18" ht="14.25" customHeight="1">
      <c r="B46" s="353"/>
      <c r="R46" s="354"/>
    </row>
    <row r="47" spans="2:18" ht="14.25" customHeight="1">
      <c r="B47" s="353"/>
      <c r="R47" s="354"/>
    </row>
    <row r="48" spans="2:18" ht="14.25" customHeight="1">
      <c r="B48" s="353"/>
      <c r="R48" s="354"/>
    </row>
    <row r="49" spans="2:18" s="273" customFormat="1" ht="15.75" customHeight="1">
      <c r="B49" s="357"/>
      <c r="D49" s="372" t="s">
        <v>1001</v>
      </c>
      <c r="E49" s="360"/>
      <c r="F49" s="360"/>
      <c r="G49" s="360"/>
      <c r="H49" s="373"/>
      <c r="J49" s="372" t="s">
        <v>128</v>
      </c>
      <c r="K49" s="360"/>
      <c r="L49" s="360"/>
      <c r="M49" s="360"/>
      <c r="N49" s="360"/>
      <c r="O49" s="360"/>
      <c r="P49" s="373"/>
      <c r="R49" s="359"/>
    </row>
    <row r="50" spans="2:18" ht="14.25" customHeight="1">
      <c r="B50" s="353"/>
      <c r="D50" s="374"/>
      <c r="H50" s="375"/>
      <c r="J50" s="374"/>
      <c r="P50" s="375"/>
      <c r="R50" s="354"/>
    </row>
    <row r="51" spans="2:18" ht="14.25" customHeight="1">
      <c r="B51" s="353"/>
      <c r="D51" s="374"/>
      <c r="H51" s="375"/>
      <c r="J51" s="374"/>
      <c r="P51" s="375"/>
      <c r="R51" s="354"/>
    </row>
    <row r="52" spans="2:18" ht="14.25" customHeight="1">
      <c r="B52" s="353"/>
      <c r="D52" s="374"/>
      <c r="H52" s="375"/>
      <c r="J52" s="374"/>
      <c r="P52" s="375"/>
      <c r="R52" s="354"/>
    </row>
    <row r="53" spans="2:18" ht="14.25" customHeight="1">
      <c r="B53" s="353"/>
      <c r="D53" s="374"/>
      <c r="H53" s="375"/>
      <c r="J53" s="374"/>
      <c r="P53" s="375"/>
      <c r="R53" s="354"/>
    </row>
    <row r="54" spans="2:18" ht="14.25" customHeight="1">
      <c r="B54" s="353"/>
      <c r="D54" s="374"/>
      <c r="H54" s="375"/>
      <c r="J54" s="374"/>
      <c r="P54" s="375"/>
      <c r="R54" s="354"/>
    </row>
    <row r="55" spans="2:18" ht="14.25" customHeight="1">
      <c r="B55" s="353"/>
      <c r="D55" s="374"/>
      <c r="H55" s="375"/>
      <c r="J55" s="374"/>
      <c r="P55" s="375"/>
      <c r="R55" s="354"/>
    </row>
    <row r="56" spans="2:18" ht="14.25" customHeight="1">
      <c r="B56" s="353"/>
      <c r="D56" s="374"/>
      <c r="H56" s="375"/>
      <c r="J56" s="374"/>
      <c r="P56" s="375"/>
      <c r="R56" s="354"/>
    </row>
    <row r="57" spans="2:18" ht="14.25" customHeight="1">
      <c r="B57" s="353"/>
      <c r="D57" s="374"/>
      <c r="H57" s="375"/>
      <c r="J57" s="374"/>
      <c r="P57" s="375"/>
      <c r="R57" s="354"/>
    </row>
    <row r="58" spans="2:18" s="273" customFormat="1" ht="15.75" customHeight="1">
      <c r="B58" s="357"/>
      <c r="D58" s="376" t="s">
        <v>129</v>
      </c>
      <c r="E58" s="377"/>
      <c r="F58" s="377"/>
      <c r="G58" s="378" t="s">
        <v>130</v>
      </c>
      <c r="H58" s="379"/>
      <c r="J58" s="376" t="s">
        <v>129</v>
      </c>
      <c r="K58" s="377"/>
      <c r="L58" s="377"/>
      <c r="M58" s="377"/>
      <c r="N58" s="378" t="s">
        <v>130</v>
      </c>
      <c r="O58" s="377"/>
      <c r="P58" s="379"/>
      <c r="R58" s="359"/>
    </row>
    <row r="59" spans="2:18" ht="14.25" customHeight="1">
      <c r="B59" s="353"/>
      <c r="R59" s="354"/>
    </row>
    <row r="60" spans="2:18" s="273" customFormat="1" ht="15.75" customHeight="1">
      <c r="B60" s="357"/>
      <c r="D60" s="372" t="s">
        <v>131</v>
      </c>
      <c r="E60" s="360"/>
      <c r="F60" s="360"/>
      <c r="G60" s="360"/>
      <c r="H60" s="373"/>
      <c r="J60" s="372" t="s">
        <v>132</v>
      </c>
      <c r="K60" s="360"/>
      <c r="L60" s="360"/>
      <c r="M60" s="360"/>
      <c r="N60" s="360"/>
      <c r="O60" s="360"/>
      <c r="P60" s="373"/>
      <c r="R60" s="359"/>
    </row>
    <row r="61" spans="2:18" ht="14.25" customHeight="1">
      <c r="B61" s="353"/>
      <c r="D61" s="374"/>
      <c r="H61" s="375"/>
      <c r="J61" s="374"/>
      <c r="P61" s="375"/>
      <c r="R61" s="354"/>
    </row>
    <row r="62" spans="2:18" ht="14.25" customHeight="1">
      <c r="B62" s="353"/>
      <c r="D62" s="374"/>
      <c r="H62" s="375"/>
      <c r="J62" s="374"/>
      <c r="P62" s="375"/>
      <c r="R62" s="354"/>
    </row>
    <row r="63" spans="2:18" ht="14.25" customHeight="1">
      <c r="B63" s="353"/>
      <c r="D63" s="374"/>
      <c r="H63" s="375"/>
      <c r="J63" s="374"/>
      <c r="P63" s="375"/>
      <c r="R63" s="354"/>
    </row>
    <row r="64" spans="2:18" ht="14.25" customHeight="1">
      <c r="B64" s="353"/>
      <c r="D64" s="374"/>
      <c r="H64" s="375"/>
      <c r="J64" s="374"/>
      <c r="P64" s="375"/>
      <c r="R64" s="354"/>
    </row>
    <row r="65" spans="2:18" ht="14.25" customHeight="1">
      <c r="B65" s="353"/>
      <c r="D65" s="374"/>
      <c r="H65" s="375"/>
      <c r="J65" s="374"/>
      <c r="P65" s="375"/>
      <c r="R65" s="354"/>
    </row>
    <row r="66" spans="2:18" ht="14.25" customHeight="1">
      <c r="B66" s="353"/>
      <c r="D66" s="374"/>
      <c r="H66" s="375"/>
      <c r="J66" s="374"/>
      <c r="P66" s="375"/>
      <c r="R66" s="354"/>
    </row>
    <row r="67" spans="2:18" ht="14.25" customHeight="1">
      <c r="B67" s="353"/>
      <c r="D67" s="374"/>
      <c r="H67" s="375"/>
      <c r="J67" s="374"/>
      <c r="P67" s="375"/>
      <c r="R67" s="354"/>
    </row>
    <row r="68" spans="2:18" ht="14.25" customHeight="1">
      <c r="B68" s="353"/>
      <c r="D68" s="374"/>
      <c r="H68" s="375"/>
      <c r="J68" s="374"/>
      <c r="P68" s="375"/>
      <c r="R68" s="354"/>
    </row>
    <row r="69" spans="2:18" s="273" customFormat="1" ht="15.75" customHeight="1">
      <c r="B69" s="357"/>
      <c r="D69" s="376" t="s">
        <v>129</v>
      </c>
      <c r="E69" s="377"/>
      <c r="F69" s="377"/>
      <c r="G69" s="378" t="s">
        <v>130</v>
      </c>
      <c r="H69" s="379"/>
      <c r="J69" s="376" t="s">
        <v>129</v>
      </c>
      <c r="K69" s="377"/>
      <c r="L69" s="377"/>
      <c r="M69" s="377"/>
      <c r="N69" s="378" t="s">
        <v>130</v>
      </c>
      <c r="O69" s="377"/>
      <c r="P69" s="379"/>
      <c r="R69" s="359"/>
    </row>
    <row r="70" spans="2:18" s="273" customFormat="1" ht="15" customHeight="1">
      <c r="B70" s="380"/>
      <c r="C70" s="381"/>
      <c r="D70" s="381"/>
      <c r="E70" s="381"/>
      <c r="F70" s="381"/>
      <c r="G70" s="381"/>
      <c r="H70" s="381"/>
      <c r="I70" s="381"/>
      <c r="J70" s="381"/>
      <c r="K70" s="381"/>
      <c r="L70" s="381"/>
      <c r="M70" s="381"/>
      <c r="N70" s="381"/>
      <c r="O70" s="381"/>
      <c r="P70" s="381"/>
      <c r="Q70" s="381"/>
      <c r="R70" s="382"/>
    </row>
    <row r="74" spans="2:18" s="273" customFormat="1" ht="7.5" customHeight="1">
      <c r="B74" s="383"/>
      <c r="C74" s="384"/>
      <c r="D74" s="384"/>
      <c r="E74" s="384"/>
      <c r="F74" s="384"/>
      <c r="G74" s="384"/>
      <c r="H74" s="384"/>
      <c r="I74" s="384"/>
      <c r="J74" s="384"/>
      <c r="K74" s="384"/>
      <c r="L74" s="384"/>
      <c r="M74" s="384"/>
      <c r="N74" s="384"/>
      <c r="O74" s="384"/>
      <c r="P74" s="384"/>
      <c r="Q74" s="384"/>
      <c r="R74" s="385"/>
    </row>
    <row r="75" spans="2:18" s="273" customFormat="1" ht="37.5" customHeight="1">
      <c r="B75" s="357"/>
      <c r="C75" s="496" t="s">
        <v>133</v>
      </c>
      <c r="D75" s="497"/>
      <c r="E75" s="497"/>
      <c r="F75" s="497"/>
      <c r="G75" s="497"/>
      <c r="H75" s="497"/>
      <c r="I75" s="497"/>
      <c r="J75" s="497"/>
      <c r="K75" s="497"/>
      <c r="L75" s="497"/>
      <c r="M75" s="497"/>
      <c r="N75" s="497"/>
      <c r="O75" s="497"/>
      <c r="P75" s="497"/>
      <c r="Q75" s="497"/>
      <c r="R75" s="359"/>
    </row>
    <row r="76" spans="2:18" s="273" customFormat="1" ht="7.5" customHeight="1">
      <c r="B76" s="357"/>
      <c r="R76" s="359"/>
    </row>
    <row r="77" spans="2:18" s="273" customFormat="1" ht="15" customHeight="1">
      <c r="B77" s="357"/>
      <c r="C77" s="356" t="s">
        <v>17</v>
      </c>
      <c r="F77" s="522" t="str">
        <f>$F$6</f>
        <v>Obnova schodiště a teras nad Dolním rybníkem v Husových sadech</v>
      </c>
      <c r="G77" s="497"/>
      <c r="H77" s="497"/>
      <c r="I77" s="497"/>
      <c r="J77" s="497"/>
      <c r="K77" s="497"/>
      <c r="L77" s="497"/>
      <c r="M77" s="497"/>
      <c r="N77" s="497"/>
      <c r="O77" s="497"/>
      <c r="P77" s="497"/>
      <c r="R77" s="359"/>
    </row>
    <row r="78" spans="2:18" s="273" customFormat="1" ht="15" customHeight="1">
      <c r="B78" s="357"/>
      <c r="C78" s="358" t="s">
        <v>565</v>
      </c>
      <c r="F78" s="518" t="str">
        <f>$F$7</f>
        <v>SO 02 - Mobiliář</v>
      </c>
      <c r="G78" s="497"/>
      <c r="H78" s="497"/>
      <c r="I78" s="497"/>
      <c r="J78" s="497"/>
      <c r="K78" s="497"/>
      <c r="L78" s="497"/>
      <c r="M78" s="497"/>
      <c r="N78" s="497"/>
      <c r="O78" s="497"/>
      <c r="P78" s="497"/>
      <c r="R78" s="359"/>
    </row>
    <row r="79" spans="2:18" s="273" customFormat="1" ht="7.5" customHeight="1">
      <c r="B79" s="357"/>
      <c r="R79" s="359"/>
    </row>
    <row r="80" spans="2:18" s="273" customFormat="1" ht="18.75" customHeight="1">
      <c r="B80" s="357"/>
      <c r="C80" s="356" t="s">
        <v>24</v>
      </c>
      <c r="F80" s="339" t="str">
        <f>$F$9</f>
        <v>Sokolov</v>
      </c>
      <c r="K80" s="356" t="s">
        <v>26</v>
      </c>
      <c r="M80" s="519">
        <f>IF($O$9="","",$O$9)</f>
      </c>
      <c r="N80" s="497"/>
      <c r="O80" s="497"/>
      <c r="P80" s="497"/>
      <c r="R80" s="359"/>
    </row>
    <row r="81" spans="2:18" s="273" customFormat="1" ht="7.5" customHeight="1">
      <c r="B81" s="357"/>
      <c r="R81" s="359"/>
    </row>
    <row r="82" spans="2:18" s="273" customFormat="1" ht="15.75" customHeight="1">
      <c r="B82" s="357"/>
      <c r="C82" s="356" t="s">
        <v>120</v>
      </c>
      <c r="F82" s="339" t="str">
        <f>$E$12</f>
        <v>Město Sokolov</v>
      </c>
      <c r="K82" s="356" t="s">
        <v>37</v>
      </c>
      <c r="M82" s="510" t="str">
        <f>$E$18</f>
        <v>Bc. Michal Pašava</v>
      </c>
      <c r="N82" s="497"/>
      <c r="O82" s="497"/>
      <c r="P82" s="497"/>
      <c r="Q82" s="497"/>
      <c r="R82" s="359"/>
    </row>
    <row r="83" spans="2:18" s="273" customFormat="1" ht="15" customHeight="1">
      <c r="B83" s="357"/>
      <c r="C83" s="356" t="s">
        <v>122</v>
      </c>
      <c r="F83" s="339">
        <f>IF($E$15="","",$E$15)</f>
      </c>
      <c r="K83" s="356" t="s">
        <v>123</v>
      </c>
      <c r="M83" s="510">
        <f>$E$21</f>
        <v>0</v>
      </c>
      <c r="N83" s="497"/>
      <c r="O83" s="497"/>
      <c r="P83" s="497"/>
      <c r="Q83" s="497"/>
      <c r="R83" s="359"/>
    </row>
    <row r="84" spans="2:18" s="273" customFormat="1" ht="11.25" customHeight="1">
      <c r="B84" s="357"/>
      <c r="R84" s="359"/>
    </row>
    <row r="85" spans="2:18" s="273" customFormat="1" ht="30" customHeight="1">
      <c r="B85" s="357"/>
      <c r="C85" s="527" t="s">
        <v>134</v>
      </c>
      <c r="D85" s="521"/>
      <c r="E85" s="521"/>
      <c r="F85" s="521"/>
      <c r="G85" s="521"/>
      <c r="H85" s="527" t="s">
        <v>135</v>
      </c>
      <c r="I85" s="521"/>
      <c r="J85" s="521"/>
      <c r="K85" s="527" t="s">
        <v>136</v>
      </c>
      <c r="L85" s="521"/>
      <c r="M85" s="527" t="s">
        <v>583</v>
      </c>
      <c r="N85" s="521"/>
      <c r="O85" s="497"/>
      <c r="P85" s="497"/>
      <c r="Q85" s="497"/>
      <c r="R85" s="359"/>
    </row>
    <row r="86" spans="2:18" s="273" customFormat="1" ht="11.25" customHeight="1">
      <c r="B86" s="357"/>
      <c r="C86" s="273"/>
      <c r="R86" s="359"/>
    </row>
    <row r="87" spans="2:47" s="273" customFormat="1" ht="30" customHeight="1">
      <c r="B87" s="357"/>
      <c r="C87" s="386" t="s">
        <v>137</v>
      </c>
      <c r="H87" s="526">
        <f>ROUNDUP($W$116,2)</f>
        <v>0</v>
      </c>
      <c r="I87" s="497"/>
      <c r="J87" s="497"/>
      <c r="K87" s="526">
        <f>ROUNDUP($X$116,2)</f>
        <v>0</v>
      </c>
      <c r="L87" s="497"/>
      <c r="M87" s="526">
        <f>ROUNDUP($M$116,2)</f>
        <v>0</v>
      </c>
      <c r="N87" s="497"/>
      <c r="O87" s="497"/>
      <c r="P87" s="497"/>
      <c r="Q87" s="497"/>
      <c r="R87" s="359"/>
      <c r="AU87" s="273" t="s">
        <v>585</v>
      </c>
    </row>
    <row r="88" spans="2:18" s="388" customFormat="1" ht="25.5" customHeight="1">
      <c r="B88" s="387"/>
      <c r="D88" s="389" t="s">
        <v>586</v>
      </c>
      <c r="H88" s="525">
        <f>ROUNDUP($W$117,2)</f>
        <v>0</v>
      </c>
      <c r="I88" s="523"/>
      <c r="J88" s="523"/>
      <c r="K88" s="525">
        <f>ROUNDUP($X$117,2)</f>
        <v>0</v>
      </c>
      <c r="L88" s="523"/>
      <c r="M88" s="525">
        <f>ROUNDUP($M$117,2)</f>
        <v>0</v>
      </c>
      <c r="N88" s="523"/>
      <c r="O88" s="523"/>
      <c r="P88" s="523"/>
      <c r="Q88" s="523"/>
      <c r="R88" s="390"/>
    </row>
    <row r="89" spans="2:18" s="361" customFormat="1" ht="21" customHeight="1">
      <c r="B89" s="391"/>
      <c r="D89" s="392" t="s">
        <v>587</v>
      </c>
      <c r="H89" s="524">
        <f>ROUNDUP($W$118,2)</f>
        <v>0</v>
      </c>
      <c r="I89" s="523"/>
      <c r="J89" s="523"/>
      <c r="K89" s="524">
        <f>ROUNDUP($X$118,2)</f>
        <v>0</v>
      </c>
      <c r="L89" s="523"/>
      <c r="M89" s="524">
        <f>ROUNDUP($M$118,2)</f>
        <v>0</v>
      </c>
      <c r="N89" s="523"/>
      <c r="O89" s="523"/>
      <c r="P89" s="523"/>
      <c r="Q89" s="523"/>
      <c r="R89" s="393"/>
    </row>
    <row r="90" spans="2:18" s="361" customFormat="1" ht="21" customHeight="1">
      <c r="B90" s="391"/>
      <c r="D90" s="392" t="s">
        <v>588</v>
      </c>
      <c r="H90" s="524">
        <f>ROUNDUP($W$134,2)</f>
        <v>0</v>
      </c>
      <c r="I90" s="523"/>
      <c r="J90" s="523"/>
      <c r="K90" s="524">
        <f>ROUNDUP($X$134,2)</f>
        <v>0</v>
      </c>
      <c r="L90" s="523"/>
      <c r="M90" s="524">
        <f>ROUNDUP($M$134,2)</f>
        <v>0</v>
      </c>
      <c r="N90" s="523"/>
      <c r="O90" s="523"/>
      <c r="P90" s="523"/>
      <c r="Q90" s="523"/>
      <c r="R90" s="393"/>
    </row>
    <row r="91" spans="2:18" s="361" customFormat="1" ht="21" customHeight="1">
      <c r="B91" s="391"/>
      <c r="D91" s="392" t="s">
        <v>138</v>
      </c>
      <c r="H91" s="524">
        <f>ROUNDUP($W$159,2)</f>
        <v>0</v>
      </c>
      <c r="I91" s="523"/>
      <c r="J91" s="523"/>
      <c r="K91" s="524">
        <f>ROUNDUP($X$159,2)</f>
        <v>0</v>
      </c>
      <c r="L91" s="523"/>
      <c r="M91" s="524">
        <f>ROUNDUP($M$159,2)</f>
        <v>0</v>
      </c>
      <c r="N91" s="523"/>
      <c r="O91" s="523"/>
      <c r="P91" s="523"/>
      <c r="Q91" s="523"/>
      <c r="R91" s="393"/>
    </row>
    <row r="92" spans="2:18" s="361" customFormat="1" ht="15.75" customHeight="1">
      <c r="B92" s="391"/>
      <c r="D92" s="392" t="s">
        <v>139</v>
      </c>
      <c r="H92" s="524">
        <f>ROUNDUP($W$165,2)</f>
        <v>0</v>
      </c>
      <c r="I92" s="523"/>
      <c r="J92" s="523"/>
      <c r="K92" s="524">
        <f>ROUNDUP($X$165,2)</f>
        <v>0</v>
      </c>
      <c r="L92" s="523"/>
      <c r="M92" s="524">
        <f>ROUNDUP($M$165,2)</f>
        <v>0</v>
      </c>
      <c r="N92" s="523"/>
      <c r="O92" s="523"/>
      <c r="P92" s="523"/>
      <c r="Q92" s="523"/>
      <c r="R92" s="393"/>
    </row>
    <row r="93" spans="2:18" s="388" customFormat="1" ht="25.5" customHeight="1">
      <c r="B93" s="387"/>
      <c r="D93" s="389" t="s">
        <v>366</v>
      </c>
      <c r="H93" s="525">
        <f>ROUNDUP($W$167,2)</f>
        <v>0</v>
      </c>
      <c r="I93" s="523"/>
      <c r="J93" s="523"/>
      <c r="K93" s="525">
        <f>ROUNDUP($X$167,2)</f>
        <v>0</v>
      </c>
      <c r="L93" s="523"/>
      <c r="M93" s="525">
        <f>ROUNDUP($M$167,2)</f>
        <v>0</v>
      </c>
      <c r="N93" s="523"/>
      <c r="O93" s="523"/>
      <c r="P93" s="523"/>
      <c r="Q93" s="523"/>
      <c r="R93" s="390"/>
    </row>
    <row r="94" spans="2:18" s="361" customFormat="1" ht="21" customHeight="1">
      <c r="B94" s="391"/>
      <c r="D94" s="392" t="s">
        <v>367</v>
      </c>
      <c r="H94" s="524">
        <f>ROUNDUP($W$168,2)</f>
        <v>0</v>
      </c>
      <c r="I94" s="523"/>
      <c r="J94" s="523"/>
      <c r="K94" s="524">
        <f>ROUNDUP($X$168,2)</f>
        <v>0</v>
      </c>
      <c r="L94" s="523"/>
      <c r="M94" s="524">
        <f>ROUNDUP($M$168,2)</f>
        <v>0</v>
      </c>
      <c r="N94" s="523"/>
      <c r="O94" s="523"/>
      <c r="P94" s="523"/>
      <c r="Q94" s="523"/>
      <c r="R94" s="393"/>
    </row>
    <row r="95" spans="2:18" s="361" customFormat="1" ht="21" customHeight="1">
      <c r="B95" s="391"/>
      <c r="D95" s="392" t="s">
        <v>368</v>
      </c>
      <c r="H95" s="524">
        <f>ROUNDUP($W$197,2)</f>
        <v>0</v>
      </c>
      <c r="I95" s="523"/>
      <c r="J95" s="523"/>
      <c r="K95" s="524">
        <f>ROUNDUP($X$197,2)</f>
        <v>0</v>
      </c>
      <c r="L95" s="523"/>
      <c r="M95" s="524">
        <f>ROUNDUP($M$197,2)</f>
        <v>0</v>
      </c>
      <c r="N95" s="523"/>
      <c r="O95" s="523"/>
      <c r="P95" s="523"/>
      <c r="Q95" s="523"/>
      <c r="R95" s="393"/>
    </row>
    <row r="96" spans="2:18" s="388" customFormat="1" ht="22.5" customHeight="1">
      <c r="B96" s="387"/>
      <c r="D96" s="389" t="s">
        <v>594</v>
      </c>
      <c r="H96" s="503"/>
      <c r="I96" s="523"/>
      <c r="J96" s="523"/>
      <c r="K96" s="503"/>
      <c r="L96" s="523"/>
      <c r="M96" s="525">
        <f>ROUNDUP($M$207,2)</f>
        <v>0</v>
      </c>
      <c r="N96" s="523"/>
      <c r="O96" s="523"/>
      <c r="P96" s="523"/>
      <c r="Q96" s="523"/>
      <c r="R96" s="390"/>
    </row>
    <row r="97" spans="2:18" s="273" customFormat="1" ht="15" customHeight="1">
      <c r="B97" s="357"/>
      <c r="E97" s="392" t="s">
        <v>1024</v>
      </c>
      <c r="R97" s="359"/>
    </row>
    <row r="98" spans="2:18" s="273" customFormat="1" ht="14.25" customHeight="1">
      <c r="B98" s="357"/>
      <c r="R98" s="359"/>
    </row>
    <row r="99" spans="2:18" s="273" customFormat="1" ht="30" customHeight="1">
      <c r="B99" s="357"/>
      <c r="C99" s="395" t="s">
        <v>1022</v>
      </c>
      <c r="D99" s="367"/>
      <c r="E99" s="367"/>
      <c r="F99" s="367"/>
      <c r="G99" s="367"/>
      <c r="H99" s="367"/>
      <c r="I99" s="367"/>
      <c r="J99" s="367"/>
      <c r="K99" s="367"/>
      <c r="L99" s="520">
        <f>ROUNDUP(SUM($M$87),2)</f>
        <v>0</v>
      </c>
      <c r="M99" s="521"/>
      <c r="N99" s="521"/>
      <c r="O99" s="521"/>
      <c r="P99" s="521"/>
      <c r="Q99" s="521"/>
      <c r="R99" s="359"/>
    </row>
    <row r="100" spans="2:18" s="273" customFormat="1" ht="7.5" customHeight="1">
      <c r="B100" s="380"/>
      <c r="C100" s="381"/>
      <c r="D100" s="381"/>
      <c r="E100" s="381"/>
      <c r="F100" s="381"/>
      <c r="G100" s="381"/>
      <c r="H100" s="381"/>
      <c r="I100" s="381"/>
      <c r="J100" s="381"/>
      <c r="K100" s="381"/>
      <c r="L100" s="381"/>
      <c r="M100" s="381"/>
      <c r="N100" s="381"/>
      <c r="O100" s="381"/>
      <c r="P100" s="381"/>
      <c r="Q100" s="381"/>
      <c r="R100" s="382"/>
    </row>
    <row r="104" spans="2:18" s="273" customFormat="1" ht="7.5" customHeight="1">
      <c r="B104" s="383"/>
      <c r="C104" s="384"/>
      <c r="D104" s="384"/>
      <c r="E104" s="384"/>
      <c r="F104" s="384"/>
      <c r="G104" s="384"/>
      <c r="H104" s="384"/>
      <c r="I104" s="384"/>
      <c r="J104" s="384"/>
      <c r="K104" s="384"/>
      <c r="L104" s="384"/>
      <c r="M104" s="384"/>
      <c r="N104" s="384"/>
      <c r="O104" s="384"/>
      <c r="P104" s="384"/>
      <c r="Q104" s="384"/>
      <c r="R104" s="385"/>
    </row>
    <row r="105" spans="2:18" s="273" customFormat="1" ht="37.5" customHeight="1">
      <c r="B105" s="357"/>
      <c r="C105" s="496" t="s">
        <v>141</v>
      </c>
      <c r="D105" s="497"/>
      <c r="E105" s="497"/>
      <c r="F105" s="497"/>
      <c r="G105" s="497"/>
      <c r="H105" s="497"/>
      <c r="I105" s="497"/>
      <c r="J105" s="497"/>
      <c r="K105" s="497"/>
      <c r="L105" s="497"/>
      <c r="M105" s="497"/>
      <c r="N105" s="497"/>
      <c r="O105" s="497"/>
      <c r="P105" s="497"/>
      <c r="Q105" s="497"/>
      <c r="R105" s="359"/>
    </row>
    <row r="106" spans="2:18" s="273" customFormat="1" ht="7.5" customHeight="1">
      <c r="B106" s="357"/>
      <c r="R106" s="359"/>
    </row>
    <row r="107" spans="2:18" s="273" customFormat="1" ht="15" customHeight="1">
      <c r="B107" s="357"/>
      <c r="C107" s="356" t="s">
        <v>17</v>
      </c>
      <c r="F107" s="522" t="str">
        <f>$F$6</f>
        <v>Obnova schodiště a teras nad Dolním rybníkem v Husových sadech</v>
      </c>
      <c r="G107" s="497"/>
      <c r="H107" s="497"/>
      <c r="I107" s="497"/>
      <c r="J107" s="497"/>
      <c r="K107" s="497"/>
      <c r="L107" s="497"/>
      <c r="M107" s="497"/>
      <c r="N107" s="497"/>
      <c r="O107" s="497"/>
      <c r="P107" s="497"/>
      <c r="R107" s="359"/>
    </row>
    <row r="108" spans="2:18" s="273" customFormat="1" ht="15" customHeight="1">
      <c r="B108" s="357"/>
      <c r="C108" s="358" t="s">
        <v>565</v>
      </c>
      <c r="F108" s="518" t="str">
        <f>$F$7</f>
        <v>SO 02 - Mobiliář</v>
      </c>
      <c r="G108" s="497"/>
      <c r="H108" s="497"/>
      <c r="I108" s="497"/>
      <c r="J108" s="497"/>
      <c r="K108" s="497"/>
      <c r="L108" s="497"/>
      <c r="M108" s="497"/>
      <c r="N108" s="497"/>
      <c r="O108" s="497"/>
      <c r="P108" s="497"/>
      <c r="R108" s="359"/>
    </row>
    <row r="109" spans="2:18" s="273" customFormat="1" ht="7.5" customHeight="1">
      <c r="B109" s="357"/>
      <c r="R109" s="359"/>
    </row>
    <row r="110" spans="2:18" s="273" customFormat="1" ht="18.75" customHeight="1">
      <c r="B110" s="357"/>
      <c r="C110" s="356" t="s">
        <v>24</v>
      </c>
      <c r="F110" s="339" t="str">
        <f>$F$9</f>
        <v>Sokolov</v>
      </c>
      <c r="K110" s="356" t="s">
        <v>26</v>
      </c>
      <c r="M110" s="519">
        <f>IF($O$9="","",$O$9)</f>
      </c>
      <c r="N110" s="497"/>
      <c r="O110" s="497"/>
      <c r="P110" s="497"/>
      <c r="R110" s="359"/>
    </row>
    <row r="111" spans="2:18" s="273" customFormat="1" ht="7.5" customHeight="1">
      <c r="B111" s="357"/>
      <c r="R111" s="359"/>
    </row>
    <row r="112" spans="2:18" s="273" customFormat="1" ht="15.75" customHeight="1">
      <c r="B112" s="357"/>
      <c r="C112" s="356" t="s">
        <v>120</v>
      </c>
      <c r="F112" s="339" t="str">
        <f>$E$12</f>
        <v>Město Sokolov</v>
      </c>
      <c r="K112" s="356" t="s">
        <v>37</v>
      </c>
      <c r="M112" s="510" t="str">
        <f>$E$18</f>
        <v>Bc. Michal Pašava</v>
      </c>
      <c r="N112" s="497"/>
      <c r="O112" s="497"/>
      <c r="P112" s="497"/>
      <c r="Q112" s="497"/>
      <c r="R112" s="359"/>
    </row>
    <row r="113" spans="2:18" s="273" customFormat="1" ht="15" customHeight="1">
      <c r="B113" s="357"/>
      <c r="C113" s="356" t="s">
        <v>122</v>
      </c>
      <c r="F113" s="339">
        <f>IF($E$15="","",$E$15)</f>
      </c>
      <c r="K113" s="356" t="s">
        <v>123</v>
      </c>
      <c r="M113" s="510">
        <f>$E$21</f>
        <v>0</v>
      </c>
      <c r="N113" s="497"/>
      <c r="O113" s="497"/>
      <c r="P113" s="497"/>
      <c r="Q113" s="497"/>
      <c r="R113" s="359"/>
    </row>
    <row r="114" spans="2:18" s="273" customFormat="1" ht="11.25" customHeight="1">
      <c r="B114" s="357"/>
      <c r="R114" s="359"/>
    </row>
    <row r="115" spans="2:30" s="400" customFormat="1" ht="30" customHeight="1">
      <c r="B115" s="396"/>
      <c r="C115" s="397" t="s">
        <v>596</v>
      </c>
      <c r="D115" s="398" t="s">
        <v>516</v>
      </c>
      <c r="E115" s="398" t="s">
        <v>512</v>
      </c>
      <c r="F115" s="493" t="s">
        <v>597</v>
      </c>
      <c r="G115" s="495"/>
      <c r="H115" s="495"/>
      <c r="I115" s="495"/>
      <c r="J115" s="398" t="s">
        <v>598</v>
      </c>
      <c r="K115" s="398" t="s">
        <v>599</v>
      </c>
      <c r="L115" s="398" t="s">
        <v>142</v>
      </c>
      <c r="M115" s="493" t="s">
        <v>143</v>
      </c>
      <c r="N115" s="495"/>
      <c r="O115" s="495"/>
      <c r="P115" s="493" t="s">
        <v>144</v>
      </c>
      <c r="Q115" s="494"/>
      <c r="R115" s="399"/>
      <c r="T115" s="401" t="s">
        <v>602</v>
      </c>
      <c r="U115" s="402" t="s">
        <v>501</v>
      </c>
      <c r="V115" s="402" t="s">
        <v>600</v>
      </c>
      <c r="W115" s="402" t="s">
        <v>145</v>
      </c>
      <c r="X115" s="402" t="s">
        <v>146</v>
      </c>
      <c r="Y115" s="402" t="s">
        <v>603</v>
      </c>
      <c r="Z115" s="402" t="s">
        <v>147</v>
      </c>
      <c r="AA115" s="402" t="s">
        <v>148</v>
      </c>
      <c r="AB115" s="402" t="s">
        <v>149</v>
      </c>
      <c r="AC115" s="402" t="s">
        <v>607</v>
      </c>
      <c r="AD115" s="403" t="s">
        <v>608</v>
      </c>
    </row>
    <row r="116" spans="2:63" s="273" customFormat="1" ht="30" customHeight="1">
      <c r="B116" s="357"/>
      <c r="C116" s="386" t="s">
        <v>124</v>
      </c>
      <c r="M116" s="509">
        <f>$BK$116</f>
        <v>0</v>
      </c>
      <c r="N116" s="497"/>
      <c r="O116" s="497"/>
      <c r="P116" s="497"/>
      <c r="Q116" s="497"/>
      <c r="R116" s="359"/>
      <c r="T116" s="404"/>
      <c r="U116" s="360"/>
      <c r="V116" s="360"/>
      <c r="W116" s="405">
        <f>$W$117+$W$167+$W$207</f>
        <v>0</v>
      </c>
      <c r="X116" s="405">
        <f>$X$117+$X$167+$X$207</f>
        <v>0</v>
      </c>
      <c r="Y116" s="360"/>
      <c r="Z116" s="406">
        <f>$Z$117+$Z$167+$Z$207</f>
        <v>73.636511</v>
      </c>
      <c r="AA116" s="360"/>
      <c r="AB116" s="406">
        <f>$AB$117+$AB$167+$AB$207</f>
        <v>16.18341845</v>
      </c>
      <c r="AC116" s="360"/>
      <c r="AD116" s="407">
        <f>$AD$117+$AD$167+$AD$207</f>
        <v>0</v>
      </c>
      <c r="AT116" s="273" t="s">
        <v>530</v>
      </c>
      <c r="AU116" s="273" t="s">
        <v>585</v>
      </c>
      <c r="BK116" s="408">
        <f>$BK$117+$BK$167+$BK$207</f>
        <v>0</v>
      </c>
    </row>
    <row r="117" spans="2:63" s="410" customFormat="1" ht="37.5" customHeight="1">
      <c r="B117" s="409"/>
      <c r="D117" s="272" t="s">
        <v>586</v>
      </c>
      <c r="M117" s="503">
        <f>$BK$117</f>
        <v>0</v>
      </c>
      <c r="N117" s="501"/>
      <c r="O117" s="501"/>
      <c r="P117" s="504" t="s">
        <v>150</v>
      </c>
      <c r="Q117" s="501"/>
      <c r="R117" s="411"/>
      <c r="T117" s="412"/>
      <c r="W117" s="269">
        <f>$W$118+$W$134+$W$159</f>
        <v>0</v>
      </c>
      <c r="X117" s="269">
        <f>$X$118+$X$134+$X$159</f>
        <v>0</v>
      </c>
      <c r="Z117" s="413">
        <f>$Z$118+$Z$134+$Z$159</f>
        <v>62.86351</v>
      </c>
      <c r="AB117" s="413">
        <f>$AB$118+$AB$134+$AB$159</f>
        <v>16.17453086</v>
      </c>
      <c r="AD117" s="414">
        <f>$AD$118+$AD$134+$AD$159</f>
        <v>0</v>
      </c>
      <c r="AR117" s="270" t="s">
        <v>23</v>
      </c>
      <c r="AT117" s="270" t="s">
        <v>530</v>
      </c>
      <c r="AU117" s="270" t="s">
        <v>531</v>
      </c>
      <c r="AY117" s="270" t="s">
        <v>611</v>
      </c>
      <c r="BK117" s="415">
        <f>$BK$118+$BK$134+$BK$159</f>
        <v>0</v>
      </c>
    </row>
    <row r="118" spans="2:63" s="410" customFormat="1" ht="21" customHeight="1">
      <c r="B118" s="409"/>
      <c r="D118" s="271" t="s">
        <v>587</v>
      </c>
      <c r="M118" s="500">
        <f>$BK$118</f>
        <v>0</v>
      </c>
      <c r="N118" s="501"/>
      <c r="O118" s="501"/>
      <c r="P118" s="502" t="s">
        <v>150</v>
      </c>
      <c r="Q118" s="501"/>
      <c r="R118" s="411"/>
      <c r="T118" s="412"/>
      <c r="W118" s="269">
        <f>SUM($W$119:$W$133)</f>
        <v>0</v>
      </c>
      <c r="X118" s="269">
        <f>SUM($X$119:$X$133)</f>
        <v>0</v>
      </c>
      <c r="Z118" s="413">
        <f>SUM($Z$119:$Z$133)</f>
        <v>9.442288</v>
      </c>
      <c r="AB118" s="413">
        <f>SUM($AB$119:$AB$133)</f>
        <v>7.4448</v>
      </c>
      <c r="AD118" s="414">
        <f>SUM($AD$119:$AD$133)</f>
        <v>0</v>
      </c>
      <c r="AR118" s="270" t="s">
        <v>23</v>
      </c>
      <c r="AT118" s="270" t="s">
        <v>530</v>
      </c>
      <c r="AU118" s="270" t="s">
        <v>23</v>
      </c>
      <c r="AY118" s="270" t="s">
        <v>611</v>
      </c>
      <c r="BK118" s="415">
        <f>SUM($BK$119:$BK$133)</f>
        <v>0</v>
      </c>
    </row>
    <row r="119" spans="2:64" s="273" customFormat="1" ht="27" customHeight="1">
      <c r="B119" s="357"/>
      <c r="C119" s="416" t="s">
        <v>23</v>
      </c>
      <c r="D119" s="416" t="s">
        <v>613</v>
      </c>
      <c r="E119" s="417" t="s">
        <v>369</v>
      </c>
      <c r="F119" s="512" t="s">
        <v>370</v>
      </c>
      <c r="G119" s="506"/>
      <c r="H119" s="506"/>
      <c r="I119" s="506"/>
      <c r="J119" s="418" t="s">
        <v>550</v>
      </c>
      <c r="K119" s="419">
        <v>5.184</v>
      </c>
      <c r="L119" s="420">
        <v>0</v>
      </c>
      <c r="M119" s="507">
        <v>0</v>
      </c>
      <c r="N119" s="506"/>
      <c r="O119" s="506"/>
      <c r="P119" s="505">
        <f>ROUND($V$119*$K$119,2)</f>
        <v>0</v>
      </c>
      <c r="Q119" s="506"/>
      <c r="R119" s="359"/>
      <c r="T119" s="421"/>
      <c r="U119" s="422" t="s">
        <v>502</v>
      </c>
      <c r="V119" s="366">
        <f>$L$119+$M$119</f>
        <v>0</v>
      </c>
      <c r="W119" s="366">
        <f>ROUND($L$119*$K$119,2)</f>
        <v>0</v>
      </c>
      <c r="X119" s="366">
        <f>ROUND($M$119*$K$119,2)</f>
        <v>0</v>
      </c>
      <c r="Y119" s="423">
        <v>0.368</v>
      </c>
      <c r="Z119" s="423">
        <f>$Y$119*$K$119</f>
        <v>1.907712</v>
      </c>
      <c r="AA119" s="423">
        <v>0</v>
      </c>
      <c r="AB119" s="423">
        <f>$AA$119*$K$119</f>
        <v>0</v>
      </c>
      <c r="AC119" s="423">
        <v>0</v>
      </c>
      <c r="AD119" s="424">
        <f>$AC$119*$K$119</f>
        <v>0</v>
      </c>
      <c r="AR119" s="273" t="s">
        <v>617</v>
      </c>
      <c r="AT119" s="273" t="s">
        <v>613</v>
      </c>
      <c r="AU119" s="273" t="s">
        <v>538</v>
      </c>
      <c r="AY119" s="273" t="s">
        <v>611</v>
      </c>
      <c r="BE119" s="394">
        <f>IF($U$119="základní",$P$119,0)</f>
        <v>0</v>
      </c>
      <c r="BF119" s="394">
        <f>IF($U$119="snížená",$P$119,0)</f>
        <v>0</v>
      </c>
      <c r="BG119" s="394">
        <f>IF($U$119="zákl. přenesená",$P$119,0)</f>
        <v>0</v>
      </c>
      <c r="BH119" s="394">
        <f>IF($U$119="sníž. přenesená",$P$119,0)</f>
        <v>0</v>
      </c>
      <c r="BI119" s="394">
        <f>IF($U$119="nulová",$P$119,0)</f>
        <v>0</v>
      </c>
      <c r="BJ119" s="273" t="s">
        <v>23</v>
      </c>
      <c r="BK119" s="394">
        <f>ROUND($V$119*$K$119,2)</f>
        <v>0</v>
      </c>
      <c r="BL119" s="273" t="s">
        <v>617</v>
      </c>
    </row>
    <row r="120" spans="2:47" s="273" customFormat="1" ht="15.75" customHeight="1">
      <c r="B120" s="357"/>
      <c r="F120" s="511" t="s">
        <v>371</v>
      </c>
      <c r="G120" s="497"/>
      <c r="H120" s="497"/>
      <c r="I120" s="497"/>
      <c r="R120" s="359"/>
      <c r="T120" s="425"/>
      <c r="AD120" s="426"/>
      <c r="AT120" s="273" t="s">
        <v>621</v>
      </c>
      <c r="AU120" s="273" t="s">
        <v>538</v>
      </c>
    </row>
    <row r="121" spans="2:51" s="273" customFormat="1" ht="15.75" customHeight="1">
      <c r="B121" s="427"/>
      <c r="E121" s="428"/>
      <c r="F121" s="516" t="s">
        <v>372</v>
      </c>
      <c r="G121" s="517"/>
      <c r="H121" s="517"/>
      <c r="I121" s="517"/>
      <c r="K121" s="429">
        <v>0.902</v>
      </c>
      <c r="R121" s="430"/>
      <c r="T121" s="431"/>
      <c r="AD121" s="432"/>
      <c r="AT121" s="428" t="s">
        <v>623</v>
      </c>
      <c r="AU121" s="428" t="s">
        <v>538</v>
      </c>
      <c r="AV121" s="428" t="s">
        <v>538</v>
      </c>
      <c r="AW121" s="428" t="s">
        <v>585</v>
      </c>
      <c r="AX121" s="428" t="s">
        <v>531</v>
      </c>
      <c r="AY121" s="428" t="s">
        <v>611</v>
      </c>
    </row>
    <row r="122" spans="2:51" s="273" customFormat="1" ht="15.75" customHeight="1">
      <c r="B122" s="427"/>
      <c r="E122" s="428"/>
      <c r="F122" s="516" t="s">
        <v>373</v>
      </c>
      <c r="G122" s="517"/>
      <c r="H122" s="517"/>
      <c r="I122" s="517"/>
      <c r="K122" s="429">
        <v>2.408</v>
      </c>
      <c r="R122" s="430"/>
      <c r="T122" s="431"/>
      <c r="AD122" s="432"/>
      <c r="AT122" s="428" t="s">
        <v>623</v>
      </c>
      <c r="AU122" s="428" t="s">
        <v>538</v>
      </c>
      <c r="AV122" s="428" t="s">
        <v>538</v>
      </c>
      <c r="AW122" s="428" t="s">
        <v>585</v>
      </c>
      <c r="AX122" s="428" t="s">
        <v>531</v>
      </c>
      <c r="AY122" s="428" t="s">
        <v>611</v>
      </c>
    </row>
    <row r="123" spans="2:51" s="273" customFormat="1" ht="15.75" customHeight="1">
      <c r="B123" s="427"/>
      <c r="C123" s="273"/>
      <c r="E123" s="428"/>
      <c r="F123" s="516" t="s">
        <v>374</v>
      </c>
      <c r="G123" s="517"/>
      <c r="H123" s="517"/>
      <c r="I123" s="517"/>
      <c r="K123" s="429">
        <v>1.618</v>
      </c>
      <c r="R123" s="430"/>
      <c r="T123" s="431"/>
      <c r="AD123" s="432"/>
      <c r="AT123" s="428" t="s">
        <v>623</v>
      </c>
      <c r="AU123" s="428" t="s">
        <v>538</v>
      </c>
      <c r="AV123" s="428" t="s">
        <v>538</v>
      </c>
      <c r="AW123" s="428" t="s">
        <v>585</v>
      </c>
      <c r="AX123" s="428" t="s">
        <v>531</v>
      </c>
      <c r="AY123" s="428" t="s">
        <v>611</v>
      </c>
    </row>
    <row r="124" spans="2:51" s="273" customFormat="1" ht="15.75" customHeight="1">
      <c r="B124" s="427"/>
      <c r="E124" s="428"/>
      <c r="F124" s="516" t="s">
        <v>375</v>
      </c>
      <c r="G124" s="517"/>
      <c r="H124" s="517"/>
      <c r="I124" s="517"/>
      <c r="K124" s="429">
        <v>0.256</v>
      </c>
      <c r="R124" s="430"/>
      <c r="T124" s="431"/>
      <c r="AD124" s="432"/>
      <c r="AT124" s="428" t="s">
        <v>623</v>
      </c>
      <c r="AU124" s="428" t="s">
        <v>538</v>
      </c>
      <c r="AV124" s="428" t="s">
        <v>538</v>
      </c>
      <c r="AW124" s="428" t="s">
        <v>585</v>
      </c>
      <c r="AX124" s="428" t="s">
        <v>531</v>
      </c>
      <c r="AY124" s="428" t="s">
        <v>611</v>
      </c>
    </row>
    <row r="125" spans="2:64" s="273" customFormat="1" ht="27" customHeight="1">
      <c r="B125" s="357"/>
      <c r="C125" s="416" t="s">
        <v>538</v>
      </c>
      <c r="D125" s="416" t="s">
        <v>613</v>
      </c>
      <c r="E125" s="417" t="s">
        <v>376</v>
      </c>
      <c r="F125" s="512" t="s">
        <v>377</v>
      </c>
      <c r="G125" s="506"/>
      <c r="H125" s="506"/>
      <c r="I125" s="506"/>
      <c r="J125" s="418" t="s">
        <v>550</v>
      </c>
      <c r="K125" s="419">
        <v>5.184</v>
      </c>
      <c r="L125" s="420">
        <v>0</v>
      </c>
      <c r="M125" s="507">
        <v>0</v>
      </c>
      <c r="N125" s="506"/>
      <c r="O125" s="506"/>
      <c r="P125" s="505">
        <f>ROUND($V$125*$K$125,2)</f>
        <v>0</v>
      </c>
      <c r="Q125" s="506"/>
      <c r="R125" s="359"/>
      <c r="T125" s="421"/>
      <c r="U125" s="422" t="s">
        <v>502</v>
      </c>
      <c r="V125" s="366">
        <f>$L$125+$M$125</f>
        <v>0</v>
      </c>
      <c r="W125" s="366">
        <f>ROUND($L$125*$K$125,2)</f>
        <v>0</v>
      </c>
      <c r="X125" s="366">
        <f>ROUND($M$125*$K$125,2)</f>
        <v>0</v>
      </c>
      <c r="Y125" s="423">
        <v>0.087</v>
      </c>
      <c r="Z125" s="423">
        <f>$Y$125*$K$125</f>
        <v>0.45100799999999996</v>
      </c>
      <c r="AA125" s="423">
        <v>0</v>
      </c>
      <c r="AB125" s="423">
        <f>$AA$125*$K$125</f>
        <v>0</v>
      </c>
      <c r="AC125" s="423">
        <v>0</v>
      </c>
      <c r="AD125" s="424">
        <f>$AC$125*$K$125</f>
        <v>0</v>
      </c>
      <c r="AR125" s="273" t="s">
        <v>617</v>
      </c>
      <c r="AT125" s="273" t="s">
        <v>613</v>
      </c>
      <c r="AU125" s="273" t="s">
        <v>538</v>
      </c>
      <c r="AY125" s="273" t="s">
        <v>611</v>
      </c>
      <c r="BE125" s="394">
        <f>IF($U$125="základní",$P$125,0)</f>
        <v>0</v>
      </c>
      <c r="BF125" s="394">
        <f>IF($U$125="snížená",$P$125,0)</f>
        <v>0</v>
      </c>
      <c r="BG125" s="394">
        <f>IF($U$125="zákl. přenesená",$P$125,0)</f>
        <v>0</v>
      </c>
      <c r="BH125" s="394">
        <f>IF($U$125="sníž. přenesená",$P$125,0)</f>
        <v>0</v>
      </c>
      <c r="BI125" s="394">
        <f>IF($U$125="nulová",$P$125,0)</f>
        <v>0</v>
      </c>
      <c r="BJ125" s="273" t="s">
        <v>23</v>
      </c>
      <c r="BK125" s="394">
        <f>ROUND($V$125*$K$125,2)</f>
        <v>0</v>
      </c>
      <c r="BL125" s="273" t="s">
        <v>617</v>
      </c>
    </row>
    <row r="126" spans="2:47" s="273" customFormat="1" ht="81.75" customHeight="1">
      <c r="B126" s="357"/>
      <c r="F126" s="511" t="s">
        <v>1027</v>
      </c>
      <c r="G126" s="497"/>
      <c r="H126" s="497"/>
      <c r="I126" s="497"/>
      <c r="R126" s="359"/>
      <c r="T126" s="425"/>
      <c r="AD126" s="426"/>
      <c r="AT126" s="273" t="s">
        <v>621</v>
      </c>
      <c r="AU126" s="273" t="s">
        <v>538</v>
      </c>
    </row>
    <row r="127" spans="2:64" s="273" customFormat="1" ht="27" customHeight="1">
      <c r="B127" s="357"/>
      <c r="C127" s="416" t="s">
        <v>631</v>
      </c>
      <c r="D127" s="416" t="s">
        <v>613</v>
      </c>
      <c r="E127" s="417" t="s">
        <v>378</v>
      </c>
      <c r="F127" s="512" t="s">
        <v>379</v>
      </c>
      <c r="G127" s="506"/>
      <c r="H127" s="506"/>
      <c r="I127" s="506"/>
      <c r="J127" s="418" t="s">
        <v>550</v>
      </c>
      <c r="K127" s="419">
        <v>3.76</v>
      </c>
      <c r="L127" s="420">
        <v>0</v>
      </c>
      <c r="M127" s="507">
        <v>0</v>
      </c>
      <c r="N127" s="506"/>
      <c r="O127" s="506"/>
      <c r="P127" s="505">
        <f>ROUND($V$127*$K$127,2)</f>
        <v>0</v>
      </c>
      <c r="Q127" s="506"/>
      <c r="R127" s="359"/>
      <c r="T127" s="421"/>
      <c r="U127" s="422" t="s">
        <v>502</v>
      </c>
      <c r="V127" s="366">
        <f>$L$127+$M$127</f>
        <v>0</v>
      </c>
      <c r="W127" s="366">
        <f>ROUND($L$127*$K$127,2)</f>
        <v>0</v>
      </c>
      <c r="X127" s="366">
        <f>ROUND($M$127*$K$127,2)</f>
        <v>0</v>
      </c>
      <c r="Y127" s="423">
        <v>0.985</v>
      </c>
      <c r="Z127" s="423">
        <f>$Y$127*$K$127</f>
        <v>3.7036</v>
      </c>
      <c r="AA127" s="423">
        <v>1.98</v>
      </c>
      <c r="AB127" s="423">
        <f>$AA$127*$K$127</f>
        <v>7.4448</v>
      </c>
      <c r="AC127" s="423">
        <v>0</v>
      </c>
      <c r="AD127" s="424">
        <f>$AC$127*$K$127</f>
        <v>0</v>
      </c>
      <c r="AR127" s="273" t="s">
        <v>617</v>
      </c>
      <c r="AT127" s="273" t="s">
        <v>613</v>
      </c>
      <c r="AU127" s="273" t="s">
        <v>538</v>
      </c>
      <c r="AY127" s="273" t="s">
        <v>611</v>
      </c>
      <c r="BE127" s="394">
        <f>IF($U$127="základní",$P$127,0)</f>
        <v>0</v>
      </c>
      <c r="BF127" s="394">
        <f>IF($U$127="snížená",$P$127,0)</f>
        <v>0</v>
      </c>
      <c r="BG127" s="394">
        <f>IF($U$127="zákl. přenesená",$P$127,0)</f>
        <v>0</v>
      </c>
      <c r="BH127" s="394">
        <f>IF($U$127="sníž. přenesená",$P$127,0)</f>
        <v>0</v>
      </c>
      <c r="BI127" s="394">
        <f>IF($U$127="nulová",$P$127,0)</f>
        <v>0</v>
      </c>
      <c r="BJ127" s="273" t="s">
        <v>23</v>
      </c>
      <c r="BK127" s="394">
        <f>ROUND($V$127*$K$127,2)</f>
        <v>0</v>
      </c>
      <c r="BL127" s="273" t="s">
        <v>617</v>
      </c>
    </row>
    <row r="128" spans="2:51" s="273" customFormat="1" ht="15.75" customHeight="1">
      <c r="B128" s="427"/>
      <c r="E128" s="428"/>
      <c r="F128" s="516" t="s">
        <v>380</v>
      </c>
      <c r="G128" s="517"/>
      <c r="H128" s="517"/>
      <c r="I128" s="517"/>
      <c r="K128" s="429">
        <v>0.677</v>
      </c>
      <c r="R128" s="430"/>
      <c r="T128" s="431"/>
      <c r="AD128" s="432"/>
      <c r="AT128" s="428" t="s">
        <v>623</v>
      </c>
      <c r="AU128" s="428" t="s">
        <v>538</v>
      </c>
      <c r="AV128" s="428" t="s">
        <v>538</v>
      </c>
      <c r="AW128" s="428" t="s">
        <v>585</v>
      </c>
      <c r="AX128" s="428" t="s">
        <v>531</v>
      </c>
      <c r="AY128" s="428" t="s">
        <v>611</v>
      </c>
    </row>
    <row r="129" spans="2:51" s="273" customFormat="1" ht="15.75" customHeight="1">
      <c r="B129" s="427"/>
      <c r="E129" s="428"/>
      <c r="F129" s="516" t="s">
        <v>381</v>
      </c>
      <c r="G129" s="517"/>
      <c r="H129" s="517"/>
      <c r="I129" s="517"/>
      <c r="K129" s="429">
        <v>1.806</v>
      </c>
      <c r="R129" s="430"/>
      <c r="T129" s="431"/>
      <c r="AD129" s="432"/>
      <c r="AT129" s="428" t="s">
        <v>623</v>
      </c>
      <c r="AU129" s="428" t="s">
        <v>538</v>
      </c>
      <c r="AV129" s="428" t="s">
        <v>538</v>
      </c>
      <c r="AW129" s="428" t="s">
        <v>585</v>
      </c>
      <c r="AX129" s="428" t="s">
        <v>531</v>
      </c>
      <c r="AY129" s="428" t="s">
        <v>611</v>
      </c>
    </row>
    <row r="130" spans="2:51" s="273" customFormat="1" ht="15.75" customHeight="1">
      <c r="B130" s="427"/>
      <c r="E130" s="428"/>
      <c r="F130" s="516" t="s">
        <v>382</v>
      </c>
      <c r="G130" s="517"/>
      <c r="H130" s="517"/>
      <c r="I130" s="517"/>
      <c r="K130" s="429">
        <v>1.213</v>
      </c>
      <c r="R130" s="430"/>
      <c r="T130" s="431"/>
      <c r="AD130" s="432"/>
      <c r="AT130" s="428" t="s">
        <v>623</v>
      </c>
      <c r="AU130" s="428" t="s">
        <v>538</v>
      </c>
      <c r="AV130" s="428" t="s">
        <v>538</v>
      </c>
      <c r="AW130" s="428" t="s">
        <v>585</v>
      </c>
      <c r="AX130" s="428" t="s">
        <v>531</v>
      </c>
      <c r="AY130" s="428" t="s">
        <v>611</v>
      </c>
    </row>
    <row r="131" spans="2:51" s="273" customFormat="1" ht="15.75" customHeight="1">
      <c r="B131" s="427"/>
      <c r="E131" s="428"/>
      <c r="F131" s="516" t="s">
        <v>383</v>
      </c>
      <c r="G131" s="517"/>
      <c r="H131" s="517"/>
      <c r="I131" s="517"/>
      <c r="K131" s="429">
        <v>0.064</v>
      </c>
      <c r="R131" s="430"/>
      <c r="T131" s="431"/>
      <c r="AD131" s="432"/>
      <c r="AT131" s="428" t="s">
        <v>623</v>
      </c>
      <c r="AU131" s="428" t="s">
        <v>538</v>
      </c>
      <c r="AV131" s="428" t="s">
        <v>538</v>
      </c>
      <c r="AW131" s="428" t="s">
        <v>585</v>
      </c>
      <c r="AX131" s="428" t="s">
        <v>531</v>
      </c>
      <c r="AY131" s="428" t="s">
        <v>611</v>
      </c>
    </row>
    <row r="132" spans="2:64" s="273" customFormat="1" ht="15.75" customHeight="1">
      <c r="B132" s="357"/>
      <c r="C132" s="416" t="s">
        <v>617</v>
      </c>
      <c r="D132" s="416" t="s">
        <v>613</v>
      </c>
      <c r="E132" s="417" t="s">
        <v>384</v>
      </c>
      <c r="F132" s="512" t="s">
        <v>385</v>
      </c>
      <c r="G132" s="506"/>
      <c r="H132" s="506"/>
      <c r="I132" s="506"/>
      <c r="J132" s="418" t="s">
        <v>550</v>
      </c>
      <c r="K132" s="419">
        <v>5.184</v>
      </c>
      <c r="L132" s="420">
        <v>0</v>
      </c>
      <c r="M132" s="507">
        <v>0</v>
      </c>
      <c r="N132" s="506"/>
      <c r="O132" s="506"/>
      <c r="P132" s="505">
        <f>ROUND($V$132*$K$132,2)</f>
        <v>0</v>
      </c>
      <c r="Q132" s="506"/>
      <c r="R132" s="359"/>
      <c r="T132" s="421"/>
      <c r="U132" s="422" t="s">
        <v>502</v>
      </c>
      <c r="V132" s="366">
        <f>$L$132+$M$132</f>
        <v>0</v>
      </c>
      <c r="W132" s="366">
        <f>ROUND($L$132*$K$132,2)</f>
        <v>0</v>
      </c>
      <c r="X132" s="366">
        <f>ROUND($M$132*$K$132,2)</f>
        <v>0</v>
      </c>
      <c r="Y132" s="423">
        <v>0.652</v>
      </c>
      <c r="Z132" s="423">
        <f>$Y$132*$K$132</f>
        <v>3.3799680000000003</v>
      </c>
      <c r="AA132" s="423">
        <v>0</v>
      </c>
      <c r="AB132" s="423">
        <f>$AA$132*$K$132</f>
        <v>0</v>
      </c>
      <c r="AC132" s="423">
        <v>0</v>
      </c>
      <c r="AD132" s="424">
        <f>$AC$132*$K$132</f>
        <v>0</v>
      </c>
      <c r="AR132" s="273" t="s">
        <v>617</v>
      </c>
      <c r="AT132" s="273" t="s">
        <v>613</v>
      </c>
      <c r="AU132" s="273" t="s">
        <v>538</v>
      </c>
      <c r="AY132" s="273" t="s">
        <v>611</v>
      </c>
      <c r="BE132" s="394">
        <f>IF($U$132="základní",$P$132,0)</f>
        <v>0</v>
      </c>
      <c r="BF132" s="394">
        <f>IF($U$132="snížená",$P$132,0)</f>
        <v>0</v>
      </c>
      <c r="BG132" s="394">
        <f>IF($U$132="zákl. přenesená",$P$132,0)</f>
        <v>0</v>
      </c>
      <c r="BH132" s="394">
        <f>IF($U$132="sníž. přenesená",$P$132,0)</f>
        <v>0</v>
      </c>
      <c r="BI132" s="394">
        <f>IF($U$132="nulová",$P$132,0)</f>
        <v>0</v>
      </c>
      <c r="BJ132" s="273" t="s">
        <v>23</v>
      </c>
      <c r="BK132" s="394">
        <f>ROUND($V$132*$K$132,2)</f>
        <v>0</v>
      </c>
      <c r="BL132" s="273" t="s">
        <v>617</v>
      </c>
    </row>
    <row r="133" spans="2:47" s="273" customFormat="1" ht="54.75" customHeight="1">
      <c r="B133" s="357"/>
      <c r="F133" s="511" t="s">
        <v>1026</v>
      </c>
      <c r="G133" s="497"/>
      <c r="H133" s="497"/>
      <c r="I133" s="497"/>
      <c r="R133" s="359"/>
      <c r="T133" s="425"/>
      <c r="AD133" s="426"/>
      <c r="AT133" s="273" t="s">
        <v>621</v>
      </c>
      <c r="AU133" s="273" t="s">
        <v>538</v>
      </c>
    </row>
    <row r="134" spans="2:63" s="410" customFormat="1" ht="30.75" customHeight="1">
      <c r="B134" s="409"/>
      <c r="D134" s="271" t="s">
        <v>588</v>
      </c>
      <c r="M134" s="500">
        <f>$BK$134</f>
        <v>0</v>
      </c>
      <c r="N134" s="501"/>
      <c r="O134" s="501"/>
      <c r="P134" s="502" t="s">
        <v>150</v>
      </c>
      <c r="Q134" s="501"/>
      <c r="R134" s="411"/>
      <c r="T134" s="412"/>
      <c r="W134" s="269">
        <f>SUM($W$135:$W$158)</f>
        <v>0</v>
      </c>
      <c r="X134" s="269">
        <f>SUM($X$135:$X$158)</f>
        <v>0</v>
      </c>
      <c r="Z134" s="413">
        <f>SUM($Z$135:$Z$158)</f>
        <v>23.871997</v>
      </c>
      <c r="AB134" s="413">
        <f>SUM($AB$135:$AB$158)</f>
        <v>8.659510860000001</v>
      </c>
      <c r="AD134" s="414">
        <f>SUM($AD$135:$AD$158)</f>
        <v>0</v>
      </c>
      <c r="AR134" s="270" t="s">
        <v>23</v>
      </c>
      <c r="AT134" s="270" t="s">
        <v>530</v>
      </c>
      <c r="AU134" s="270" t="s">
        <v>23</v>
      </c>
      <c r="AY134" s="270" t="s">
        <v>611</v>
      </c>
      <c r="BK134" s="415">
        <f>SUM($BK$135:$BK$158)</f>
        <v>0</v>
      </c>
    </row>
    <row r="135" spans="2:64" s="273" customFormat="1" ht="15.75" customHeight="1">
      <c r="B135" s="357"/>
      <c r="C135" s="416" t="s">
        <v>645</v>
      </c>
      <c r="D135" s="416" t="s">
        <v>613</v>
      </c>
      <c r="E135" s="417" t="s">
        <v>386</v>
      </c>
      <c r="F135" s="512" t="s">
        <v>387</v>
      </c>
      <c r="G135" s="506"/>
      <c r="H135" s="506"/>
      <c r="I135" s="506"/>
      <c r="J135" s="418" t="s">
        <v>550</v>
      </c>
      <c r="K135" s="419">
        <v>1.36</v>
      </c>
      <c r="L135" s="420">
        <v>0</v>
      </c>
      <c r="M135" s="507">
        <v>0</v>
      </c>
      <c r="N135" s="506"/>
      <c r="O135" s="506"/>
      <c r="P135" s="505">
        <f>ROUND($V$135*$K$135,2)</f>
        <v>0</v>
      </c>
      <c r="Q135" s="506"/>
      <c r="R135" s="359"/>
      <c r="T135" s="421"/>
      <c r="U135" s="422" t="s">
        <v>502</v>
      </c>
      <c r="V135" s="366">
        <f>$L$135+$M$135</f>
        <v>0</v>
      </c>
      <c r="W135" s="366">
        <f>ROUND($L$135*$K$135,2)</f>
        <v>0</v>
      </c>
      <c r="X135" s="366">
        <f>ROUND($M$135*$K$135,2)</f>
        <v>0</v>
      </c>
      <c r="Y135" s="423">
        <v>0.584</v>
      </c>
      <c r="Z135" s="423">
        <f>$Y$135*$K$135</f>
        <v>0.7942400000000001</v>
      </c>
      <c r="AA135" s="423">
        <v>2.25634</v>
      </c>
      <c r="AB135" s="423">
        <f>$AA$135*$K$135</f>
        <v>3.0686223999999998</v>
      </c>
      <c r="AC135" s="423">
        <v>0</v>
      </c>
      <c r="AD135" s="424">
        <f>$AC$135*$K$135</f>
        <v>0</v>
      </c>
      <c r="AR135" s="273" t="s">
        <v>617</v>
      </c>
      <c r="AT135" s="273" t="s">
        <v>613</v>
      </c>
      <c r="AU135" s="273" t="s">
        <v>538</v>
      </c>
      <c r="AY135" s="273" t="s">
        <v>611</v>
      </c>
      <c r="BE135" s="394">
        <f>IF($U$135="základní",$P$135,0)</f>
        <v>0</v>
      </c>
      <c r="BF135" s="394">
        <f>IF($U$135="snížená",$P$135,0)</f>
        <v>0</v>
      </c>
      <c r="BG135" s="394">
        <f>IF($U$135="zákl. přenesená",$P$135,0)</f>
        <v>0</v>
      </c>
      <c r="BH135" s="394">
        <f>IF($U$135="sníž. přenesená",$P$135,0)</f>
        <v>0</v>
      </c>
      <c r="BI135" s="394">
        <f>IF($U$135="nulová",$P$135,0)</f>
        <v>0</v>
      </c>
      <c r="BJ135" s="273" t="s">
        <v>23</v>
      </c>
      <c r="BK135" s="394">
        <f>ROUND($V$135*$K$135,2)</f>
        <v>0</v>
      </c>
      <c r="BL135" s="273" t="s">
        <v>617</v>
      </c>
    </row>
    <row r="136" spans="2:47" s="273" customFormat="1" ht="15.75" customHeight="1">
      <c r="B136" s="357"/>
      <c r="F136" s="511" t="s">
        <v>388</v>
      </c>
      <c r="G136" s="497"/>
      <c r="H136" s="497"/>
      <c r="I136" s="497"/>
      <c r="R136" s="359"/>
      <c r="T136" s="425"/>
      <c r="AD136" s="426"/>
      <c r="AT136" s="273" t="s">
        <v>621</v>
      </c>
      <c r="AU136" s="273" t="s">
        <v>538</v>
      </c>
    </row>
    <row r="137" spans="2:51" s="273" customFormat="1" ht="15.75" customHeight="1">
      <c r="B137" s="427"/>
      <c r="E137" s="428"/>
      <c r="F137" s="516" t="s">
        <v>389</v>
      </c>
      <c r="G137" s="517"/>
      <c r="H137" s="517"/>
      <c r="I137" s="517"/>
      <c r="K137" s="429">
        <v>0.226</v>
      </c>
      <c r="R137" s="430"/>
      <c r="T137" s="431"/>
      <c r="AD137" s="432"/>
      <c r="AT137" s="428" t="s">
        <v>623</v>
      </c>
      <c r="AU137" s="428" t="s">
        <v>538</v>
      </c>
      <c r="AV137" s="428" t="s">
        <v>538</v>
      </c>
      <c r="AW137" s="428" t="s">
        <v>585</v>
      </c>
      <c r="AX137" s="428" t="s">
        <v>531</v>
      </c>
      <c r="AY137" s="428" t="s">
        <v>611</v>
      </c>
    </row>
    <row r="138" spans="2:51" s="273" customFormat="1" ht="15.75" customHeight="1">
      <c r="B138" s="427"/>
      <c r="E138" s="428"/>
      <c r="F138" s="516" t="s">
        <v>390</v>
      </c>
      <c r="G138" s="517"/>
      <c r="H138" s="517"/>
      <c r="I138" s="517"/>
      <c r="K138" s="429">
        <v>0.602</v>
      </c>
      <c r="R138" s="430"/>
      <c r="T138" s="431"/>
      <c r="AD138" s="432"/>
      <c r="AT138" s="428" t="s">
        <v>623</v>
      </c>
      <c r="AU138" s="428" t="s">
        <v>538</v>
      </c>
      <c r="AV138" s="428" t="s">
        <v>538</v>
      </c>
      <c r="AW138" s="428" t="s">
        <v>585</v>
      </c>
      <c r="AX138" s="428" t="s">
        <v>531</v>
      </c>
      <c r="AY138" s="428" t="s">
        <v>611</v>
      </c>
    </row>
    <row r="139" spans="2:51" s="273" customFormat="1" ht="15.75" customHeight="1">
      <c r="B139" s="427"/>
      <c r="E139" s="428"/>
      <c r="F139" s="516" t="s">
        <v>391</v>
      </c>
      <c r="G139" s="517"/>
      <c r="H139" s="517"/>
      <c r="I139" s="517"/>
      <c r="K139" s="429">
        <v>0.404</v>
      </c>
      <c r="R139" s="430"/>
      <c r="T139" s="431"/>
      <c r="AD139" s="432"/>
      <c r="AT139" s="428" t="s">
        <v>623</v>
      </c>
      <c r="AU139" s="428" t="s">
        <v>538</v>
      </c>
      <c r="AV139" s="428" t="s">
        <v>538</v>
      </c>
      <c r="AW139" s="428" t="s">
        <v>585</v>
      </c>
      <c r="AX139" s="428" t="s">
        <v>531</v>
      </c>
      <c r="AY139" s="428" t="s">
        <v>611</v>
      </c>
    </row>
    <row r="140" spans="2:51" s="273" customFormat="1" ht="15.75" customHeight="1">
      <c r="B140" s="427"/>
      <c r="E140" s="428"/>
      <c r="F140" s="516" t="s">
        <v>392</v>
      </c>
      <c r="G140" s="517"/>
      <c r="H140" s="517"/>
      <c r="I140" s="517"/>
      <c r="K140" s="429">
        <v>0.128</v>
      </c>
      <c r="R140" s="430"/>
      <c r="T140" s="431"/>
      <c r="AD140" s="432"/>
      <c r="AT140" s="428" t="s">
        <v>623</v>
      </c>
      <c r="AU140" s="428" t="s">
        <v>538</v>
      </c>
      <c r="AV140" s="428" t="s">
        <v>538</v>
      </c>
      <c r="AW140" s="428" t="s">
        <v>585</v>
      </c>
      <c r="AX140" s="428" t="s">
        <v>531</v>
      </c>
      <c r="AY140" s="428" t="s">
        <v>611</v>
      </c>
    </row>
    <row r="141" spans="2:64" s="273" customFormat="1" ht="15.75" customHeight="1">
      <c r="B141" s="357"/>
      <c r="C141" s="416" t="s">
        <v>651</v>
      </c>
      <c r="D141" s="416" t="s">
        <v>613</v>
      </c>
      <c r="E141" s="417" t="s">
        <v>393</v>
      </c>
      <c r="F141" s="512" t="s">
        <v>394</v>
      </c>
      <c r="G141" s="506"/>
      <c r="H141" s="506"/>
      <c r="I141" s="506"/>
      <c r="J141" s="418" t="s">
        <v>546</v>
      </c>
      <c r="K141" s="419">
        <v>18.412</v>
      </c>
      <c r="L141" s="420">
        <v>0</v>
      </c>
      <c r="M141" s="507">
        <v>0</v>
      </c>
      <c r="N141" s="506"/>
      <c r="O141" s="506"/>
      <c r="P141" s="505">
        <f>ROUND($V$141*$K$141,2)</f>
        <v>0</v>
      </c>
      <c r="Q141" s="506"/>
      <c r="R141" s="359"/>
      <c r="T141" s="421"/>
      <c r="U141" s="422" t="s">
        <v>502</v>
      </c>
      <c r="V141" s="366">
        <f>$L$141+$M$141</f>
        <v>0</v>
      </c>
      <c r="W141" s="366">
        <f>ROUND($L$141*$K$141,2)</f>
        <v>0</v>
      </c>
      <c r="X141" s="366">
        <f>ROUND($M$141*$K$141,2)</f>
        <v>0</v>
      </c>
      <c r="Y141" s="423">
        <v>0.397</v>
      </c>
      <c r="Z141" s="423">
        <f>$Y$141*$K$141</f>
        <v>7.309564</v>
      </c>
      <c r="AA141" s="423">
        <v>0.00144</v>
      </c>
      <c r="AB141" s="423">
        <f>$AA$141*$K$141</f>
        <v>0.02651328</v>
      </c>
      <c r="AC141" s="423">
        <v>0</v>
      </c>
      <c r="AD141" s="424">
        <f>$AC$141*$K$141</f>
        <v>0</v>
      </c>
      <c r="AR141" s="273" t="s">
        <v>617</v>
      </c>
      <c r="AT141" s="273" t="s">
        <v>613</v>
      </c>
      <c r="AU141" s="273" t="s">
        <v>538</v>
      </c>
      <c r="AY141" s="273" t="s">
        <v>611</v>
      </c>
      <c r="BE141" s="394">
        <f>IF($U$141="základní",$P$141,0)</f>
        <v>0</v>
      </c>
      <c r="BF141" s="394">
        <f>IF($U$141="snížená",$P$141,0)</f>
        <v>0</v>
      </c>
      <c r="BG141" s="394">
        <f>IF($U$141="zákl. přenesená",$P$141,0)</f>
        <v>0</v>
      </c>
      <c r="BH141" s="394">
        <f>IF($U$141="sníž. přenesená",$P$141,0)</f>
        <v>0</v>
      </c>
      <c r="BI141" s="394">
        <f>IF($U$141="nulová",$P$141,0)</f>
        <v>0</v>
      </c>
      <c r="BJ141" s="273" t="s">
        <v>23</v>
      </c>
      <c r="BK141" s="394">
        <f>ROUND($V$141*$K$141,2)</f>
        <v>0</v>
      </c>
      <c r="BL141" s="273" t="s">
        <v>617</v>
      </c>
    </row>
    <row r="142" spans="2:47" s="273" customFormat="1" ht="15.75" customHeight="1">
      <c r="B142" s="357"/>
      <c r="F142" s="511" t="s">
        <v>395</v>
      </c>
      <c r="G142" s="497"/>
      <c r="H142" s="497"/>
      <c r="I142" s="497"/>
      <c r="R142" s="359"/>
      <c r="T142" s="425"/>
      <c r="AD142" s="426"/>
      <c r="AT142" s="273" t="s">
        <v>621</v>
      </c>
      <c r="AU142" s="273" t="s">
        <v>538</v>
      </c>
    </row>
    <row r="143" spans="2:51" s="273" customFormat="1" ht="15.75" customHeight="1">
      <c r="B143" s="427"/>
      <c r="E143" s="428"/>
      <c r="F143" s="516" t="s">
        <v>396</v>
      </c>
      <c r="G143" s="517"/>
      <c r="H143" s="517"/>
      <c r="I143" s="517"/>
      <c r="K143" s="429">
        <v>4.032</v>
      </c>
      <c r="R143" s="430"/>
      <c r="T143" s="431"/>
      <c r="AD143" s="432"/>
      <c r="AT143" s="428" t="s">
        <v>623</v>
      </c>
      <c r="AU143" s="428" t="s">
        <v>538</v>
      </c>
      <c r="AV143" s="428" t="s">
        <v>538</v>
      </c>
      <c r="AW143" s="428" t="s">
        <v>585</v>
      </c>
      <c r="AX143" s="428" t="s">
        <v>531</v>
      </c>
      <c r="AY143" s="428" t="s">
        <v>611</v>
      </c>
    </row>
    <row r="144" spans="2:51" s="273" customFormat="1" ht="15.75" customHeight="1">
      <c r="B144" s="427"/>
      <c r="E144" s="428"/>
      <c r="F144" s="516" t="s">
        <v>397</v>
      </c>
      <c r="G144" s="517"/>
      <c r="H144" s="517"/>
      <c r="I144" s="517"/>
      <c r="K144" s="429">
        <v>7.312</v>
      </c>
      <c r="R144" s="430"/>
      <c r="T144" s="431"/>
      <c r="AD144" s="432"/>
      <c r="AT144" s="428" t="s">
        <v>623</v>
      </c>
      <c r="AU144" s="428" t="s">
        <v>538</v>
      </c>
      <c r="AV144" s="428" t="s">
        <v>538</v>
      </c>
      <c r="AW144" s="428" t="s">
        <v>585</v>
      </c>
      <c r="AX144" s="428" t="s">
        <v>531</v>
      </c>
      <c r="AY144" s="428" t="s">
        <v>611</v>
      </c>
    </row>
    <row r="145" spans="2:51" s="273" customFormat="1" ht="15.75" customHeight="1">
      <c r="B145" s="427"/>
      <c r="E145" s="428"/>
      <c r="F145" s="516" t="s">
        <v>398</v>
      </c>
      <c r="G145" s="517"/>
      <c r="H145" s="517"/>
      <c r="I145" s="517"/>
      <c r="K145" s="429">
        <v>7.068</v>
      </c>
      <c r="R145" s="430"/>
      <c r="T145" s="431"/>
      <c r="AD145" s="432"/>
      <c r="AT145" s="428" t="s">
        <v>623</v>
      </c>
      <c r="AU145" s="428" t="s">
        <v>538</v>
      </c>
      <c r="AV145" s="428" t="s">
        <v>538</v>
      </c>
      <c r="AW145" s="428" t="s">
        <v>585</v>
      </c>
      <c r="AX145" s="428" t="s">
        <v>531</v>
      </c>
      <c r="AY145" s="428" t="s">
        <v>611</v>
      </c>
    </row>
    <row r="146" spans="2:64" s="273" customFormat="1" ht="27" customHeight="1">
      <c r="B146" s="357"/>
      <c r="C146" s="416" t="s">
        <v>658</v>
      </c>
      <c r="D146" s="416" t="s">
        <v>613</v>
      </c>
      <c r="E146" s="417" t="s">
        <v>399</v>
      </c>
      <c r="F146" s="512" t="s">
        <v>400</v>
      </c>
      <c r="G146" s="506"/>
      <c r="H146" s="506"/>
      <c r="I146" s="506"/>
      <c r="J146" s="418" t="s">
        <v>546</v>
      </c>
      <c r="K146" s="419">
        <v>18.412</v>
      </c>
      <c r="L146" s="420">
        <v>0</v>
      </c>
      <c r="M146" s="507">
        <v>0</v>
      </c>
      <c r="N146" s="506"/>
      <c r="O146" s="506"/>
      <c r="P146" s="505">
        <f>ROUND($V$146*$K$146,2)</f>
        <v>0</v>
      </c>
      <c r="Q146" s="506"/>
      <c r="R146" s="359"/>
      <c r="T146" s="421"/>
      <c r="U146" s="422" t="s">
        <v>502</v>
      </c>
      <c r="V146" s="366">
        <f>$L$146+$M$146</f>
        <v>0</v>
      </c>
      <c r="W146" s="366">
        <f>ROUND($L$146*$K$146,2)</f>
        <v>0</v>
      </c>
      <c r="X146" s="366">
        <f>ROUND($M$146*$K$146,2)</f>
        <v>0</v>
      </c>
      <c r="Y146" s="423">
        <v>0.7</v>
      </c>
      <c r="Z146" s="423">
        <f>$Y$146*$K$146</f>
        <v>12.888399999999999</v>
      </c>
      <c r="AA146" s="423">
        <v>0.0069</v>
      </c>
      <c r="AB146" s="423">
        <f>$AA$146*$K$146</f>
        <v>0.12704279999999998</v>
      </c>
      <c r="AC146" s="423">
        <v>0</v>
      </c>
      <c r="AD146" s="424">
        <f>$AC$146*$K$146</f>
        <v>0</v>
      </c>
      <c r="AR146" s="273" t="s">
        <v>617</v>
      </c>
      <c r="AT146" s="273" t="s">
        <v>613</v>
      </c>
      <c r="AU146" s="273" t="s">
        <v>538</v>
      </c>
      <c r="AY146" s="273" t="s">
        <v>611</v>
      </c>
      <c r="BE146" s="394">
        <f>IF($U$146="základní",$P$146,0)</f>
        <v>0</v>
      </c>
      <c r="BF146" s="394">
        <f>IF($U$146="snížená",$P$146,0)</f>
        <v>0</v>
      </c>
      <c r="BG146" s="394">
        <f>IF($U$146="zákl. přenesená",$P$146,0)</f>
        <v>0</v>
      </c>
      <c r="BH146" s="394">
        <f>IF($U$146="sníž. přenesená",$P$146,0)</f>
        <v>0</v>
      </c>
      <c r="BI146" s="394">
        <f>IF($U$146="nulová",$P$146,0)</f>
        <v>0</v>
      </c>
      <c r="BJ146" s="273" t="s">
        <v>23</v>
      </c>
      <c r="BK146" s="394">
        <f>ROUND($V$146*$K$146,2)</f>
        <v>0</v>
      </c>
      <c r="BL146" s="273" t="s">
        <v>617</v>
      </c>
    </row>
    <row r="147" spans="2:47" s="273" customFormat="1" ht="15.75" customHeight="1">
      <c r="B147" s="357"/>
      <c r="F147" s="511" t="s">
        <v>401</v>
      </c>
      <c r="G147" s="497"/>
      <c r="H147" s="497"/>
      <c r="I147" s="497"/>
      <c r="R147" s="359"/>
      <c r="T147" s="425"/>
      <c r="AD147" s="426"/>
      <c r="AT147" s="273" t="s">
        <v>621</v>
      </c>
      <c r="AU147" s="273" t="s">
        <v>538</v>
      </c>
    </row>
    <row r="148" spans="2:64" s="273" customFormat="1" ht="15.75" customHeight="1">
      <c r="B148" s="357"/>
      <c r="C148" s="416" t="s">
        <v>665</v>
      </c>
      <c r="D148" s="416" t="s">
        <v>613</v>
      </c>
      <c r="E148" s="417" t="s">
        <v>402</v>
      </c>
      <c r="F148" s="512" t="s">
        <v>403</v>
      </c>
      <c r="G148" s="506"/>
      <c r="H148" s="506"/>
      <c r="I148" s="506"/>
      <c r="J148" s="418" t="s">
        <v>546</v>
      </c>
      <c r="K148" s="419">
        <v>18.412</v>
      </c>
      <c r="L148" s="420">
        <v>0</v>
      </c>
      <c r="M148" s="507">
        <v>0</v>
      </c>
      <c r="N148" s="506"/>
      <c r="O148" s="506"/>
      <c r="P148" s="505">
        <f>ROUND($V$148*$K$148,2)</f>
        <v>0</v>
      </c>
      <c r="Q148" s="506"/>
      <c r="R148" s="359"/>
      <c r="T148" s="421"/>
      <c r="U148" s="422" t="s">
        <v>502</v>
      </c>
      <c r="V148" s="366">
        <f>$L$148+$M$148</f>
        <v>0</v>
      </c>
      <c r="W148" s="366">
        <f>ROUND($L$148*$K$148,2)</f>
        <v>0</v>
      </c>
      <c r="X148" s="366">
        <f>ROUND($M$148*$K$148,2)</f>
        <v>0</v>
      </c>
      <c r="Y148" s="423">
        <v>0.144</v>
      </c>
      <c r="Z148" s="423">
        <f>$Y$148*$K$148</f>
        <v>2.6513279999999995</v>
      </c>
      <c r="AA148" s="423">
        <v>4E-05</v>
      </c>
      <c r="AB148" s="423">
        <f>$AA$148*$K$148</f>
        <v>0.00073648</v>
      </c>
      <c r="AC148" s="423">
        <v>0</v>
      </c>
      <c r="AD148" s="424">
        <f>$AC$148*$K$148</f>
        <v>0</v>
      </c>
      <c r="AR148" s="273" t="s">
        <v>617</v>
      </c>
      <c r="AT148" s="273" t="s">
        <v>613</v>
      </c>
      <c r="AU148" s="273" t="s">
        <v>538</v>
      </c>
      <c r="AY148" s="273" t="s">
        <v>611</v>
      </c>
      <c r="BE148" s="394">
        <f>IF($U$148="základní",$P$148,0)</f>
        <v>0</v>
      </c>
      <c r="BF148" s="394">
        <f>IF($U$148="snížená",$P$148,0)</f>
        <v>0</v>
      </c>
      <c r="BG148" s="394">
        <f>IF($U$148="zákl. přenesená",$P$148,0)</f>
        <v>0</v>
      </c>
      <c r="BH148" s="394">
        <f>IF($U$148="sníž. přenesená",$P$148,0)</f>
        <v>0</v>
      </c>
      <c r="BI148" s="394">
        <f>IF($U$148="nulová",$P$148,0)</f>
        <v>0</v>
      </c>
      <c r="BJ148" s="273" t="s">
        <v>23</v>
      </c>
      <c r="BK148" s="394">
        <f>ROUND($V$148*$K$148,2)</f>
        <v>0</v>
      </c>
      <c r="BL148" s="273" t="s">
        <v>617</v>
      </c>
    </row>
    <row r="149" spans="2:64" s="273" customFormat="1" ht="27" customHeight="1">
      <c r="B149" s="357"/>
      <c r="C149" s="416" t="s">
        <v>670</v>
      </c>
      <c r="D149" s="416" t="s">
        <v>613</v>
      </c>
      <c r="E149" s="417" t="s">
        <v>404</v>
      </c>
      <c r="F149" s="512" t="s">
        <v>405</v>
      </c>
      <c r="G149" s="506"/>
      <c r="H149" s="506"/>
      <c r="I149" s="506"/>
      <c r="J149" s="418" t="s">
        <v>694</v>
      </c>
      <c r="K149" s="419">
        <v>0.015</v>
      </c>
      <c r="L149" s="420">
        <v>0</v>
      </c>
      <c r="M149" s="507">
        <v>0</v>
      </c>
      <c r="N149" s="506"/>
      <c r="O149" s="506"/>
      <c r="P149" s="505">
        <f>ROUND($V$149*$K$149,2)</f>
        <v>0</v>
      </c>
      <c r="Q149" s="506"/>
      <c r="R149" s="359"/>
      <c r="T149" s="421"/>
      <c r="U149" s="422" t="s">
        <v>502</v>
      </c>
      <c r="V149" s="366">
        <f>$L$149+$M$149</f>
        <v>0</v>
      </c>
      <c r="W149" s="366">
        <f>ROUND($L$149*$K$149,2)</f>
        <v>0</v>
      </c>
      <c r="X149" s="366">
        <f>ROUND($M$149*$K$149,2)</f>
        <v>0</v>
      </c>
      <c r="Y149" s="423">
        <v>15.231</v>
      </c>
      <c r="Z149" s="423">
        <f>$Y$149*$K$149</f>
        <v>0.228465</v>
      </c>
      <c r="AA149" s="423">
        <v>1.05306</v>
      </c>
      <c r="AB149" s="423">
        <f>$AA$149*$K$149</f>
        <v>0.0157959</v>
      </c>
      <c r="AC149" s="423">
        <v>0</v>
      </c>
      <c r="AD149" s="424">
        <f>$AC$149*$K$149</f>
        <v>0</v>
      </c>
      <c r="AR149" s="273" t="s">
        <v>617</v>
      </c>
      <c r="AT149" s="273" t="s">
        <v>613</v>
      </c>
      <c r="AU149" s="273" t="s">
        <v>538</v>
      </c>
      <c r="AY149" s="273" t="s">
        <v>611</v>
      </c>
      <c r="BE149" s="394">
        <f>IF($U$149="základní",$P$149,0)</f>
        <v>0</v>
      </c>
      <c r="BF149" s="394">
        <f>IF($U$149="snížená",$P$149,0)</f>
        <v>0</v>
      </c>
      <c r="BG149" s="394">
        <f>IF($U$149="zákl. přenesená",$P$149,0)</f>
        <v>0</v>
      </c>
      <c r="BH149" s="394">
        <f>IF($U$149="sníž. přenesená",$P$149,0)</f>
        <v>0</v>
      </c>
      <c r="BI149" s="394">
        <f>IF($U$149="nulová",$P$149,0)</f>
        <v>0</v>
      </c>
      <c r="BJ149" s="273" t="s">
        <v>23</v>
      </c>
      <c r="BK149" s="394">
        <f>ROUND($V$149*$K$149,2)</f>
        <v>0</v>
      </c>
      <c r="BL149" s="273" t="s">
        <v>617</v>
      </c>
    </row>
    <row r="150" spans="2:47" s="273" customFormat="1" ht="25.5" customHeight="1">
      <c r="B150" s="357"/>
      <c r="F150" s="511" t="s">
        <v>406</v>
      </c>
      <c r="G150" s="497"/>
      <c r="H150" s="497"/>
      <c r="I150" s="497"/>
      <c r="R150" s="359"/>
      <c r="T150" s="425"/>
      <c r="AD150" s="426"/>
      <c r="AT150" s="273" t="s">
        <v>621</v>
      </c>
      <c r="AU150" s="273" t="s">
        <v>538</v>
      </c>
    </row>
    <row r="151" spans="2:51" s="273" customFormat="1" ht="27" customHeight="1">
      <c r="B151" s="427"/>
      <c r="E151" s="428"/>
      <c r="F151" s="516" t="s">
        <v>407</v>
      </c>
      <c r="G151" s="517"/>
      <c r="H151" s="517"/>
      <c r="I151" s="517"/>
      <c r="K151" s="429">
        <v>0.015</v>
      </c>
      <c r="R151" s="430"/>
      <c r="T151" s="431"/>
      <c r="AD151" s="432"/>
      <c r="AT151" s="428" t="s">
        <v>623</v>
      </c>
      <c r="AU151" s="428" t="s">
        <v>538</v>
      </c>
      <c r="AV151" s="428" t="s">
        <v>538</v>
      </c>
      <c r="AW151" s="428" t="s">
        <v>585</v>
      </c>
      <c r="AX151" s="428" t="s">
        <v>23</v>
      </c>
      <c r="AY151" s="428" t="s">
        <v>611</v>
      </c>
    </row>
    <row r="152" spans="2:64" s="273" customFormat="1" ht="15.75" customHeight="1">
      <c r="B152" s="357"/>
      <c r="C152" s="433" t="s">
        <v>27</v>
      </c>
      <c r="D152" s="433" t="s">
        <v>763</v>
      </c>
      <c r="E152" s="434" t="s">
        <v>408</v>
      </c>
      <c r="F152" s="514" t="s">
        <v>409</v>
      </c>
      <c r="G152" s="515"/>
      <c r="H152" s="515"/>
      <c r="I152" s="515"/>
      <c r="J152" s="435" t="s">
        <v>550</v>
      </c>
      <c r="K152" s="436">
        <v>2.464</v>
      </c>
      <c r="L152" s="437">
        <v>0</v>
      </c>
      <c r="M152" s="515"/>
      <c r="N152" s="515"/>
      <c r="O152" s="506"/>
      <c r="P152" s="505">
        <f>ROUND($V$152*$K$152,2)</f>
        <v>0</v>
      </c>
      <c r="Q152" s="506"/>
      <c r="R152" s="359"/>
      <c r="T152" s="421"/>
      <c r="U152" s="422" t="s">
        <v>502</v>
      </c>
      <c r="V152" s="366">
        <f>$L$152+$M$152</f>
        <v>0</v>
      </c>
      <c r="W152" s="366">
        <f>ROUND($L$152*$K$152,2)</f>
        <v>0</v>
      </c>
      <c r="X152" s="366">
        <f>ROUND($M$152*$K$152,2)</f>
        <v>0</v>
      </c>
      <c r="Y152" s="423">
        <v>0</v>
      </c>
      <c r="Z152" s="423">
        <f>$Y$152*$K$152</f>
        <v>0</v>
      </c>
      <c r="AA152" s="423">
        <v>2.2</v>
      </c>
      <c r="AB152" s="423">
        <f>$AA$152*$K$152</f>
        <v>5.420800000000001</v>
      </c>
      <c r="AC152" s="423">
        <v>0</v>
      </c>
      <c r="AD152" s="424">
        <f>$AC$152*$K$152</f>
        <v>0</v>
      </c>
      <c r="AR152" s="273" t="s">
        <v>665</v>
      </c>
      <c r="AT152" s="273" t="s">
        <v>763</v>
      </c>
      <c r="AU152" s="273" t="s">
        <v>538</v>
      </c>
      <c r="AY152" s="273" t="s">
        <v>611</v>
      </c>
      <c r="BE152" s="394">
        <f>IF($U$152="základní",$P$152,0)</f>
        <v>0</v>
      </c>
      <c r="BF152" s="394">
        <f>IF($U$152="snížená",$P$152,0)</f>
        <v>0</v>
      </c>
      <c r="BG152" s="394">
        <f>IF($U$152="zákl. přenesená",$P$152,0)</f>
        <v>0</v>
      </c>
      <c r="BH152" s="394">
        <f>IF($U$152="sníž. přenesená",$P$152,0)</f>
        <v>0</v>
      </c>
      <c r="BI152" s="394">
        <f>IF($U$152="nulová",$P$152,0)</f>
        <v>0</v>
      </c>
      <c r="BJ152" s="273" t="s">
        <v>23</v>
      </c>
      <c r="BK152" s="394">
        <f>ROUND($V$152*$K$152,2)</f>
        <v>0</v>
      </c>
      <c r="BL152" s="273" t="s">
        <v>617</v>
      </c>
    </row>
    <row r="153" spans="2:47" s="273" customFormat="1" ht="25.5" customHeight="1">
      <c r="B153" s="357"/>
      <c r="F153" s="511" t="s">
        <v>410</v>
      </c>
      <c r="G153" s="497"/>
      <c r="H153" s="497"/>
      <c r="I153" s="497"/>
      <c r="R153" s="359"/>
      <c r="T153" s="425"/>
      <c r="AD153" s="426"/>
      <c r="AT153" s="273" t="s">
        <v>621</v>
      </c>
      <c r="AU153" s="273" t="s">
        <v>538</v>
      </c>
    </row>
    <row r="154" spans="2:51" s="273" customFormat="1" ht="15.75" customHeight="1">
      <c r="B154" s="427"/>
      <c r="E154" s="428"/>
      <c r="F154" s="516" t="s">
        <v>411</v>
      </c>
      <c r="G154" s="517"/>
      <c r="H154" s="517"/>
      <c r="I154" s="517"/>
      <c r="K154" s="429">
        <v>0.451</v>
      </c>
      <c r="R154" s="430"/>
      <c r="T154" s="431"/>
      <c r="AD154" s="432"/>
      <c r="AT154" s="428" t="s">
        <v>623</v>
      </c>
      <c r="AU154" s="428" t="s">
        <v>538</v>
      </c>
      <c r="AV154" s="428" t="s">
        <v>538</v>
      </c>
      <c r="AW154" s="428" t="s">
        <v>585</v>
      </c>
      <c r="AX154" s="428" t="s">
        <v>531</v>
      </c>
      <c r="AY154" s="428" t="s">
        <v>611</v>
      </c>
    </row>
    <row r="155" spans="2:51" s="273" customFormat="1" ht="15.75" customHeight="1">
      <c r="B155" s="427"/>
      <c r="E155" s="428"/>
      <c r="F155" s="516" t="s">
        <v>412</v>
      </c>
      <c r="G155" s="517"/>
      <c r="H155" s="517"/>
      <c r="I155" s="517"/>
      <c r="K155" s="429">
        <v>1.204</v>
      </c>
      <c r="R155" s="430"/>
      <c r="T155" s="431"/>
      <c r="AD155" s="432"/>
      <c r="AT155" s="428" t="s">
        <v>623</v>
      </c>
      <c r="AU155" s="428" t="s">
        <v>538</v>
      </c>
      <c r="AV155" s="428" t="s">
        <v>538</v>
      </c>
      <c r="AW155" s="428" t="s">
        <v>585</v>
      </c>
      <c r="AX155" s="428" t="s">
        <v>531</v>
      </c>
      <c r="AY155" s="428" t="s">
        <v>611</v>
      </c>
    </row>
    <row r="156" spans="2:51" s="273" customFormat="1" ht="15.75" customHeight="1">
      <c r="B156" s="427"/>
      <c r="E156" s="428"/>
      <c r="F156" s="516" t="s">
        <v>413</v>
      </c>
      <c r="G156" s="517"/>
      <c r="H156" s="517"/>
      <c r="I156" s="517"/>
      <c r="K156" s="429">
        <v>0.809</v>
      </c>
      <c r="R156" s="430"/>
      <c r="T156" s="431"/>
      <c r="AD156" s="432"/>
      <c r="AT156" s="428" t="s">
        <v>623</v>
      </c>
      <c r="AU156" s="428" t="s">
        <v>538</v>
      </c>
      <c r="AV156" s="428" t="s">
        <v>538</v>
      </c>
      <c r="AW156" s="428" t="s">
        <v>585</v>
      </c>
      <c r="AX156" s="428" t="s">
        <v>531</v>
      </c>
      <c r="AY156" s="428" t="s">
        <v>611</v>
      </c>
    </row>
    <row r="157" spans="2:64" s="273" customFormat="1" ht="15.75" customHeight="1">
      <c r="B157" s="357"/>
      <c r="C157" s="433" t="s">
        <v>681</v>
      </c>
      <c r="D157" s="433" t="s">
        <v>763</v>
      </c>
      <c r="E157" s="434" t="s">
        <v>414</v>
      </c>
      <c r="F157" s="514" t="s">
        <v>415</v>
      </c>
      <c r="G157" s="515"/>
      <c r="H157" s="515"/>
      <c r="I157" s="515"/>
      <c r="J157" s="435" t="s">
        <v>766</v>
      </c>
      <c r="K157" s="436">
        <v>2</v>
      </c>
      <c r="L157" s="437">
        <v>0</v>
      </c>
      <c r="M157" s="515"/>
      <c r="N157" s="515"/>
      <c r="O157" s="506"/>
      <c r="P157" s="505">
        <f>ROUND($V$157*$K$157,2)</f>
        <v>0</v>
      </c>
      <c r="Q157" s="506"/>
      <c r="R157" s="359"/>
      <c r="T157" s="421"/>
      <c r="U157" s="422" t="s">
        <v>502</v>
      </c>
      <c r="V157" s="366">
        <f>$L$157+$M$157</f>
        <v>0</v>
      </c>
      <c r="W157" s="366">
        <f>ROUND($L$157*$K$157,2)</f>
        <v>0</v>
      </c>
      <c r="X157" s="366">
        <f>ROUND($M$157*$K$157,2)</f>
        <v>0</v>
      </c>
      <c r="Y157" s="423">
        <v>0</v>
      </c>
      <c r="Z157" s="423">
        <f>$Y$157*$K$157</f>
        <v>0</v>
      </c>
      <c r="AA157" s="423">
        <v>0</v>
      </c>
      <c r="AB157" s="423">
        <f>$AA$157*$K$157</f>
        <v>0</v>
      </c>
      <c r="AC157" s="423">
        <v>0</v>
      </c>
      <c r="AD157" s="424">
        <f>$AC$157*$K$157</f>
        <v>0</v>
      </c>
      <c r="AR157" s="273" t="s">
        <v>665</v>
      </c>
      <c r="AT157" s="273" t="s">
        <v>763</v>
      </c>
      <c r="AU157" s="273" t="s">
        <v>538</v>
      </c>
      <c r="AY157" s="273" t="s">
        <v>611</v>
      </c>
      <c r="BE157" s="394">
        <f>IF($U$157="základní",$P$157,0)</f>
        <v>0</v>
      </c>
      <c r="BF157" s="394">
        <f>IF($U$157="snížená",$P$157,0)</f>
        <v>0</v>
      </c>
      <c r="BG157" s="394">
        <f>IF($U$157="zákl. přenesená",$P$157,0)</f>
        <v>0</v>
      </c>
      <c r="BH157" s="394">
        <f>IF($U$157="sníž. přenesená",$P$157,0)</f>
        <v>0</v>
      </c>
      <c r="BI157" s="394">
        <f>IF($U$157="nulová",$P$157,0)</f>
        <v>0</v>
      </c>
      <c r="BJ157" s="273" t="s">
        <v>23</v>
      </c>
      <c r="BK157" s="394">
        <f>ROUND($V$157*$K$157,2)</f>
        <v>0</v>
      </c>
      <c r="BL157" s="273" t="s">
        <v>617</v>
      </c>
    </row>
    <row r="158" spans="2:47" s="273" customFormat="1" ht="15.75" customHeight="1">
      <c r="B158" s="357"/>
      <c r="F158" s="511" t="s">
        <v>416</v>
      </c>
      <c r="G158" s="497"/>
      <c r="H158" s="497"/>
      <c r="I158" s="497"/>
      <c r="R158" s="359"/>
      <c r="T158" s="425"/>
      <c r="AD158" s="426"/>
      <c r="AT158" s="273" t="s">
        <v>621</v>
      </c>
      <c r="AU158" s="273" t="s">
        <v>538</v>
      </c>
    </row>
    <row r="159" spans="2:63" s="410" customFormat="1" ht="30.75" customHeight="1">
      <c r="B159" s="409"/>
      <c r="D159" s="271" t="s">
        <v>138</v>
      </c>
      <c r="M159" s="500">
        <f>$BK$159</f>
        <v>0</v>
      </c>
      <c r="N159" s="501"/>
      <c r="O159" s="501"/>
      <c r="P159" s="502" t="s">
        <v>150</v>
      </c>
      <c r="Q159" s="501"/>
      <c r="R159" s="411"/>
      <c r="T159" s="412"/>
      <c r="W159" s="269">
        <f>$W$160+SUM($W$161:$W$165)</f>
        <v>0</v>
      </c>
      <c r="X159" s="269">
        <f>$X$160+SUM($X$161:$X$165)</f>
        <v>0</v>
      </c>
      <c r="Z159" s="413">
        <f>$Z$160+SUM($Z$161:$Z$165)</f>
        <v>29.549225</v>
      </c>
      <c r="AB159" s="413">
        <f>$AB$160+SUM($AB$161:$AB$165)</f>
        <v>0.07022</v>
      </c>
      <c r="AD159" s="414">
        <f>$AD$160+SUM($AD$161:$AD$165)</f>
        <v>0</v>
      </c>
      <c r="AR159" s="270" t="s">
        <v>23</v>
      </c>
      <c r="AT159" s="270" t="s">
        <v>530</v>
      </c>
      <c r="AU159" s="270" t="s">
        <v>23</v>
      </c>
      <c r="AY159" s="270" t="s">
        <v>611</v>
      </c>
      <c r="BK159" s="415">
        <f>$BK$160+SUM($BK$161:$BK$165)</f>
        <v>0</v>
      </c>
    </row>
    <row r="160" spans="2:64" s="273" customFormat="1" ht="27" customHeight="1">
      <c r="B160" s="357"/>
      <c r="C160" s="416" t="s">
        <v>687</v>
      </c>
      <c r="D160" s="416" t="s">
        <v>613</v>
      </c>
      <c r="E160" s="417" t="s">
        <v>417</v>
      </c>
      <c r="F160" s="512" t="s">
        <v>418</v>
      </c>
      <c r="G160" s="506"/>
      <c r="H160" s="506"/>
      <c r="I160" s="506"/>
      <c r="J160" s="418" t="s">
        <v>766</v>
      </c>
      <c r="K160" s="419">
        <v>4</v>
      </c>
      <c r="L160" s="420">
        <v>0</v>
      </c>
      <c r="M160" s="507">
        <v>0</v>
      </c>
      <c r="N160" s="506"/>
      <c r="O160" s="506"/>
      <c r="P160" s="505">
        <f>ROUND($V$160*$K$160,2)</f>
        <v>0</v>
      </c>
      <c r="Q160" s="506"/>
      <c r="R160" s="359"/>
      <c r="T160" s="421"/>
      <c r="U160" s="422" t="s">
        <v>502</v>
      </c>
      <c r="V160" s="366">
        <f>$L$160+$M$160</f>
        <v>0</v>
      </c>
      <c r="W160" s="366">
        <f>ROUND($L$160*$K$160,2)</f>
        <v>0</v>
      </c>
      <c r="X160" s="366">
        <f>ROUND($M$160*$K$160,2)</f>
        <v>0</v>
      </c>
      <c r="Y160" s="423">
        <v>0.13</v>
      </c>
      <c r="Z160" s="423">
        <f>$Y$160*$K$160</f>
        <v>0.52</v>
      </c>
      <c r="AA160" s="423">
        <v>2E-05</v>
      </c>
      <c r="AB160" s="423">
        <f>$AA$160*$K$160</f>
        <v>8E-05</v>
      </c>
      <c r="AC160" s="423">
        <v>0</v>
      </c>
      <c r="AD160" s="424">
        <f>$AC$160*$K$160</f>
        <v>0</v>
      </c>
      <c r="AR160" s="273" t="s">
        <v>617</v>
      </c>
      <c r="AT160" s="273" t="s">
        <v>613</v>
      </c>
      <c r="AU160" s="273" t="s">
        <v>538</v>
      </c>
      <c r="AY160" s="273" t="s">
        <v>611</v>
      </c>
      <c r="BE160" s="394">
        <f>IF($U$160="základní",$P$160,0)</f>
        <v>0</v>
      </c>
      <c r="BF160" s="394">
        <f>IF($U$160="snížená",$P$160,0)</f>
        <v>0</v>
      </c>
      <c r="BG160" s="394">
        <f>IF($U$160="zákl. přenesená",$P$160,0)</f>
        <v>0</v>
      </c>
      <c r="BH160" s="394">
        <f>IF($U$160="sníž. přenesená",$P$160,0)</f>
        <v>0</v>
      </c>
      <c r="BI160" s="394">
        <f>IF($U$160="nulová",$P$160,0)</f>
        <v>0</v>
      </c>
      <c r="BJ160" s="273" t="s">
        <v>23</v>
      </c>
      <c r="BK160" s="394">
        <f>ROUND($V$160*$K$160,2)</f>
        <v>0</v>
      </c>
      <c r="BL160" s="273" t="s">
        <v>617</v>
      </c>
    </row>
    <row r="161" spans="2:47" s="273" customFormat="1" ht="54.75" customHeight="1">
      <c r="B161" s="357"/>
      <c r="F161" s="511" t="s">
        <v>419</v>
      </c>
      <c r="G161" s="497"/>
      <c r="H161" s="497"/>
      <c r="I161" s="497"/>
      <c r="R161" s="359"/>
      <c r="T161" s="425"/>
      <c r="AD161" s="426"/>
      <c r="AT161" s="273" t="s">
        <v>621</v>
      </c>
      <c r="AU161" s="273" t="s">
        <v>538</v>
      </c>
    </row>
    <row r="162" spans="2:64" s="273" customFormat="1" ht="27" customHeight="1">
      <c r="B162" s="357"/>
      <c r="C162" s="416" t="s">
        <v>691</v>
      </c>
      <c r="D162" s="416" t="s">
        <v>613</v>
      </c>
      <c r="E162" s="417" t="s">
        <v>420</v>
      </c>
      <c r="F162" s="512" t="s">
        <v>421</v>
      </c>
      <c r="G162" s="506"/>
      <c r="H162" s="506"/>
      <c r="I162" s="506"/>
      <c r="J162" s="418" t="s">
        <v>766</v>
      </c>
      <c r="K162" s="419">
        <v>42</v>
      </c>
      <c r="L162" s="420">
        <v>0</v>
      </c>
      <c r="M162" s="507">
        <v>0</v>
      </c>
      <c r="N162" s="506"/>
      <c r="O162" s="506"/>
      <c r="P162" s="505">
        <f>ROUND($V$162*$K$162,2)</f>
        <v>0</v>
      </c>
      <c r="Q162" s="506"/>
      <c r="R162" s="359"/>
      <c r="T162" s="421"/>
      <c r="U162" s="422" t="s">
        <v>502</v>
      </c>
      <c r="V162" s="366">
        <f>$L$162+$M$162</f>
        <v>0</v>
      </c>
      <c r="W162" s="366">
        <f>ROUND($L$162*$K$162,2)</f>
        <v>0</v>
      </c>
      <c r="X162" s="366">
        <f>ROUND($M$162*$K$162,2)</f>
        <v>0</v>
      </c>
      <c r="Y162" s="423">
        <v>0.442</v>
      </c>
      <c r="Z162" s="423">
        <f>$Y$162*$K$162</f>
        <v>18.564</v>
      </c>
      <c r="AA162" s="423">
        <v>0.00167</v>
      </c>
      <c r="AB162" s="423">
        <f>$AA$162*$K$162</f>
        <v>0.07014000000000001</v>
      </c>
      <c r="AC162" s="423">
        <v>0</v>
      </c>
      <c r="AD162" s="424">
        <f>$AC$162*$K$162</f>
        <v>0</v>
      </c>
      <c r="AR162" s="273" t="s">
        <v>617</v>
      </c>
      <c r="AT162" s="273" t="s">
        <v>613</v>
      </c>
      <c r="AU162" s="273" t="s">
        <v>538</v>
      </c>
      <c r="AY162" s="273" t="s">
        <v>611</v>
      </c>
      <c r="BE162" s="394">
        <f>IF($U$162="základní",$P$162,0)</f>
        <v>0</v>
      </c>
      <c r="BF162" s="394">
        <f>IF($U$162="snížená",$P$162,0)</f>
        <v>0</v>
      </c>
      <c r="BG162" s="394">
        <f>IF($U$162="zákl. přenesená",$P$162,0)</f>
        <v>0</v>
      </c>
      <c r="BH162" s="394">
        <f>IF($U$162="sníž. přenesená",$P$162,0)</f>
        <v>0</v>
      </c>
      <c r="BI162" s="394">
        <f>IF($U$162="nulová",$P$162,0)</f>
        <v>0</v>
      </c>
      <c r="BJ162" s="273" t="s">
        <v>23</v>
      </c>
      <c r="BK162" s="394">
        <f>ROUND($V$162*$K$162,2)</f>
        <v>0</v>
      </c>
      <c r="BL162" s="273" t="s">
        <v>617</v>
      </c>
    </row>
    <row r="163" spans="2:47" s="273" customFormat="1" ht="65.25" customHeight="1">
      <c r="B163" s="357"/>
      <c r="F163" s="511" t="s">
        <v>422</v>
      </c>
      <c r="G163" s="497"/>
      <c r="H163" s="497"/>
      <c r="I163" s="497"/>
      <c r="R163" s="359"/>
      <c r="T163" s="425"/>
      <c r="AD163" s="426"/>
      <c r="AT163" s="273" t="s">
        <v>621</v>
      </c>
      <c r="AU163" s="273" t="s">
        <v>538</v>
      </c>
    </row>
    <row r="164" spans="2:51" s="273" customFormat="1" ht="15.75" customHeight="1">
      <c r="B164" s="427"/>
      <c r="E164" s="428"/>
      <c r="F164" s="516" t="s">
        <v>423</v>
      </c>
      <c r="G164" s="517"/>
      <c r="H164" s="517"/>
      <c r="I164" s="517"/>
      <c r="K164" s="429">
        <v>42</v>
      </c>
      <c r="R164" s="430"/>
      <c r="T164" s="431"/>
      <c r="AD164" s="432"/>
      <c r="AT164" s="428" t="s">
        <v>623</v>
      </c>
      <c r="AU164" s="428" t="s">
        <v>538</v>
      </c>
      <c r="AV164" s="428" t="s">
        <v>538</v>
      </c>
      <c r="AW164" s="428" t="s">
        <v>585</v>
      </c>
      <c r="AX164" s="428" t="s">
        <v>23</v>
      </c>
      <c r="AY164" s="428" t="s">
        <v>611</v>
      </c>
    </row>
    <row r="165" spans="2:63" s="410" customFormat="1" ht="23.25" customHeight="1">
      <c r="B165" s="409"/>
      <c r="D165" s="271" t="s">
        <v>139</v>
      </c>
      <c r="M165" s="500">
        <f>$BK$165</f>
        <v>0</v>
      </c>
      <c r="N165" s="501"/>
      <c r="O165" s="501"/>
      <c r="P165" s="502" t="s">
        <v>150</v>
      </c>
      <c r="Q165" s="501"/>
      <c r="R165" s="411"/>
      <c r="T165" s="412"/>
      <c r="W165" s="269">
        <f>$W$166</f>
        <v>0</v>
      </c>
      <c r="X165" s="269">
        <f>$X$166</f>
        <v>0</v>
      </c>
      <c r="Z165" s="413">
        <f>$Z$166</f>
        <v>10.465225</v>
      </c>
      <c r="AB165" s="413">
        <f>$AB$166</f>
        <v>0</v>
      </c>
      <c r="AD165" s="414">
        <f>$AD$166</f>
        <v>0</v>
      </c>
      <c r="AR165" s="270" t="s">
        <v>23</v>
      </c>
      <c r="AT165" s="270" t="s">
        <v>530</v>
      </c>
      <c r="AU165" s="270" t="s">
        <v>538</v>
      </c>
      <c r="AY165" s="270" t="s">
        <v>611</v>
      </c>
      <c r="BK165" s="415">
        <f>$BK$166</f>
        <v>0</v>
      </c>
    </row>
    <row r="166" spans="2:64" s="273" customFormat="1" ht="39" customHeight="1">
      <c r="B166" s="357"/>
      <c r="C166" s="416" t="s">
        <v>698</v>
      </c>
      <c r="D166" s="416" t="s">
        <v>613</v>
      </c>
      <c r="E166" s="417" t="s">
        <v>424</v>
      </c>
      <c r="F166" s="512" t="s">
        <v>425</v>
      </c>
      <c r="G166" s="506"/>
      <c r="H166" s="506"/>
      <c r="I166" s="506"/>
      <c r="J166" s="418" t="s">
        <v>694</v>
      </c>
      <c r="K166" s="419">
        <v>16.175</v>
      </c>
      <c r="L166" s="420">
        <v>0</v>
      </c>
      <c r="M166" s="507">
        <v>0</v>
      </c>
      <c r="N166" s="506"/>
      <c r="O166" s="506"/>
      <c r="P166" s="505">
        <f>ROUND($V$166*$K$166,2)</f>
        <v>0</v>
      </c>
      <c r="Q166" s="506"/>
      <c r="R166" s="359"/>
      <c r="T166" s="421"/>
      <c r="U166" s="422" t="s">
        <v>502</v>
      </c>
      <c r="V166" s="366">
        <f>$L$166+$M$166</f>
        <v>0</v>
      </c>
      <c r="W166" s="366">
        <f>ROUND($L$166*$K$166,2)</f>
        <v>0</v>
      </c>
      <c r="X166" s="366">
        <f>ROUND($M$166*$K$166,2)</f>
        <v>0</v>
      </c>
      <c r="Y166" s="423">
        <v>0.647</v>
      </c>
      <c r="Z166" s="423">
        <f>$Y$166*$K$166</f>
        <v>10.465225</v>
      </c>
      <c r="AA166" s="423">
        <v>0</v>
      </c>
      <c r="AB166" s="423">
        <f>$AA$166*$K$166</f>
        <v>0</v>
      </c>
      <c r="AC166" s="423">
        <v>0</v>
      </c>
      <c r="AD166" s="424">
        <f>$AC$166*$K$166</f>
        <v>0</v>
      </c>
      <c r="AR166" s="273" t="s">
        <v>617</v>
      </c>
      <c r="AT166" s="273" t="s">
        <v>613</v>
      </c>
      <c r="AU166" s="273" t="s">
        <v>631</v>
      </c>
      <c r="AY166" s="273" t="s">
        <v>611</v>
      </c>
      <c r="BE166" s="394">
        <f>IF($U$166="základní",$P$166,0)</f>
        <v>0</v>
      </c>
      <c r="BF166" s="394">
        <f>IF($U$166="snížená",$P$166,0)</f>
        <v>0</v>
      </c>
      <c r="BG166" s="394">
        <f>IF($U$166="zákl. přenesená",$P$166,0)</f>
        <v>0</v>
      </c>
      <c r="BH166" s="394">
        <f>IF($U$166="sníž. přenesená",$P$166,0)</f>
        <v>0</v>
      </c>
      <c r="BI166" s="394">
        <f>IF($U$166="nulová",$P$166,0)</f>
        <v>0</v>
      </c>
      <c r="BJ166" s="273" t="s">
        <v>23</v>
      </c>
      <c r="BK166" s="394">
        <f>ROUND($V$166*$K$166,2)</f>
        <v>0</v>
      </c>
      <c r="BL166" s="273" t="s">
        <v>617</v>
      </c>
    </row>
    <row r="167" spans="2:63" s="410" customFormat="1" ht="37.5" customHeight="1">
      <c r="B167" s="409"/>
      <c r="D167" s="272" t="s">
        <v>366</v>
      </c>
      <c r="M167" s="503">
        <f>$BK$167</f>
        <v>0</v>
      </c>
      <c r="N167" s="501"/>
      <c r="O167" s="501"/>
      <c r="P167" s="504" t="s">
        <v>150</v>
      </c>
      <c r="Q167" s="501"/>
      <c r="R167" s="411"/>
      <c r="T167" s="412"/>
      <c r="W167" s="269">
        <f>$W$168+$W$197</f>
        <v>0</v>
      </c>
      <c r="X167" s="269">
        <f>$X$168+$X$197</f>
        <v>0</v>
      </c>
      <c r="Z167" s="413">
        <f>$Z$168+$Z$197</f>
        <v>10.773001</v>
      </c>
      <c r="AB167" s="413">
        <f>$AB$168+$AB$197</f>
        <v>0.00888759</v>
      </c>
      <c r="AD167" s="414">
        <f>$AD$168+$AD$197</f>
        <v>0</v>
      </c>
      <c r="AR167" s="270" t="s">
        <v>538</v>
      </c>
      <c r="AT167" s="270" t="s">
        <v>530</v>
      </c>
      <c r="AU167" s="270" t="s">
        <v>531</v>
      </c>
      <c r="AY167" s="270" t="s">
        <v>611</v>
      </c>
      <c r="BK167" s="415">
        <f>$BK$168+$BK$197</f>
        <v>0</v>
      </c>
    </row>
    <row r="168" spans="2:63" s="410" customFormat="1" ht="21" customHeight="1">
      <c r="B168" s="409"/>
      <c r="D168" s="271" t="s">
        <v>367</v>
      </c>
      <c r="M168" s="500">
        <f>$BK$168</f>
        <v>0</v>
      </c>
      <c r="N168" s="501"/>
      <c r="O168" s="501"/>
      <c r="P168" s="502" t="s">
        <v>150</v>
      </c>
      <c r="Q168" s="501"/>
      <c r="R168" s="411"/>
      <c r="T168" s="412"/>
      <c r="W168" s="269">
        <f>SUM($W$169:$W$196)</f>
        <v>0</v>
      </c>
      <c r="X168" s="269">
        <f>SUM($X$169:$X$196)</f>
        <v>0</v>
      </c>
      <c r="Z168" s="413">
        <f>SUM($Z$169:$Z$196)</f>
        <v>7.606375</v>
      </c>
      <c r="AB168" s="413">
        <f>SUM($AB$169:$AB$196)</f>
        <v>0.00615774</v>
      </c>
      <c r="AD168" s="414">
        <f>SUM($AD$169:$AD$196)</f>
        <v>0</v>
      </c>
      <c r="AR168" s="270" t="s">
        <v>538</v>
      </c>
      <c r="AT168" s="270" t="s">
        <v>530</v>
      </c>
      <c r="AU168" s="270" t="s">
        <v>23</v>
      </c>
      <c r="AY168" s="270" t="s">
        <v>611</v>
      </c>
      <c r="BK168" s="415">
        <f>SUM($BK$169:$BK$196)</f>
        <v>0</v>
      </c>
    </row>
    <row r="169" spans="2:64" s="273" customFormat="1" ht="27" customHeight="1">
      <c r="B169" s="357"/>
      <c r="C169" s="416" t="s">
        <v>9</v>
      </c>
      <c r="D169" s="416" t="s">
        <v>613</v>
      </c>
      <c r="E169" s="417" t="s">
        <v>426</v>
      </c>
      <c r="F169" s="512" t="s">
        <v>427</v>
      </c>
      <c r="G169" s="506"/>
      <c r="H169" s="506"/>
      <c r="I169" s="506"/>
      <c r="J169" s="418" t="s">
        <v>550</v>
      </c>
      <c r="K169" s="419">
        <v>0.416</v>
      </c>
      <c r="L169" s="420">
        <v>0</v>
      </c>
      <c r="M169" s="507">
        <v>0</v>
      </c>
      <c r="N169" s="506"/>
      <c r="O169" s="506"/>
      <c r="P169" s="505">
        <f>ROUND($V$169*$K$169,2)</f>
        <v>0</v>
      </c>
      <c r="Q169" s="506"/>
      <c r="R169" s="359"/>
      <c r="T169" s="421"/>
      <c r="U169" s="422" t="s">
        <v>502</v>
      </c>
      <c r="V169" s="366">
        <f>$L$169+$M$169</f>
        <v>0</v>
      </c>
      <c r="W169" s="366">
        <f>ROUND($L$169*$K$169,2)</f>
        <v>0</v>
      </c>
      <c r="X169" s="366">
        <f>ROUND($M$169*$K$169,2)</f>
        <v>0</v>
      </c>
      <c r="Y169" s="423">
        <v>1.56</v>
      </c>
      <c r="Z169" s="423">
        <f>$Y$169*$K$169</f>
        <v>0.64896</v>
      </c>
      <c r="AA169" s="423">
        <v>0.00189</v>
      </c>
      <c r="AB169" s="423">
        <f>$AA$169*$K$169</f>
        <v>0.0007862399999999999</v>
      </c>
      <c r="AC169" s="423">
        <v>0</v>
      </c>
      <c r="AD169" s="424">
        <f>$AC$169*$K$169</f>
        <v>0</v>
      </c>
      <c r="AR169" s="273" t="s">
        <v>711</v>
      </c>
      <c r="AT169" s="273" t="s">
        <v>613</v>
      </c>
      <c r="AU169" s="273" t="s">
        <v>538</v>
      </c>
      <c r="AY169" s="273" t="s">
        <v>611</v>
      </c>
      <c r="BE169" s="394">
        <f>IF($U$169="základní",$P$169,0)</f>
        <v>0</v>
      </c>
      <c r="BF169" s="394">
        <f>IF($U$169="snížená",$P$169,0)</f>
        <v>0</v>
      </c>
      <c r="BG169" s="394">
        <f>IF($U$169="zákl. přenesená",$P$169,0)</f>
        <v>0</v>
      </c>
      <c r="BH169" s="394">
        <f>IF($U$169="sníž. přenesená",$P$169,0)</f>
        <v>0</v>
      </c>
      <c r="BI169" s="394">
        <f>IF($U$169="nulová",$P$169,0)</f>
        <v>0</v>
      </c>
      <c r="BJ169" s="273" t="s">
        <v>23</v>
      </c>
      <c r="BK169" s="394">
        <f>ROUND($V$169*$K$169,2)</f>
        <v>0</v>
      </c>
      <c r="BL169" s="273" t="s">
        <v>711</v>
      </c>
    </row>
    <row r="170" spans="2:51" s="273" customFormat="1" ht="15.75" customHeight="1">
      <c r="B170" s="427"/>
      <c r="E170" s="428"/>
      <c r="F170" s="516" t="s">
        <v>428</v>
      </c>
      <c r="G170" s="517"/>
      <c r="H170" s="517"/>
      <c r="I170" s="517"/>
      <c r="K170" s="429">
        <v>0.086</v>
      </c>
      <c r="R170" s="430"/>
      <c r="T170" s="431"/>
      <c r="AD170" s="432"/>
      <c r="AT170" s="428" t="s">
        <v>623</v>
      </c>
      <c r="AU170" s="428" t="s">
        <v>538</v>
      </c>
      <c r="AV170" s="428" t="s">
        <v>538</v>
      </c>
      <c r="AW170" s="428" t="s">
        <v>585</v>
      </c>
      <c r="AX170" s="428" t="s">
        <v>531</v>
      </c>
      <c r="AY170" s="428" t="s">
        <v>611</v>
      </c>
    </row>
    <row r="171" spans="2:51" s="273" customFormat="1" ht="15.75" customHeight="1">
      <c r="B171" s="427"/>
      <c r="E171" s="428"/>
      <c r="F171" s="516" t="s">
        <v>429</v>
      </c>
      <c r="G171" s="517"/>
      <c r="H171" s="517"/>
      <c r="I171" s="517"/>
      <c r="K171" s="429">
        <v>0.175</v>
      </c>
      <c r="R171" s="430"/>
      <c r="T171" s="431"/>
      <c r="AD171" s="432"/>
      <c r="AT171" s="428" t="s">
        <v>623</v>
      </c>
      <c r="AU171" s="428" t="s">
        <v>538</v>
      </c>
      <c r="AV171" s="428" t="s">
        <v>538</v>
      </c>
      <c r="AW171" s="428" t="s">
        <v>585</v>
      </c>
      <c r="AX171" s="428" t="s">
        <v>531</v>
      </c>
      <c r="AY171" s="428" t="s">
        <v>611</v>
      </c>
    </row>
    <row r="172" spans="2:51" s="273" customFormat="1" ht="15.75" customHeight="1">
      <c r="B172" s="427"/>
      <c r="E172" s="428"/>
      <c r="F172" s="516" t="s">
        <v>430</v>
      </c>
      <c r="G172" s="517"/>
      <c r="H172" s="517"/>
      <c r="I172" s="517"/>
      <c r="K172" s="429">
        <v>0.155</v>
      </c>
      <c r="R172" s="430"/>
      <c r="T172" s="431"/>
      <c r="AD172" s="432"/>
      <c r="AT172" s="428" t="s">
        <v>623</v>
      </c>
      <c r="AU172" s="428" t="s">
        <v>538</v>
      </c>
      <c r="AV172" s="428" t="s">
        <v>538</v>
      </c>
      <c r="AW172" s="428" t="s">
        <v>585</v>
      </c>
      <c r="AX172" s="428" t="s">
        <v>531</v>
      </c>
      <c r="AY172" s="428" t="s">
        <v>611</v>
      </c>
    </row>
    <row r="173" spans="2:64" s="273" customFormat="1" ht="27" customHeight="1">
      <c r="B173" s="357"/>
      <c r="C173" s="416" t="s">
        <v>711</v>
      </c>
      <c r="D173" s="416" t="s">
        <v>613</v>
      </c>
      <c r="E173" s="417" t="s">
        <v>431</v>
      </c>
      <c r="F173" s="512" t="s">
        <v>432</v>
      </c>
      <c r="G173" s="506"/>
      <c r="H173" s="506"/>
      <c r="I173" s="506"/>
      <c r="J173" s="418" t="s">
        <v>546</v>
      </c>
      <c r="K173" s="419">
        <v>10.435</v>
      </c>
      <c r="L173" s="420">
        <v>0</v>
      </c>
      <c r="M173" s="507">
        <v>0</v>
      </c>
      <c r="N173" s="506"/>
      <c r="O173" s="506"/>
      <c r="P173" s="505">
        <f>ROUND($V$173*$K$173,2)</f>
        <v>0</v>
      </c>
      <c r="Q173" s="506"/>
      <c r="R173" s="359"/>
      <c r="T173" s="421"/>
      <c r="U173" s="422" t="s">
        <v>502</v>
      </c>
      <c r="V173" s="366">
        <f>$L$173+$M$173</f>
        <v>0</v>
      </c>
      <c r="W173" s="366">
        <f>ROUND($L$173*$K$173,2)</f>
        <v>0</v>
      </c>
      <c r="X173" s="366">
        <f>ROUND($M$173*$K$173,2)</f>
        <v>0</v>
      </c>
      <c r="Y173" s="423">
        <v>0.484</v>
      </c>
      <c r="Z173" s="423">
        <f>$Y$173*$K$173</f>
        <v>5.05054</v>
      </c>
      <c r="AA173" s="423">
        <v>0.00015</v>
      </c>
      <c r="AB173" s="423">
        <f>$AA$173*$K$173</f>
        <v>0.00156525</v>
      </c>
      <c r="AC173" s="423">
        <v>0</v>
      </c>
      <c r="AD173" s="424">
        <f>$AC$173*$K$173</f>
        <v>0</v>
      </c>
      <c r="AR173" s="273" t="s">
        <v>711</v>
      </c>
      <c r="AT173" s="273" t="s">
        <v>613</v>
      </c>
      <c r="AU173" s="273" t="s">
        <v>538</v>
      </c>
      <c r="AY173" s="273" t="s">
        <v>611</v>
      </c>
      <c r="BE173" s="394">
        <f>IF($U$173="základní",$P$173,0)</f>
        <v>0</v>
      </c>
      <c r="BF173" s="394">
        <f>IF($U$173="snížená",$P$173,0)</f>
        <v>0</v>
      </c>
      <c r="BG173" s="394">
        <f>IF($U$173="zákl. přenesená",$P$173,0)</f>
        <v>0</v>
      </c>
      <c r="BH173" s="394">
        <f>IF($U$173="sníž. přenesená",$P$173,0)</f>
        <v>0</v>
      </c>
      <c r="BI173" s="394">
        <f>IF($U$173="nulová",$P$173,0)</f>
        <v>0</v>
      </c>
      <c r="BJ173" s="273" t="s">
        <v>23</v>
      </c>
      <c r="BK173" s="394">
        <f>ROUND($V$173*$K$173,2)</f>
        <v>0</v>
      </c>
      <c r="BL173" s="273" t="s">
        <v>711</v>
      </c>
    </row>
    <row r="174" spans="2:47" s="273" customFormat="1" ht="15.75" customHeight="1">
      <c r="B174" s="357"/>
      <c r="F174" s="511" t="s">
        <v>433</v>
      </c>
      <c r="G174" s="497"/>
      <c r="H174" s="497"/>
      <c r="I174" s="497"/>
      <c r="R174" s="359"/>
      <c r="T174" s="425"/>
      <c r="AD174" s="426"/>
      <c r="AT174" s="273" t="s">
        <v>621</v>
      </c>
      <c r="AU174" s="273" t="s">
        <v>538</v>
      </c>
    </row>
    <row r="175" spans="2:51" s="273" customFormat="1" ht="15.75" customHeight="1">
      <c r="B175" s="427"/>
      <c r="E175" s="428"/>
      <c r="F175" s="516" t="s">
        <v>434</v>
      </c>
      <c r="G175" s="517"/>
      <c r="H175" s="517"/>
      <c r="I175" s="517"/>
      <c r="K175" s="429">
        <v>2.19</v>
      </c>
      <c r="R175" s="430"/>
      <c r="T175" s="431"/>
      <c r="AD175" s="432"/>
      <c r="AT175" s="428" t="s">
        <v>623</v>
      </c>
      <c r="AU175" s="428" t="s">
        <v>538</v>
      </c>
      <c r="AV175" s="428" t="s">
        <v>538</v>
      </c>
      <c r="AW175" s="428" t="s">
        <v>585</v>
      </c>
      <c r="AX175" s="428" t="s">
        <v>531</v>
      </c>
      <c r="AY175" s="428" t="s">
        <v>611</v>
      </c>
    </row>
    <row r="176" spans="2:51" s="273" customFormat="1" ht="15.75" customHeight="1">
      <c r="B176" s="427"/>
      <c r="E176" s="428"/>
      <c r="F176" s="516" t="s">
        <v>435</v>
      </c>
      <c r="G176" s="517"/>
      <c r="H176" s="517"/>
      <c r="I176" s="517"/>
      <c r="K176" s="429">
        <v>3.861</v>
      </c>
      <c r="R176" s="430"/>
      <c r="T176" s="431"/>
      <c r="AD176" s="432"/>
      <c r="AT176" s="428" t="s">
        <v>623</v>
      </c>
      <c r="AU176" s="428" t="s">
        <v>538</v>
      </c>
      <c r="AV176" s="428" t="s">
        <v>538</v>
      </c>
      <c r="AW176" s="428" t="s">
        <v>585</v>
      </c>
      <c r="AX176" s="428" t="s">
        <v>531</v>
      </c>
      <c r="AY176" s="428" t="s">
        <v>611</v>
      </c>
    </row>
    <row r="177" spans="2:51" s="273" customFormat="1" ht="15.75" customHeight="1">
      <c r="B177" s="427"/>
      <c r="E177" s="428"/>
      <c r="F177" s="516" t="s">
        <v>436</v>
      </c>
      <c r="G177" s="517"/>
      <c r="H177" s="517"/>
      <c r="I177" s="517"/>
      <c r="K177" s="429">
        <v>4.384</v>
      </c>
      <c r="R177" s="430"/>
      <c r="T177" s="431"/>
      <c r="AD177" s="432"/>
      <c r="AT177" s="428" t="s">
        <v>623</v>
      </c>
      <c r="AU177" s="428" t="s">
        <v>538</v>
      </c>
      <c r="AV177" s="428" t="s">
        <v>538</v>
      </c>
      <c r="AW177" s="428" t="s">
        <v>585</v>
      </c>
      <c r="AX177" s="428" t="s">
        <v>531</v>
      </c>
      <c r="AY177" s="428" t="s">
        <v>611</v>
      </c>
    </row>
    <row r="178" spans="2:64" s="273" customFormat="1" ht="15.75" customHeight="1">
      <c r="B178" s="357"/>
      <c r="C178" s="433" t="s">
        <v>717</v>
      </c>
      <c r="D178" s="433" t="s">
        <v>763</v>
      </c>
      <c r="E178" s="434" t="s">
        <v>437</v>
      </c>
      <c r="F178" s="514" t="s">
        <v>438</v>
      </c>
      <c r="G178" s="515"/>
      <c r="H178" s="515"/>
      <c r="I178" s="515"/>
      <c r="J178" s="435" t="s">
        <v>550</v>
      </c>
      <c r="K178" s="436">
        <v>0.449</v>
      </c>
      <c r="L178" s="437">
        <v>0</v>
      </c>
      <c r="M178" s="515"/>
      <c r="N178" s="515"/>
      <c r="O178" s="506"/>
      <c r="P178" s="505">
        <f>ROUND($V$178*$K$178,2)</f>
        <v>0</v>
      </c>
      <c r="Q178" s="506"/>
      <c r="R178" s="359"/>
      <c r="T178" s="421"/>
      <c r="U178" s="422" t="s">
        <v>502</v>
      </c>
      <c r="V178" s="366">
        <f>$L$178+$M$178</f>
        <v>0</v>
      </c>
      <c r="W178" s="366">
        <f>ROUND($L$178*$K$178,2)</f>
        <v>0</v>
      </c>
      <c r="X178" s="366">
        <f>ROUND($M$178*$K$178,2)</f>
        <v>0</v>
      </c>
      <c r="Y178" s="423">
        <v>0</v>
      </c>
      <c r="Z178" s="423">
        <f>$Y$178*$K$178</f>
        <v>0</v>
      </c>
      <c r="AA178" s="423">
        <v>0.0025</v>
      </c>
      <c r="AB178" s="423">
        <f>$AA$178*$K$178</f>
        <v>0.0011225</v>
      </c>
      <c r="AC178" s="423">
        <v>0</v>
      </c>
      <c r="AD178" s="424">
        <f>$AC$178*$K$178</f>
        <v>0</v>
      </c>
      <c r="AR178" s="273" t="s">
        <v>805</v>
      </c>
      <c r="AT178" s="273" t="s">
        <v>763</v>
      </c>
      <c r="AU178" s="273" t="s">
        <v>538</v>
      </c>
      <c r="AY178" s="273" t="s">
        <v>611</v>
      </c>
      <c r="BE178" s="394">
        <f>IF($U$178="základní",$P$178,0)</f>
        <v>0</v>
      </c>
      <c r="BF178" s="394">
        <f>IF($U$178="snížená",$P$178,0)</f>
        <v>0</v>
      </c>
      <c r="BG178" s="394">
        <f>IF($U$178="zákl. přenesená",$P$178,0)</f>
        <v>0</v>
      </c>
      <c r="BH178" s="394">
        <f>IF($U$178="sníž. přenesená",$P$178,0)</f>
        <v>0</v>
      </c>
      <c r="BI178" s="394">
        <f>IF($U$178="nulová",$P$178,0)</f>
        <v>0</v>
      </c>
      <c r="BJ178" s="273" t="s">
        <v>23</v>
      </c>
      <c r="BK178" s="394">
        <f>ROUND($V$178*$K$178,2)</f>
        <v>0</v>
      </c>
      <c r="BL178" s="273" t="s">
        <v>711</v>
      </c>
    </row>
    <row r="179" spans="2:47" s="273" customFormat="1" ht="36.75" customHeight="1">
      <c r="B179" s="357"/>
      <c r="F179" s="511" t="s">
        <v>439</v>
      </c>
      <c r="G179" s="497"/>
      <c r="H179" s="497"/>
      <c r="I179" s="497"/>
      <c r="R179" s="359"/>
      <c r="T179" s="425"/>
      <c r="AD179" s="426"/>
      <c r="AT179" s="273" t="s">
        <v>621</v>
      </c>
      <c r="AU179" s="273" t="s">
        <v>538</v>
      </c>
    </row>
    <row r="180" spans="2:51" s="273" customFormat="1" ht="15.75" customHeight="1">
      <c r="B180" s="427"/>
      <c r="E180" s="428"/>
      <c r="F180" s="516" t="s">
        <v>428</v>
      </c>
      <c r="G180" s="517"/>
      <c r="H180" s="517"/>
      <c r="I180" s="517"/>
      <c r="K180" s="429">
        <v>0.086</v>
      </c>
      <c r="R180" s="430"/>
      <c r="T180" s="431"/>
      <c r="AD180" s="432"/>
      <c r="AT180" s="428" t="s">
        <v>623</v>
      </c>
      <c r="AU180" s="428" t="s">
        <v>538</v>
      </c>
      <c r="AV180" s="428" t="s">
        <v>538</v>
      </c>
      <c r="AW180" s="428" t="s">
        <v>585</v>
      </c>
      <c r="AX180" s="428" t="s">
        <v>531</v>
      </c>
      <c r="AY180" s="428" t="s">
        <v>611</v>
      </c>
    </row>
    <row r="181" spans="2:51" s="273" customFormat="1" ht="15.75" customHeight="1">
      <c r="B181" s="427"/>
      <c r="E181" s="428"/>
      <c r="F181" s="516" t="s">
        <v>429</v>
      </c>
      <c r="G181" s="517"/>
      <c r="H181" s="517"/>
      <c r="I181" s="517"/>
      <c r="K181" s="429">
        <v>0.175</v>
      </c>
      <c r="R181" s="430"/>
      <c r="T181" s="431"/>
      <c r="AD181" s="432"/>
      <c r="AT181" s="428" t="s">
        <v>623</v>
      </c>
      <c r="AU181" s="428" t="s">
        <v>538</v>
      </c>
      <c r="AV181" s="428" t="s">
        <v>538</v>
      </c>
      <c r="AW181" s="428" t="s">
        <v>585</v>
      </c>
      <c r="AX181" s="428" t="s">
        <v>531</v>
      </c>
      <c r="AY181" s="428" t="s">
        <v>611</v>
      </c>
    </row>
    <row r="182" spans="2:51" s="273" customFormat="1" ht="15.75" customHeight="1">
      <c r="B182" s="427"/>
      <c r="E182" s="428"/>
      <c r="F182" s="516" t="s">
        <v>430</v>
      </c>
      <c r="G182" s="517"/>
      <c r="H182" s="517"/>
      <c r="I182" s="517"/>
      <c r="K182" s="429">
        <v>0.155</v>
      </c>
      <c r="R182" s="430"/>
      <c r="T182" s="431"/>
      <c r="AD182" s="432"/>
      <c r="AT182" s="428" t="s">
        <v>623</v>
      </c>
      <c r="AU182" s="428" t="s">
        <v>538</v>
      </c>
      <c r="AV182" s="428" t="s">
        <v>538</v>
      </c>
      <c r="AW182" s="428" t="s">
        <v>585</v>
      </c>
      <c r="AX182" s="428" t="s">
        <v>531</v>
      </c>
      <c r="AY182" s="428" t="s">
        <v>611</v>
      </c>
    </row>
    <row r="183" spans="2:64" s="273" customFormat="1" ht="27" customHeight="1">
      <c r="B183" s="357"/>
      <c r="C183" s="416" t="s">
        <v>724</v>
      </c>
      <c r="D183" s="416" t="s">
        <v>613</v>
      </c>
      <c r="E183" s="417" t="s">
        <v>440</v>
      </c>
      <c r="F183" s="512" t="s">
        <v>441</v>
      </c>
      <c r="G183" s="506"/>
      <c r="H183" s="506"/>
      <c r="I183" s="506"/>
      <c r="J183" s="418" t="s">
        <v>766</v>
      </c>
      <c r="K183" s="419">
        <v>359</v>
      </c>
      <c r="L183" s="420">
        <v>0</v>
      </c>
      <c r="M183" s="507">
        <v>0</v>
      </c>
      <c r="N183" s="506"/>
      <c r="O183" s="506"/>
      <c r="P183" s="505">
        <f>ROUND($V$183*$K$183,2)</f>
        <v>0</v>
      </c>
      <c r="Q183" s="506"/>
      <c r="R183" s="359"/>
      <c r="T183" s="421"/>
      <c r="U183" s="422" t="s">
        <v>502</v>
      </c>
      <c r="V183" s="366">
        <f>$L$183+$M$183</f>
        <v>0</v>
      </c>
      <c r="W183" s="366">
        <f>ROUND($L$183*$K$183,2)</f>
        <v>0</v>
      </c>
      <c r="X183" s="366">
        <f>ROUND($M$183*$K$183,2)</f>
        <v>0</v>
      </c>
      <c r="Y183" s="423">
        <v>0</v>
      </c>
      <c r="Z183" s="423">
        <f>$Y$183*$K$183</f>
        <v>0</v>
      </c>
      <c r="AA183" s="423">
        <v>0</v>
      </c>
      <c r="AB183" s="423">
        <f>$AA$183*$K$183</f>
        <v>0</v>
      </c>
      <c r="AC183" s="423">
        <v>0</v>
      </c>
      <c r="AD183" s="424">
        <f>$AC$183*$K$183</f>
        <v>0</v>
      </c>
      <c r="AR183" s="273" t="s">
        <v>711</v>
      </c>
      <c r="AT183" s="273" t="s">
        <v>613</v>
      </c>
      <c r="AU183" s="273" t="s">
        <v>538</v>
      </c>
      <c r="AY183" s="273" t="s">
        <v>611</v>
      </c>
      <c r="BE183" s="394">
        <f>IF($U$183="základní",$P$183,0)</f>
        <v>0</v>
      </c>
      <c r="BF183" s="394">
        <f>IF($U$183="snížená",$P$183,0)</f>
        <v>0</v>
      </c>
      <c r="BG183" s="394">
        <f>IF($U$183="zákl. přenesená",$P$183,0)</f>
        <v>0</v>
      </c>
      <c r="BH183" s="394">
        <f>IF($U$183="sníž. přenesená",$P$183,0)</f>
        <v>0</v>
      </c>
      <c r="BI183" s="394">
        <f>IF($U$183="nulová",$P$183,0)</f>
        <v>0</v>
      </c>
      <c r="BJ183" s="273" t="s">
        <v>23</v>
      </c>
      <c r="BK183" s="394">
        <f>ROUND($V$183*$K$183,2)</f>
        <v>0</v>
      </c>
      <c r="BL183" s="273" t="s">
        <v>711</v>
      </c>
    </row>
    <row r="184" spans="2:51" s="273" customFormat="1" ht="15.75" customHeight="1">
      <c r="B184" s="427"/>
      <c r="E184" s="428"/>
      <c r="F184" s="516" t="s">
        <v>442</v>
      </c>
      <c r="G184" s="517"/>
      <c r="H184" s="517"/>
      <c r="I184" s="517"/>
      <c r="K184" s="429">
        <v>81</v>
      </c>
      <c r="R184" s="430"/>
      <c r="T184" s="431"/>
      <c r="AD184" s="432"/>
      <c r="AT184" s="428" t="s">
        <v>623</v>
      </c>
      <c r="AU184" s="428" t="s">
        <v>538</v>
      </c>
      <c r="AV184" s="428" t="s">
        <v>538</v>
      </c>
      <c r="AW184" s="428" t="s">
        <v>585</v>
      </c>
      <c r="AX184" s="428" t="s">
        <v>531</v>
      </c>
      <c r="AY184" s="428" t="s">
        <v>611</v>
      </c>
    </row>
    <row r="185" spans="2:51" s="273" customFormat="1" ht="15.75" customHeight="1">
      <c r="B185" s="427"/>
      <c r="E185" s="428"/>
      <c r="F185" s="516" t="s">
        <v>443</v>
      </c>
      <c r="G185" s="517"/>
      <c r="H185" s="517"/>
      <c r="I185" s="517"/>
      <c r="K185" s="429">
        <v>176</v>
      </c>
      <c r="R185" s="430"/>
      <c r="T185" s="431"/>
      <c r="AD185" s="432"/>
      <c r="AT185" s="428" t="s">
        <v>623</v>
      </c>
      <c r="AU185" s="428" t="s">
        <v>538</v>
      </c>
      <c r="AV185" s="428" t="s">
        <v>538</v>
      </c>
      <c r="AW185" s="428" t="s">
        <v>585</v>
      </c>
      <c r="AX185" s="428" t="s">
        <v>531</v>
      </c>
      <c r="AY185" s="428" t="s">
        <v>611</v>
      </c>
    </row>
    <row r="186" spans="2:51" s="273" customFormat="1" ht="15.75" customHeight="1">
      <c r="B186" s="427"/>
      <c r="E186" s="428"/>
      <c r="F186" s="516" t="s">
        <v>444</v>
      </c>
      <c r="G186" s="517"/>
      <c r="H186" s="517"/>
      <c r="I186" s="517"/>
      <c r="K186" s="429">
        <v>102</v>
      </c>
      <c r="R186" s="430"/>
      <c r="T186" s="431"/>
      <c r="AD186" s="432"/>
      <c r="AT186" s="428" t="s">
        <v>623</v>
      </c>
      <c r="AU186" s="428" t="s">
        <v>538</v>
      </c>
      <c r="AV186" s="428" t="s">
        <v>538</v>
      </c>
      <c r="AW186" s="428" t="s">
        <v>585</v>
      </c>
      <c r="AX186" s="428" t="s">
        <v>531</v>
      </c>
      <c r="AY186" s="428" t="s">
        <v>611</v>
      </c>
    </row>
    <row r="187" spans="2:64" s="273" customFormat="1" ht="27" customHeight="1">
      <c r="B187" s="357"/>
      <c r="C187" s="416" t="s">
        <v>730</v>
      </c>
      <c r="D187" s="416" t="s">
        <v>613</v>
      </c>
      <c r="E187" s="417" t="s">
        <v>445</v>
      </c>
      <c r="F187" s="512" t="s">
        <v>446</v>
      </c>
      <c r="G187" s="506"/>
      <c r="H187" s="506"/>
      <c r="I187" s="506"/>
      <c r="J187" s="418" t="s">
        <v>546</v>
      </c>
      <c r="K187" s="419">
        <v>14.125</v>
      </c>
      <c r="L187" s="420">
        <v>0</v>
      </c>
      <c r="M187" s="507">
        <v>0</v>
      </c>
      <c r="N187" s="506"/>
      <c r="O187" s="506"/>
      <c r="P187" s="505">
        <f>ROUND($V$187*$K$187,2)</f>
        <v>0</v>
      </c>
      <c r="Q187" s="506"/>
      <c r="R187" s="359"/>
      <c r="T187" s="421"/>
      <c r="U187" s="422" t="s">
        <v>502</v>
      </c>
      <c r="V187" s="366">
        <f>$L$187+$M$187</f>
        <v>0</v>
      </c>
      <c r="W187" s="366">
        <f>ROUND($L$187*$K$187,2)</f>
        <v>0</v>
      </c>
      <c r="X187" s="366">
        <f>ROUND($M$187*$K$187,2)</f>
        <v>0</v>
      </c>
      <c r="Y187" s="423">
        <v>0.135</v>
      </c>
      <c r="Z187" s="423">
        <f>$Y$187*$K$187</f>
        <v>1.906875</v>
      </c>
      <c r="AA187" s="423">
        <v>0.00019</v>
      </c>
      <c r="AB187" s="423">
        <f>$AA$187*$K$187</f>
        <v>0.00268375</v>
      </c>
      <c r="AC187" s="423">
        <v>0</v>
      </c>
      <c r="AD187" s="424">
        <f>$AC$187*$K$187</f>
        <v>0</v>
      </c>
      <c r="AR187" s="273" t="s">
        <v>711</v>
      </c>
      <c r="AT187" s="273" t="s">
        <v>613</v>
      </c>
      <c r="AU187" s="273" t="s">
        <v>538</v>
      </c>
      <c r="AY187" s="273" t="s">
        <v>611</v>
      </c>
      <c r="BE187" s="394">
        <f>IF($U$187="základní",$P$187,0)</f>
        <v>0</v>
      </c>
      <c r="BF187" s="394">
        <f>IF($U$187="snížená",$P$187,0)</f>
        <v>0</v>
      </c>
      <c r="BG187" s="394">
        <f>IF($U$187="zákl. přenesená",$P$187,0)</f>
        <v>0</v>
      </c>
      <c r="BH187" s="394">
        <f>IF($U$187="sníž. přenesená",$P$187,0)</f>
        <v>0</v>
      </c>
      <c r="BI187" s="394">
        <f>IF($U$187="nulová",$P$187,0)</f>
        <v>0</v>
      </c>
      <c r="BJ187" s="273" t="s">
        <v>23</v>
      </c>
      <c r="BK187" s="394">
        <f>ROUND($V$187*$K$187,2)</f>
        <v>0</v>
      </c>
      <c r="BL187" s="273" t="s">
        <v>711</v>
      </c>
    </row>
    <row r="188" spans="2:47" s="273" customFormat="1" ht="25.5" customHeight="1">
      <c r="B188" s="357"/>
      <c r="F188" s="511" t="s">
        <v>447</v>
      </c>
      <c r="G188" s="497"/>
      <c r="H188" s="497"/>
      <c r="I188" s="497"/>
      <c r="R188" s="359"/>
      <c r="T188" s="425"/>
      <c r="AD188" s="426"/>
      <c r="AT188" s="273" t="s">
        <v>621</v>
      </c>
      <c r="AU188" s="273" t="s">
        <v>538</v>
      </c>
    </row>
    <row r="189" spans="2:51" s="273" customFormat="1" ht="27" customHeight="1">
      <c r="B189" s="427"/>
      <c r="E189" s="428"/>
      <c r="F189" s="516" t="s">
        <v>448</v>
      </c>
      <c r="G189" s="517"/>
      <c r="H189" s="517"/>
      <c r="I189" s="517"/>
      <c r="K189" s="429">
        <v>14.125</v>
      </c>
      <c r="R189" s="430"/>
      <c r="T189" s="431"/>
      <c r="AD189" s="432"/>
      <c r="AT189" s="428" t="s">
        <v>623</v>
      </c>
      <c r="AU189" s="428" t="s">
        <v>538</v>
      </c>
      <c r="AV189" s="428" t="s">
        <v>538</v>
      </c>
      <c r="AW189" s="428" t="s">
        <v>585</v>
      </c>
      <c r="AX189" s="428" t="s">
        <v>23</v>
      </c>
      <c r="AY189" s="428" t="s">
        <v>611</v>
      </c>
    </row>
    <row r="190" spans="2:64" s="273" customFormat="1" ht="15.75" customHeight="1">
      <c r="B190" s="357"/>
      <c r="C190" s="416" t="s">
        <v>742</v>
      </c>
      <c r="D190" s="416" t="s">
        <v>613</v>
      </c>
      <c r="E190" s="417" t="s">
        <v>449</v>
      </c>
      <c r="F190" s="512" t="s">
        <v>450</v>
      </c>
      <c r="G190" s="506"/>
      <c r="H190" s="506"/>
      <c r="I190" s="506"/>
      <c r="J190" s="418" t="s">
        <v>451</v>
      </c>
      <c r="K190" s="419">
        <v>17</v>
      </c>
      <c r="L190" s="420">
        <v>0</v>
      </c>
      <c r="M190" s="507">
        <v>0</v>
      </c>
      <c r="N190" s="506"/>
      <c r="O190" s="506"/>
      <c r="P190" s="505">
        <f>ROUND($V$190*$K$190,2)</f>
        <v>0</v>
      </c>
      <c r="Q190" s="506"/>
      <c r="R190" s="359"/>
      <c r="T190" s="421"/>
      <c r="U190" s="422" t="s">
        <v>502</v>
      </c>
      <c r="V190" s="366">
        <f>$L$190+$M$190</f>
        <v>0</v>
      </c>
      <c r="W190" s="366">
        <f>ROUND($L$190*$K$190,2)</f>
        <v>0</v>
      </c>
      <c r="X190" s="366">
        <f>ROUND($M$190*$K$190,2)</f>
        <v>0</v>
      </c>
      <c r="Y190" s="423">
        <v>0</v>
      </c>
      <c r="Z190" s="423">
        <f>$Y$190*$K$190</f>
        <v>0</v>
      </c>
      <c r="AA190" s="423">
        <v>0</v>
      </c>
      <c r="AB190" s="423">
        <f>$AA$190*$K$190</f>
        <v>0</v>
      </c>
      <c r="AC190" s="423">
        <v>0</v>
      </c>
      <c r="AD190" s="424">
        <f>$AC$190*$K$190</f>
        <v>0</v>
      </c>
      <c r="AR190" s="273" t="s">
        <v>711</v>
      </c>
      <c r="AT190" s="273" t="s">
        <v>613</v>
      </c>
      <c r="AU190" s="273" t="s">
        <v>538</v>
      </c>
      <c r="AY190" s="273" t="s">
        <v>611</v>
      </c>
      <c r="BE190" s="394">
        <f>IF($U$190="základní",$P$190,0)</f>
        <v>0</v>
      </c>
      <c r="BF190" s="394">
        <f>IF($U$190="snížená",$P$190,0)</f>
        <v>0</v>
      </c>
      <c r="BG190" s="394">
        <f>IF($U$190="zákl. přenesená",$P$190,0)</f>
        <v>0</v>
      </c>
      <c r="BH190" s="394">
        <f>IF($U$190="sníž. přenesená",$P$190,0)</f>
        <v>0</v>
      </c>
      <c r="BI190" s="394">
        <f>IF($U$190="nulová",$P$190,0)</f>
        <v>0</v>
      </c>
      <c r="BJ190" s="273" t="s">
        <v>23</v>
      </c>
      <c r="BK190" s="394">
        <f>ROUND($V$190*$K$190,2)</f>
        <v>0</v>
      </c>
      <c r="BL190" s="273" t="s">
        <v>711</v>
      </c>
    </row>
    <row r="191" spans="2:47" s="273" customFormat="1" ht="67.5" customHeight="1">
      <c r="B191" s="357"/>
      <c r="F191" s="511" t="s">
        <v>452</v>
      </c>
      <c r="G191" s="497"/>
      <c r="H191" s="497"/>
      <c r="I191" s="497"/>
      <c r="R191" s="359"/>
      <c r="T191" s="425"/>
      <c r="AD191" s="426"/>
      <c r="AT191" s="273" t="s">
        <v>621</v>
      </c>
      <c r="AU191" s="273" t="s">
        <v>538</v>
      </c>
    </row>
    <row r="192" spans="2:51" s="273" customFormat="1" ht="15.75" customHeight="1">
      <c r="B192" s="427"/>
      <c r="E192" s="428"/>
      <c r="F192" s="516" t="s">
        <v>453</v>
      </c>
      <c r="G192" s="517"/>
      <c r="H192" s="517"/>
      <c r="I192" s="517"/>
      <c r="K192" s="429">
        <v>3</v>
      </c>
      <c r="R192" s="430"/>
      <c r="T192" s="431"/>
      <c r="AD192" s="432"/>
      <c r="AT192" s="428" t="s">
        <v>623</v>
      </c>
      <c r="AU192" s="428" t="s">
        <v>538</v>
      </c>
      <c r="AV192" s="428" t="s">
        <v>538</v>
      </c>
      <c r="AW192" s="428" t="s">
        <v>585</v>
      </c>
      <c r="AX192" s="428" t="s">
        <v>531</v>
      </c>
      <c r="AY192" s="428" t="s">
        <v>611</v>
      </c>
    </row>
    <row r="193" spans="2:51" s="273" customFormat="1" ht="15.75" customHeight="1">
      <c r="B193" s="427"/>
      <c r="E193" s="428"/>
      <c r="F193" s="516" t="s">
        <v>454</v>
      </c>
      <c r="G193" s="517"/>
      <c r="H193" s="517"/>
      <c r="I193" s="517"/>
      <c r="K193" s="429">
        <v>8</v>
      </c>
      <c r="R193" s="430"/>
      <c r="T193" s="431"/>
      <c r="AD193" s="432"/>
      <c r="AT193" s="428" t="s">
        <v>623</v>
      </c>
      <c r="AU193" s="428" t="s">
        <v>538</v>
      </c>
      <c r="AV193" s="428" t="s">
        <v>538</v>
      </c>
      <c r="AW193" s="428" t="s">
        <v>585</v>
      </c>
      <c r="AX193" s="428" t="s">
        <v>531</v>
      </c>
      <c r="AY193" s="428" t="s">
        <v>611</v>
      </c>
    </row>
    <row r="194" spans="2:51" s="273" customFormat="1" ht="15.75" customHeight="1">
      <c r="B194" s="427"/>
      <c r="E194" s="428"/>
      <c r="F194" s="516" t="s">
        <v>455</v>
      </c>
      <c r="G194" s="517"/>
      <c r="H194" s="517"/>
      <c r="I194" s="517"/>
      <c r="K194" s="429">
        <v>6</v>
      </c>
      <c r="R194" s="430"/>
      <c r="T194" s="431"/>
      <c r="AD194" s="432"/>
      <c r="AT194" s="428" t="s">
        <v>623</v>
      </c>
      <c r="AU194" s="428" t="s">
        <v>538</v>
      </c>
      <c r="AV194" s="428" t="s">
        <v>538</v>
      </c>
      <c r="AW194" s="428" t="s">
        <v>585</v>
      </c>
      <c r="AX194" s="428" t="s">
        <v>531</v>
      </c>
      <c r="AY194" s="428" t="s">
        <v>611</v>
      </c>
    </row>
    <row r="195" spans="2:64" s="273" customFormat="1" ht="27" customHeight="1">
      <c r="B195" s="357"/>
      <c r="C195" s="416" t="s">
        <v>8</v>
      </c>
      <c r="D195" s="416" t="s">
        <v>613</v>
      </c>
      <c r="E195" s="417" t="s">
        <v>456</v>
      </c>
      <c r="F195" s="512" t="s">
        <v>457</v>
      </c>
      <c r="G195" s="506"/>
      <c r="H195" s="506"/>
      <c r="I195" s="506"/>
      <c r="J195" s="418" t="s">
        <v>893</v>
      </c>
      <c r="K195" s="438">
        <v>0</v>
      </c>
      <c r="L195" s="420">
        <v>0</v>
      </c>
      <c r="M195" s="507">
        <v>0</v>
      </c>
      <c r="N195" s="506"/>
      <c r="O195" s="506"/>
      <c r="P195" s="505">
        <f>ROUND($V$195*$K$195,2)</f>
        <v>0</v>
      </c>
      <c r="Q195" s="506"/>
      <c r="R195" s="359"/>
      <c r="T195" s="421"/>
      <c r="U195" s="422" t="s">
        <v>502</v>
      </c>
      <c r="V195" s="366">
        <f>$L$195+$M$195</f>
        <v>0</v>
      </c>
      <c r="W195" s="366">
        <f>ROUND($L$195*$K$195,2)</f>
        <v>0</v>
      </c>
      <c r="X195" s="366">
        <f>ROUND($M$195*$K$195,2)</f>
        <v>0</v>
      </c>
      <c r="Y195" s="423">
        <v>0</v>
      </c>
      <c r="Z195" s="423">
        <f>$Y$195*$K$195</f>
        <v>0</v>
      </c>
      <c r="AA195" s="423">
        <v>0</v>
      </c>
      <c r="AB195" s="423">
        <f>$AA$195*$K$195</f>
        <v>0</v>
      </c>
      <c r="AC195" s="423">
        <v>0</v>
      </c>
      <c r="AD195" s="424">
        <f>$AC$195*$K$195</f>
        <v>0</v>
      </c>
      <c r="AR195" s="273" t="s">
        <v>711</v>
      </c>
      <c r="AT195" s="273" t="s">
        <v>613</v>
      </c>
      <c r="AU195" s="273" t="s">
        <v>538</v>
      </c>
      <c r="AY195" s="273" t="s">
        <v>611</v>
      </c>
      <c r="BE195" s="394">
        <f>IF($U$195="základní",$P$195,0)</f>
        <v>0</v>
      </c>
      <c r="BF195" s="394">
        <f>IF($U$195="snížená",$P$195,0)</f>
        <v>0</v>
      </c>
      <c r="BG195" s="394">
        <f>IF($U$195="zákl. přenesená",$P$195,0)</f>
        <v>0</v>
      </c>
      <c r="BH195" s="394">
        <f>IF($U$195="sníž. přenesená",$P$195,0)</f>
        <v>0</v>
      </c>
      <c r="BI195" s="394">
        <f>IF($U$195="nulová",$P$195,0)</f>
        <v>0</v>
      </c>
      <c r="BJ195" s="273" t="s">
        <v>23</v>
      </c>
      <c r="BK195" s="394">
        <f>ROUND($V$195*$K$195,2)</f>
        <v>0</v>
      </c>
      <c r="BL195" s="273" t="s">
        <v>711</v>
      </c>
    </row>
    <row r="196" spans="2:47" s="273" customFormat="1" ht="36.75" customHeight="1">
      <c r="B196" s="357"/>
      <c r="F196" s="511" t="s">
        <v>458</v>
      </c>
      <c r="G196" s="497"/>
      <c r="H196" s="497"/>
      <c r="I196" s="497"/>
      <c r="R196" s="359"/>
      <c r="T196" s="425"/>
      <c r="AD196" s="426"/>
      <c r="AT196" s="273" t="s">
        <v>621</v>
      </c>
      <c r="AU196" s="273" t="s">
        <v>538</v>
      </c>
    </row>
    <row r="197" spans="2:63" s="410" customFormat="1" ht="30.75" customHeight="1">
      <c r="B197" s="409"/>
      <c r="D197" s="271" t="s">
        <v>368</v>
      </c>
      <c r="M197" s="500">
        <f>$BK$197</f>
        <v>0</v>
      </c>
      <c r="N197" s="501"/>
      <c r="O197" s="501"/>
      <c r="P197" s="502" t="s">
        <v>150</v>
      </c>
      <c r="Q197" s="501"/>
      <c r="R197" s="411"/>
      <c r="T197" s="412"/>
      <c r="W197" s="269">
        <f>SUM($W$198:$W$206)</f>
        <v>0</v>
      </c>
      <c r="X197" s="269">
        <f>SUM($X$198:$X$206)</f>
        <v>0</v>
      </c>
      <c r="Z197" s="413">
        <f>SUM($Z$198:$Z$206)</f>
        <v>3.1666260000000004</v>
      </c>
      <c r="AB197" s="413">
        <f>SUM($AB$198:$AB$206)</f>
        <v>0.0027298500000000002</v>
      </c>
      <c r="AD197" s="414">
        <f>SUM($AD$198:$AD$206)</f>
        <v>0</v>
      </c>
      <c r="AR197" s="270" t="s">
        <v>538</v>
      </c>
      <c r="AT197" s="270" t="s">
        <v>530</v>
      </c>
      <c r="AU197" s="270" t="s">
        <v>23</v>
      </c>
      <c r="AY197" s="270" t="s">
        <v>611</v>
      </c>
      <c r="BK197" s="415">
        <f>SUM($BK$198:$BK$206)</f>
        <v>0</v>
      </c>
    </row>
    <row r="198" spans="2:64" s="273" customFormat="1" ht="27" customHeight="1">
      <c r="B198" s="357"/>
      <c r="C198" s="416" t="s">
        <v>755</v>
      </c>
      <c r="D198" s="416" t="s">
        <v>613</v>
      </c>
      <c r="E198" s="417" t="s">
        <v>459</v>
      </c>
      <c r="F198" s="512" t="s">
        <v>460</v>
      </c>
      <c r="G198" s="506"/>
      <c r="H198" s="506"/>
      <c r="I198" s="506"/>
      <c r="J198" s="418" t="s">
        <v>257</v>
      </c>
      <c r="K198" s="419">
        <v>54.597</v>
      </c>
      <c r="L198" s="420">
        <v>0</v>
      </c>
      <c r="M198" s="507">
        <v>0</v>
      </c>
      <c r="N198" s="506"/>
      <c r="O198" s="506"/>
      <c r="P198" s="505">
        <f>ROUND($V$198*$K$198,2)</f>
        <v>0</v>
      </c>
      <c r="Q198" s="506"/>
      <c r="R198" s="359"/>
      <c r="T198" s="421"/>
      <c r="U198" s="422" t="s">
        <v>502</v>
      </c>
      <c r="V198" s="366">
        <f>$L$198+$M$198</f>
        <v>0</v>
      </c>
      <c r="W198" s="366">
        <f>ROUND($L$198*$K$198,2)</f>
        <v>0</v>
      </c>
      <c r="X198" s="366">
        <f>ROUND($M$198*$K$198,2)</f>
        <v>0</v>
      </c>
      <c r="Y198" s="423">
        <v>0.058</v>
      </c>
      <c r="Z198" s="423">
        <f>$Y$198*$K$198</f>
        <v>3.1666260000000004</v>
      </c>
      <c r="AA198" s="423">
        <v>5E-05</v>
      </c>
      <c r="AB198" s="423">
        <f>$AA$198*$K$198</f>
        <v>0.0027298500000000002</v>
      </c>
      <c r="AC198" s="423">
        <v>0</v>
      </c>
      <c r="AD198" s="424">
        <f>$AC$198*$K$198</f>
        <v>0</v>
      </c>
      <c r="AR198" s="273" t="s">
        <v>711</v>
      </c>
      <c r="AT198" s="273" t="s">
        <v>613</v>
      </c>
      <c r="AU198" s="273" t="s">
        <v>538</v>
      </c>
      <c r="AY198" s="273" t="s">
        <v>611</v>
      </c>
      <c r="BE198" s="394">
        <f>IF($U$198="základní",$P$198,0)</f>
        <v>0</v>
      </c>
      <c r="BF198" s="394">
        <f>IF($U$198="snížená",$P$198,0)</f>
        <v>0</v>
      </c>
      <c r="BG198" s="394">
        <f>IF($U$198="zákl. přenesená",$P$198,0)</f>
        <v>0</v>
      </c>
      <c r="BH198" s="394">
        <f>IF($U$198="sníž. přenesená",$P$198,0)</f>
        <v>0</v>
      </c>
      <c r="BI198" s="394">
        <f>IF($U$198="nulová",$P$198,0)</f>
        <v>0</v>
      </c>
      <c r="BJ198" s="273" t="s">
        <v>23</v>
      </c>
      <c r="BK198" s="394">
        <f>ROUND($V$198*$K$198,2)</f>
        <v>0</v>
      </c>
      <c r="BL198" s="273" t="s">
        <v>711</v>
      </c>
    </row>
    <row r="199" spans="2:47" s="273" customFormat="1" ht="36.75" customHeight="1">
      <c r="B199" s="357"/>
      <c r="F199" s="511" t="s">
        <v>461</v>
      </c>
      <c r="G199" s="497"/>
      <c r="H199" s="497"/>
      <c r="I199" s="497"/>
      <c r="R199" s="359"/>
      <c r="T199" s="425"/>
      <c r="AD199" s="426"/>
      <c r="AT199" s="273" t="s">
        <v>621</v>
      </c>
      <c r="AU199" s="273" t="s">
        <v>538</v>
      </c>
    </row>
    <row r="200" spans="2:64" s="273" customFormat="1" ht="15.75" customHeight="1">
      <c r="B200" s="357"/>
      <c r="C200" s="433" t="s">
        <v>762</v>
      </c>
      <c r="D200" s="433" t="s">
        <v>763</v>
      </c>
      <c r="E200" s="434" t="s">
        <v>462</v>
      </c>
      <c r="F200" s="514" t="s">
        <v>463</v>
      </c>
      <c r="G200" s="515"/>
      <c r="H200" s="515"/>
      <c r="I200" s="515"/>
      <c r="J200" s="435" t="s">
        <v>257</v>
      </c>
      <c r="K200" s="436">
        <v>54.597</v>
      </c>
      <c r="L200" s="437">
        <v>0</v>
      </c>
      <c r="M200" s="515"/>
      <c r="N200" s="515"/>
      <c r="O200" s="506"/>
      <c r="P200" s="505">
        <f>ROUND($V$200*$K$200,2)</f>
        <v>0</v>
      </c>
      <c r="Q200" s="506"/>
      <c r="R200" s="359"/>
      <c r="T200" s="421"/>
      <c r="U200" s="422" t="s">
        <v>502</v>
      </c>
      <c r="V200" s="366">
        <f>$L$200+$M$200</f>
        <v>0</v>
      </c>
      <c r="W200" s="366">
        <f>ROUND($L$200*$K$200,2)</f>
        <v>0</v>
      </c>
      <c r="X200" s="366">
        <f>ROUND($M$200*$K$200,2)</f>
        <v>0</v>
      </c>
      <c r="Y200" s="423">
        <v>0</v>
      </c>
      <c r="Z200" s="423">
        <f>$Y$200*$K$200</f>
        <v>0</v>
      </c>
      <c r="AA200" s="423">
        <v>0</v>
      </c>
      <c r="AB200" s="423">
        <f>$AA$200*$K$200</f>
        <v>0</v>
      </c>
      <c r="AC200" s="423">
        <v>0</v>
      </c>
      <c r="AD200" s="424">
        <f>$AC$200*$K$200</f>
        <v>0</v>
      </c>
      <c r="AR200" s="273" t="s">
        <v>805</v>
      </c>
      <c r="AT200" s="273" t="s">
        <v>763</v>
      </c>
      <c r="AU200" s="273" t="s">
        <v>538</v>
      </c>
      <c r="AY200" s="273" t="s">
        <v>611</v>
      </c>
      <c r="BE200" s="394">
        <f>IF($U$200="základní",$P$200,0)</f>
        <v>0</v>
      </c>
      <c r="BF200" s="394">
        <f>IF($U$200="snížená",$P$200,0)</f>
        <v>0</v>
      </c>
      <c r="BG200" s="394">
        <f>IF($U$200="zákl. přenesená",$P$200,0)</f>
        <v>0</v>
      </c>
      <c r="BH200" s="394">
        <f>IF($U$200="sníž. přenesená",$P$200,0)</f>
        <v>0</v>
      </c>
      <c r="BI200" s="394">
        <f>IF($U$200="nulová",$P$200,0)</f>
        <v>0</v>
      </c>
      <c r="BJ200" s="273" t="s">
        <v>23</v>
      </c>
      <c r="BK200" s="394">
        <f>ROUND($V$200*$K$200,2)</f>
        <v>0</v>
      </c>
      <c r="BL200" s="273" t="s">
        <v>711</v>
      </c>
    </row>
    <row r="201" spans="2:47" s="273" customFormat="1" ht="15.75" customHeight="1">
      <c r="B201" s="357"/>
      <c r="F201" s="511" t="s">
        <v>464</v>
      </c>
      <c r="G201" s="497"/>
      <c r="H201" s="497"/>
      <c r="I201" s="497"/>
      <c r="R201" s="359"/>
      <c r="T201" s="425"/>
      <c r="AD201" s="426"/>
      <c r="AT201" s="273" t="s">
        <v>621</v>
      </c>
      <c r="AU201" s="273" t="s">
        <v>538</v>
      </c>
    </row>
    <row r="202" spans="2:51" s="273" customFormat="1" ht="15.75" customHeight="1">
      <c r="B202" s="427"/>
      <c r="E202" s="428"/>
      <c r="F202" s="516" t="s">
        <v>465</v>
      </c>
      <c r="G202" s="517"/>
      <c r="H202" s="517"/>
      <c r="I202" s="517"/>
      <c r="K202" s="429">
        <v>9.159</v>
      </c>
      <c r="R202" s="430"/>
      <c r="T202" s="431"/>
      <c r="AD202" s="432"/>
      <c r="AT202" s="428" t="s">
        <v>623</v>
      </c>
      <c r="AU202" s="428" t="s">
        <v>538</v>
      </c>
      <c r="AV202" s="428" t="s">
        <v>538</v>
      </c>
      <c r="AW202" s="428" t="s">
        <v>585</v>
      </c>
      <c r="AX202" s="428" t="s">
        <v>531</v>
      </c>
      <c r="AY202" s="428" t="s">
        <v>611</v>
      </c>
    </row>
    <row r="203" spans="2:51" s="273" customFormat="1" ht="15.75" customHeight="1">
      <c r="B203" s="427"/>
      <c r="E203" s="428"/>
      <c r="F203" s="516" t="s">
        <v>466</v>
      </c>
      <c r="G203" s="517"/>
      <c r="H203" s="517"/>
      <c r="I203" s="517"/>
      <c r="K203" s="429">
        <v>18.6</v>
      </c>
      <c r="R203" s="430"/>
      <c r="T203" s="431"/>
      <c r="AD203" s="432"/>
      <c r="AT203" s="428" t="s">
        <v>623</v>
      </c>
      <c r="AU203" s="428" t="s">
        <v>538</v>
      </c>
      <c r="AV203" s="428" t="s">
        <v>538</v>
      </c>
      <c r="AW203" s="428" t="s">
        <v>585</v>
      </c>
      <c r="AX203" s="428" t="s">
        <v>531</v>
      </c>
      <c r="AY203" s="428" t="s">
        <v>611</v>
      </c>
    </row>
    <row r="204" spans="2:51" s="273" customFormat="1" ht="15.75" customHeight="1">
      <c r="B204" s="427"/>
      <c r="E204" s="428"/>
      <c r="F204" s="516" t="s">
        <v>467</v>
      </c>
      <c r="G204" s="517"/>
      <c r="H204" s="517"/>
      <c r="I204" s="517"/>
      <c r="K204" s="429">
        <v>16.629</v>
      </c>
      <c r="R204" s="430"/>
      <c r="T204" s="431"/>
      <c r="AD204" s="432"/>
      <c r="AT204" s="428" t="s">
        <v>623</v>
      </c>
      <c r="AU204" s="428" t="s">
        <v>538</v>
      </c>
      <c r="AV204" s="428" t="s">
        <v>538</v>
      </c>
      <c r="AW204" s="428" t="s">
        <v>585</v>
      </c>
      <c r="AX204" s="428" t="s">
        <v>531</v>
      </c>
      <c r="AY204" s="428" t="s">
        <v>611</v>
      </c>
    </row>
    <row r="205" spans="2:64" s="273" customFormat="1" ht="15.75" customHeight="1">
      <c r="B205" s="357"/>
      <c r="C205" s="416" t="s">
        <v>769</v>
      </c>
      <c r="D205" s="416" t="s">
        <v>613</v>
      </c>
      <c r="E205" s="417" t="s">
        <v>468</v>
      </c>
      <c r="F205" s="512" t="s">
        <v>469</v>
      </c>
      <c r="G205" s="506"/>
      <c r="H205" s="506"/>
      <c r="I205" s="506"/>
      <c r="J205" s="418" t="s">
        <v>257</v>
      </c>
      <c r="K205" s="419">
        <v>54.597</v>
      </c>
      <c r="L205" s="420">
        <v>0</v>
      </c>
      <c r="M205" s="507">
        <v>0</v>
      </c>
      <c r="N205" s="506"/>
      <c r="O205" s="506"/>
      <c r="P205" s="505">
        <f>ROUND($V$205*$K$205,2)</f>
        <v>0</v>
      </c>
      <c r="Q205" s="506"/>
      <c r="R205" s="359"/>
      <c r="T205" s="421"/>
      <c r="U205" s="422" t="s">
        <v>502</v>
      </c>
      <c r="V205" s="366">
        <f>$L$205+$M$205</f>
        <v>0</v>
      </c>
      <c r="W205" s="366">
        <f>ROUND($L$205*$K$205,2)</f>
        <v>0</v>
      </c>
      <c r="X205" s="366">
        <f>ROUND($M$205*$K$205,2)</f>
        <v>0</v>
      </c>
      <c r="Y205" s="423">
        <v>0</v>
      </c>
      <c r="Z205" s="423">
        <f>$Y$205*$K$205</f>
        <v>0</v>
      </c>
      <c r="AA205" s="423">
        <v>0</v>
      </c>
      <c r="AB205" s="423">
        <f>$AA$205*$K$205</f>
        <v>0</v>
      </c>
      <c r="AC205" s="423">
        <v>0</v>
      </c>
      <c r="AD205" s="424">
        <f>$AC$205*$K$205</f>
        <v>0</v>
      </c>
      <c r="AR205" s="273" t="s">
        <v>711</v>
      </c>
      <c r="AT205" s="273" t="s">
        <v>613</v>
      </c>
      <c r="AU205" s="273" t="s">
        <v>538</v>
      </c>
      <c r="AY205" s="273" t="s">
        <v>611</v>
      </c>
      <c r="BE205" s="394">
        <f>IF($U$205="základní",$P$205,0)</f>
        <v>0</v>
      </c>
      <c r="BF205" s="394">
        <f>IF($U$205="snížená",$P$205,0)</f>
        <v>0</v>
      </c>
      <c r="BG205" s="394">
        <f>IF($U$205="zákl. přenesená",$P$205,0)</f>
        <v>0</v>
      </c>
      <c r="BH205" s="394">
        <f>IF($U$205="sníž. přenesená",$P$205,0)</f>
        <v>0</v>
      </c>
      <c r="BI205" s="394">
        <f>IF($U$205="nulová",$P$205,0)</f>
        <v>0</v>
      </c>
      <c r="BJ205" s="273" t="s">
        <v>23</v>
      </c>
      <c r="BK205" s="394">
        <f>ROUND($V$205*$K$205,2)</f>
        <v>0</v>
      </c>
      <c r="BL205" s="273" t="s">
        <v>711</v>
      </c>
    </row>
    <row r="206" spans="2:47" s="273" customFormat="1" ht="15.75" customHeight="1">
      <c r="B206" s="357"/>
      <c r="F206" s="511" t="s">
        <v>470</v>
      </c>
      <c r="G206" s="497"/>
      <c r="H206" s="497"/>
      <c r="I206" s="497"/>
      <c r="R206" s="359"/>
      <c r="T206" s="425"/>
      <c r="AD206" s="426"/>
      <c r="AT206" s="273" t="s">
        <v>621</v>
      </c>
      <c r="AU206" s="273" t="s">
        <v>538</v>
      </c>
    </row>
    <row r="207" spans="2:63" s="273" customFormat="1" ht="51" customHeight="1">
      <c r="B207" s="357"/>
      <c r="D207" s="272" t="s">
        <v>594</v>
      </c>
      <c r="M207" s="503">
        <f>$BK$207</f>
        <v>0</v>
      </c>
      <c r="N207" s="497"/>
      <c r="O207" s="497"/>
      <c r="P207" s="513"/>
      <c r="Q207" s="497"/>
      <c r="R207" s="359"/>
      <c r="T207" s="425"/>
      <c r="W207" s="269">
        <f>SUM($W$208:$W$208)</f>
        <v>0</v>
      </c>
      <c r="X207" s="269">
        <f>SUM($X$208:$X$208)</f>
        <v>0</v>
      </c>
      <c r="AD207" s="426"/>
      <c r="AT207" s="273" t="s">
        <v>530</v>
      </c>
      <c r="AU207" s="273" t="s">
        <v>531</v>
      </c>
      <c r="AY207" s="273" t="s">
        <v>364</v>
      </c>
      <c r="BK207" s="394">
        <f>SUM($BK$208:$BK$208)</f>
        <v>0</v>
      </c>
    </row>
    <row r="208" spans="2:63" s="273" customFormat="1" ht="23.25" customHeight="1">
      <c r="B208" s="357"/>
      <c r="C208" s="416"/>
      <c r="D208" s="416" t="s">
        <v>613</v>
      </c>
      <c r="E208" s="417" t="s">
        <v>891</v>
      </c>
      <c r="F208" s="512" t="s">
        <v>892</v>
      </c>
      <c r="G208" s="506"/>
      <c r="H208" s="506"/>
      <c r="I208" s="506"/>
      <c r="J208" s="418" t="s">
        <v>893</v>
      </c>
      <c r="K208" s="419">
        <v>7</v>
      </c>
      <c r="L208" s="444"/>
      <c r="M208" s="507">
        <f>M117+M167</f>
        <v>0</v>
      </c>
      <c r="N208" s="506"/>
      <c r="O208" s="506"/>
      <c r="P208" s="505">
        <f>$BK$208</f>
        <v>0</v>
      </c>
      <c r="Q208" s="506"/>
      <c r="R208" s="359"/>
      <c r="T208" s="421"/>
      <c r="U208" s="439" t="s">
        <v>502</v>
      </c>
      <c r="V208" s="366">
        <f>$L$208+$M$208</f>
        <v>0</v>
      </c>
      <c r="W208" s="440">
        <f>$L$208*$K$208/100</f>
        <v>0</v>
      </c>
      <c r="X208" s="440">
        <f>$M$208*$K$208/100</f>
        <v>0</v>
      </c>
      <c r="AD208" s="426"/>
      <c r="AT208" s="273" t="s">
        <v>364</v>
      </c>
      <c r="AU208" s="273" t="s">
        <v>23</v>
      </c>
      <c r="AY208" s="273" t="s">
        <v>364</v>
      </c>
      <c r="BE208" s="394">
        <f>IF($U$208="základní",$P$208,0)</f>
        <v>0</v>
      </c>
      <c r="BF208" s="394">
        <f>IF($U$208="snížená",$P$208,0)</f>
        <v>0</v>
      </c>
      <c r="BG208" s="394">
        <f>IF($U$208="zákl. přenesená",$P$208,0)</f>
        <v>0</v>
      </c>
      <c r="BH208" s="394">
        <f>IF($U$208="sníž. přenesená",$P$208,0)</f>
        <v>0</v>
      </c>
      <c r="BI208" s="394">
        <f>IF($U$208="nulová",$P$208,0)</f>
        <v>0</v>
      </c>
      <c r="BJ208" s="273" t="s">
        <v>23</v>
      </c>
      <c r="BK208" s="394">
        <f>$V$208*$K$208/100</f>
        <v>0</v>
      </c>
    </row>
    <row r="209" spans="2:47" s="273" customFormat="1" ht="39" customHeight="1">
      <c r="B209" s="357"/>
      <c r="F209" s="511" t="s">
        <v>1025</v>
      </c>
      <c r="G209" s="497"/>
      <c r="H209" s="497"/>
      <c r="I209" s="497"/>
      <c r="R209" s="359"/>
      <c r="T209" s="425"/>
      <c r="AD209" s="426"/>
      <c r="AT209" s="273" t="s">
        <v>621</v>
      </c>
      <c r="AU209" s="273" t="s">
        <v>538</v>
      </c>
    </row>
    <row r="210" spans="2:18" s="273" customFormat="1" ht="7.5" customHeight="1">
      <c r="B210" s="380"/>
      <c r="C210" s="381"/>
      <c r="D210" s="381"/>
      <c r="E210" s="381"/>
      <c r="F210" s="381"/>
      <c r="G210" s="381"/>
      <c r="H210" s="381"/>
      <c r="I210" s="381"/>
      <c r="J210" s="381"/>
      <c r="K210" s="381"/>
      <c r="L210" s="381"/>
      <c r="M210" s="381"/>
      <c r="N210" s="381"/>
      <c r="O210" s="381"/>
      <c r="P210" s="381"/>
      <c r="Q210" s="381"/>
      <c r="R210" s="382"/>
    </row>
    <row r="262" s="349" customFormat="1" ht="14.25" customHeight="1"/>
  </sheetData>
  <sheetProtection/>
  <mergeCells count="225">
    <mergeCell ref="M28:P28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  <mergeCell ref="O20:P20"/>
    <mergeCell ref="O21:P21"/>
    <mergeCell ref="M24:P24"/>
    <mergeCell ref="M25:P25"/>
    <mergeCell ref="M26:P26"/>
    <mergeCell ref="O12:P12"/>
    <mergeCell ref="O14:P14"/>
    <mergeCell ref="H30:J30"/>
    <mergeCell ref="M30:P30"/>
    <mergeCell ref="H31:J31"/>
    <mergeCell ref="M31:P31"/>
    <mergeCell ref="H32:J32"/>
    <mergeCell ref="M32:P32"/>
    <mergeCell ref="H33:J33"/>
    <mergeCell ref="M33:P33"/>
    <mergeCell ref="H34:J34"/>
    <mergeCell ref="M34:P34"/>
    <mergeCell ref="L36:P36"/>
    <mergeCell ref="C75:Q75"/>
    <mergeCell ref="F77:P77"/>
    <mergeCell ref="F78:P78"/>
    <mergeCell ref="M80:P80"/>
    <mergeCell ref="M82:Q82"/>
    <mergeCell ref="M83:Q83"/>
    <mergeCell ref="C85:G85"/>
    <mergeCell ref="H85:J85"/>
    <mergeCell ref="K85:L85"/>
    <mergeCell ref="M85:Q85"/>
    <mergeCell ref="H87:J87"/>
    <mergeCell ref="K87:L87"/>
    <mergeCell ref="M87:Q87"/>
    <mergeCell ref="H88:J88"/>
    <mergeCell ref="K88:L88"/>
    <mergeCell ref="M88:Q88"/>
    <mergeCell ref="H89:J89"/>
    <mergeCell ref="K89:L89"/>
    <mergeCell ref="M89:Q89"/>
    <mergeCell ref="H90:J90"/>
    <mergeCell ref="K90:L90"/>
    <mergeCell ref="M90:Q90"/>
    <mergeCell ref="M94:Q94"/>
    <mergeCell ref="H91:J91"/>
    <mergeCell ref="K91:L91"/>
    <mergeCell ref="M91:Q91"/>
    <mergeCell ref="H92:J92"/>
    <mergeCell ref="K92:L92"/>
    <mergeCell ref="M92:Q92"/>
    <mergeCell ref="L99:Q99"/>
    <mergeCell ref="H95:J95"/>
    <mergeCell ref="K95:L95"/>
    <mergeCell ref="M95:Q95"/>
    <mergeCell ref="M96:Q96"/>
    <mergeCell ref="H93:J93"/>
    <mergeCell ref="K93:L93"/>
    <mergeCell ref="M93:Q93"/>
    <mergeCell ref="H94:J94"/>
    <mergeCell ref="K94:L94"/>
    <mergeCell ref="C105:Q105"/>
    <mergeCell ref="F107:P107"/>
    <mergeCell ref="F108:P108"/>
    <mergeCell ref="M110:P110"/>
    <mergeCell ref="M112:Q112"/>
    <mergeCell ref="M113:Q113"/>
    <mergeCell ref="F115:I115"/>
    <mergeCell ref="P115:Q115"/>
    <mergeCell ref="M115:O115"/>
    <mergeCell ref="F119:I119"/>
    <mergeCell ref="P119:Q119"/>
    <mergeCell ref="M119:O119"/>
    <mergeCell ref="M118:Q118"/>
    <mergeCell ref="F120:I120"/>
    <mergeCell ref="F121:I121"/>
    <mergeCell ref="F122:I122"/>
    <mergeCell ref="F123:I123"/>
    <mergeCell ref="F124:I124"/>
    <mergeCell ref="F125:I125"/>
    <mergeCell ref="P125:Q125"/>
    <mergeCell ref="M125:O125"/>
    <mergeCell ref="F126:I126"/>
    <mergeCell ref="F127:I127"/>
    <mergeCell ref="P127:Q127"/>
    <mergeCell ref="M127:O127"/>
    <mergeCell ref="F128:I128"/>
    <mergeCell ref="F129:I129"/>
    <mergeCell ref="F130:I130"/>
    <mergeCell ref="F131:I131"/>
    <mergeCell ref="F132:I132"/>
    <mergeCell ref="P132:Q132"/>
    <mergeCell ref="M132:O132"/>
    <mergeCell ref="F133:I133"/>
    <mergeCell ref="F135:I135"/>
    <mergeCell ref="P135:Q135"/>
    <mergeCell ref="M135:O135"/>
    <mergeCell ref="F136:I136"/>
    <mergeCell ref="F137:I137"/>
    <mergeCell ref="M134:Q134"/>
    <mergeCell ref="F138:I138"/>
    <mergeCell ref="F139:I139"/>
    <mergeCell ref="F140:I140"/>
    <mergeCell ref="F141:I141"/>
    <mergeCell ref="P141:Q141"/>
    <mergeCell ref="M141:O141"/>
    <mergeCell ref="F142:I142"/>
    <mergeCell ref="F143:I143"/>
    <mergeCell ref="F144:I144"/>
    <mergeCell ref="F145:I145"/>
    <mergeCell ref="F146:I146"/>
    <mergeCell ref="P146:Q146"/>
    <mergeCell ref="M146:O146"/>
    <mergeCell ref="F147:I147"/>
    <mergeCell ref="F148:I148"/>
    <mergeCell ref="P148:Q148"/>
    <mergeCell ref="M148:O148"/>
    <mergeCell ref="F149:I149"/>
    <mergeCell ref="P149:Q149"/>
    <mergeCell ref="M149:O149"/>
    <mergeCell ref="F150:I150"/>
    <mergeCell ref="F151:I151"/>
    <mergeCell ref="F152:I152"/>
    <mergeCell ref="P152:Q152"/>
    <mergeCell ref="M152:O152"/>
    <mergeCell ref="F153:I153"/>
    <mergeCell ref="F154:I154"/>
    <mergeCell ref="F155:I155"/>
    <mergeCell ref="F156:I156"/>
    <mergeCell ref="F157:I157"/>
    <mergeCell ref="P157:Q157"/>
    <mergeCell ref="M157:O157"/>
    <mergeCell ref="F158:I158"/>
    <mergeCell ref="F160:I160"/>
    <mergeCell ref="P160:Q160"/>
    <mergeCell ref="M160:O160"/>
    <mergeCell ref="F161:I161"/>
    <mergeCell ref="F162:I162"/>
    <mergeCell ref="P162:Q162"/>
    <mergeCell ref="M162:O162"/>
    <mergeCell ref="F163:I163"/>
    <mergeCell ref="F164:I164"/>
    <mergeCell ref="F166:I166"/>
    <mergeCell ref="P166:Q166"/>
    <mergeCell ref="M166:O166"/>
    <mergeCell ref="F169:I169"/>
    <mergeCell ref="P169:Q169"/>
    <mergeCell ref="M169:O169"/>
    <mergeCell ref="F170:I170"/>
    <mergeCell ref="F171:I171"/>
    <mergeCell ref="F172:I172"/>
    <mergeCell ref="F173:I173"/>
    <mergeCell ref="P173:Q173"/>
    <mergeCell ref="M173:O173"/>
    <mergeCell ref="F174:I174"/>
    <mergeCell ref="F175:I175"/>
    <mergeCell ref="F176:I176"/>
    <mergeCell ref="F177:I177"/>
    <mergeCell ref="F178:I178"/>
    <mergeCell ref="P178:Q178"/>
    <mergeCell ref="M178:O178"/>
    <mergeCell ref="F179:I179"/>
    <mergeCell ref="F180:I180"/>
    <mergeCell ref="F181:I181"/>
    <mergeCell ref="F182:I182"/>
    <mergeCell ref="F183:I183"/>
    <mergeCell ref="P183:Q183"/>
    <mergeCell ref="M183:O183"/>
    <mergeCell ref="F184:I184"/>
    <mergeCell ref="F185:I185"/>
    <mergeCell ref="F186:I186"/>
    <mergeCell ref="F187:I187"/>
    <mergeCell ref="P187:Q187"/>
    <mergeCell ref="M187:O187"/>
    <mergeCell ref="F188:I188"/>
    <mergeCell ref="F189:I189"/>
    <mergeCell ref="F190:I190"/>
    <mergeCell ref="P190:Q190"/>
    <mergeCell ref="M190:O190"/>
    <mergeCell ref="F191:I191"/>
    <mergeCell ref="F192:I192"/>
    <mergeCell ref="F193:I193"/>
    <mergeCell ref="F194:I194"/>
    <mergeCell ref="F195:I195"/>
    <mergeCell ref="P195:Q195"/>
    <mergeCell ref="M195:O195"/>
    <mergeCell ref="F196:I196"/>
    <mergeCell ref="F198:I198"/>
    <mergeCell ref="P198:Q198"/>
    <mergeCell ref="M198:O198"/>
    <mergeCell ref="F199:I199"/>
    <mergeCell ref="F200:I200"/>
    <mergeCell ref="P200:Q200"/>
    <mergeCell ref="M200:O200"/>
    <mergeCell ref="M197:Q197"/>
    <mergeCell ref="F209:I209"/>
    <mergeCell ref="F201:I201"/>
    <mergeCell ref="M208:O208"/>
    <mergeCell ref="F202:I202"/>
    <mergeCell ref="F203:I203"/>
    <mergeCell ref="F204:I204"/>
    <mergeCell ref="F205:I205"/>
    <mergeCell ref="P205:Q205"/>
    <mergeCell ref="M205:O205"/>
    <mergeCell ref="F206:I206"/>
    <mergeCell ref="F208:I208"/>
    <mergeCell ref="P208:Q208"/>
    <mergeCell ref="M207:Q207"/>
    <mergeCell ref="H1:K1"/>
    <mergeCell ref="S2:AF2"/>
    <mergeCell ref="M159:Q159"/>
    <mergeCell ref="M165:Q165"/>
    <mergeCell ref="M167:Q167"/>
    <mergeCell ref="M168:Q168"/>
    <mergeCell ref="M116:Q116"/>
    <mergeCell ref="M117:Q117"/>
    <mergeCell ref="H96:J96"/>
    <mergeCell ref="K96:L96"/>
  </mergeCells>
  <dataValidations count="2">
    <dataValidation type="list" allowBlank="1" showInputMessage="1" showErrorMessage="1" error="Povoleny jsou hodnoty K a M." sqref="D210 D208">
      <formula1>"K,M"</formula1>
    </dataValidation>
    <dataValidation type="list" allowBlank="1" showInputMessage="1" showErrorMessage="1" error="Povoleny jsou hodnoty základní, snížená, zákl. přenesená, sníž. přenesená, nulová." sqref="U208 U210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3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300" verticalDpi="3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C2" sqref="C2:Q2"/>
    </sheetView>
  </sheetViews>
  <sheetFormatPr defaultColWidth="10.5" defaultRowHeight="14.25" customHeight="1"/>
  <cols>
    <col min="1" max="1" width="8.33203125" style="349" customWidth="1"/>
    <col min="2" max="2" width="1.66796875" style="349" customWidth="1"/>
    <col min="3" max="3" width="4.16015625" style="349" customWidth="1"/>
    <col min="4" max="4" width="4.33203125" style="349" customWidth="1"/>
    <col min="5" max="5" width="17.16015625" style="349" customWidth="1"/>
    <col min="6" max="7" width="11.16015625" style="349" customWidth="1"/>
    <col min="8" max="8" width="12.5" style="349" customWidth="1"/>
    <col min="9" max="9" width="7" style="349" customWidth="1"/>
    <col min="10" max="10" width="5.16015625" style="349" customWidth="1"/>
    <col min="11" max="11" width="11.5" style="349" customWidth="1"/>
    <col min="12" max="12" width="12" style="349" customWidth="1"/>
    <col min="13" max="14" width="6" style="349" customWidth="1"/>
    <col min="15" max="15" width="2" style="349" customWidth="1"/>
    <col min="16" max="16" width="12.5" style="349" customWidth="1"/>
    <col min="17" max="17" width="4.16015625" style="349" customWidth="1"/>
    <col min="18" max="18" width="1.66796875" style="349" customWidth="1"/>
    <col min="19" max="19" width="9.33203125" style="349" customWidth="1"/>
    <col min="20" max="30" width="9.33203125" style="349" hidden="1" customWidth="1"/>
    <col min="31" max="31" width="9.33203125" style="349" customWidth="1"/>
    <col min="32" max="32" width="9.33203125" style="304" customWidth="1"/>
    <col min="33" max="42" width="10.5" style="304" customWidth="1"/>
    <col min="43" max="43" width="9.33203125" style="304" customWidth="1"/>
    <col min="44" max="64" width="9.33203125" style="349" hidden="1" customWidth="1"/>
    <col min="65" max="65" width="9.33203125" style="304" customWidth="1"/>
    <col min="66" max="16384" width="10.5" style="304" customWidth="1"/>
  </cols>
  <sheetData>
    <row r="1" spans="1:256" s="348" customFormat="1" ht="22.5" customHeight="1">
      <c r="A1" s="343"/>
      <c r="B1" s="344"/>
      <c r="C1" s="344"/>
      <c r="D1" s="345" t="s">
        <v>1</v>
      </c>
      <c r="E1" s="344"/>
      <c r="F1" s="346" t="s">
        <v>114</v>
      </c>
      <c r="G1" s="346"/>
      <c r="H1" s="508" t="s">
        <v>115</v>
      </c>
      <c r="I1" s="508"/>
      <c r="J1" s="508"/>
      <c r="K1" s="508"/>
      <c r="L1" s="346" t="s">
        <v>116</v>
      </c>
      <c r="M1" s="344"/>
      <c r="N1" s="344"/>
      <c r="O1" s="345" t="s">
        <v>543</v>
      </c>
      <c r="P1" s="344"/>
      <c r="Q1" s="344"/>
      <c r="R1" s="344"/>
      <c r="S1" s="346" t="s">
        <v>904</v>
      </c>
      <c r="T1" s="346"/>
      <c r="U1" s="343"/>
      <c r="V1" s="343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  <c r="AX1" s="347"/>
      <c r="AY1" s="347"/>
      <c r="AZ1" s="347"/>
      <c r="BA1" s="347"/>
      <c r="BB1" s="347"/>
      <c r="BC1" s="347"/>
      <c r="BD1" s="347"/>
      <c r="BE1" s="347"/>
      <c r="BF1" s="347"/>
      <c r="BG1" s="347"/>
      <c r="BH1" s="347"/>
      <c r="BI1" s="347"/>
      <c r="BJ1" s="347"/>
      <c r="BK1" s="347"/>
      <c r="BL1" s="347"/>
      <c r="BM1" s="347"/>
      <c r="BN1" s="347"/>
      <c r="BO1" s="347"/>
      <c r="BP1" s="347"/>
      <c r="BQ1" s="347"/>
      <c r="BR1" s="347"/>
      <c r="BS1" s="347"/>
      <c r="BT1" s="347"/>
      <c r="BU1" s="347"/>
      <c r="BV1" s="347"/>
      <c r="BW1" s="347"/>
      <c r="BX1" s="347"/>
      <c r="BY1" s="347"/>
      <c r="BZ1" s="347"/>
      <c r="CA1" s="347"/>
      <c r="CB1" s="347"/>
      <c r="CC1" s="347"/>
      <c r="CD1" s="347"/>
      <c r="CE1" s="347"/>
      <c r="CF1" s="347"/>
      <c r="CG1" s="347"/>
      <c r="CH1" s="347"/>
      <c r="CI1" s="347"/>
      <c r="CJ1" s="347"/>
      <c r="CK1" s="347"/>
      <c r="CL1" s="347"/>
      <c r="CM1" s="347"/>
      <c r="CN1" s="347"/>
      <c r="CO1" s="347"/>
      <c r="CP1" s="347"/>
      <c r="CQ1" s="347"/>
      <c r="CR1" s="347"/>
      <c r="CS1" s="347"/>
      <c r="CT1" s="347"/>
      <c r="CU1" s="347"/>
      <c r="CV1" s="347"/>
      <c r="CW1" s="347"/>
      <c r="CX1" s="347"/>
      <c r="CY1" s="347"/>
      <c r="CZ1" s="347"/>
      <c r="DA1" s="347"/>
      <c r="DB1" s="347"/>
      <c r="DC1" s="347"/>
      <c r="DD1" s="347"/>
      <c r="DE1" s="347"/>
      <c r="DF1" s="347"/>
      <c r="DG1" s="347"/>
      <c r="DH1" s="347"/>
      <c r="DI1" s="347"/>
      <c r="DJ1" s="347"/>
      <c r="DK1" s="347"/>
      <c r="DL1" s="347"/>
      <c r="DM1" s="347"/>
      <c r="DN1" s="347"/>
      <c r="DO1" s="347"/>
      <c r="DP1" s="347"/>
      <c r="DQ1" s="347"/>
      <c r="DR1" s="347"/>
      <c r="DS1" s="347"/>
      <c r="DT1" s="347"/>
      <c r="DU1" s="347"/>
      <c r="DV1" s="347"/>
      <c r="DW1" s="347"/>
      <c r="DX1" s="347"/>
      <c r="DY1" s="347"/>
      <c r="DZ1" s="347"/>
      <c r="EA1" s="347"/>
      <c r="EB1" s="347"/>
      <c r="EC1" s="347"/>
      <c r="ED1" s="347"/>
      <c r="EE1" s="347"/>
      <c r="EF1" s="347"/>
      <c r="EG1" s="347"/>
      <c r="EH1" s="347"/>
      <c r="EI1" s="347"/>
      <c r="EJ1" s="347"/>
      <c r="EK1" s="347"/>
      <c r="EL1" s="347"/>
      <c r="EM1" s="347"/>
      <c r="EN1" s="347"/>
      <c r="EO1" s="347"/>
      <c r="EP1" s="347"/>
      <c r="EQ1" s="347"/>
      <c r="ER1" s="347"/>
      <c r="ES1" s="347"/>
      <c r="ET1" s="347"/>
      <c r="EU1" s="347"/>
      <c r="EV1" s="347"/>
      <c r="EW1" s="347"/>
      <c r="EX1" s="347"/>
      <c r="EY1" s="347"/>
      <c r="EZ1" s="347"/>
      <c r="FA1" s="347"/>
      <c r="FB1" s="347"/>
      <c r="FC1" s="347"/>
      <c r="FD1" s="347"/>
      <c r="FE1" s="347"/>
      <c r="FF1" s="347"/>
      <c r="FG1" s="347"/>
      <c r="FH1" s="347"/>
      <c r="FI1" s="347"/>
      <c r="FJ1" s="347"/>
      <c r="FK1" s="347"/>
      <c r="FL1" s="347"/>
      <c r="FM1" s="347"/>
      <c r="FN1" s="347"/>
      <c r="FO1" s="347"/>
      <c r="FP1" s="347"/>
      <c r="FQ1" s="347"/>
      <c r="FR1" s="347"/>
      <c r="FS1" s="347"/>
      <c r="FT1" s="347"/>
      <c r="FU1" s="347"/>
      <c r="FV1" s="347"/>
      <c r="FW1" s="347"/>
      <c r="FX1" s="347"/>
      <c r="FY1" s="347"/>
      <c r="FZ1" s="347"/>
      <c r="GA1" s="347"/>
      <c r="GB1" s="347"/>
      <c r="GC1" s="347"/>
      <c r="GD1" s="347"/>
      <c r="GE1" s="347"/>
      <c r="GF1" s="347"/>
      <c r="GG1" s="347"/>
      <c r="GH1" s="347"/>
      <c r="GI1" s="347"/>
      <c r="GJ1" s="347"/>
      <c r="GK1" s="347"/>
      <c r="GL1" s="347"/>
      <c r="GM1" s="347"/>
      <c r="GN1" s="347"/>
      <c r="GO1" s="347"/>
      <c r="GP1" s="347"/>
      <c r="GQ1" s="347"/>
      <c r="GR1" s="347"/>
      <c r="GS1" s="347"/>
      <c r="GT1" s="347"/>
      <c r="GU1" s="347"/>
      <c r="GV1" s="347"/>
      <c r="GW1" s="347"/>
      <c r="GX1" s="347"/>
      <c r="GY1" s="347"/>
      <c r="GZ1" s="347"/>
      <c r="HA1" s="347"/>
      <c r="HB1" s="347"/>
      <c r="HC1" s="347"/>
      <c r="HD1" s="347"/>
      <c r="HE1" s="347"/>
      <c r="HF1" s="347"/>
      <c r="HG1" s="347"/>
      <c r="HH1" s="347"/>
      <c r="HI1" s="347"/>
      <c r="HJ1" s="347"/>
      <c r="HK1" s="347"/>
      <c r="HL1" s="347"/>
      <c r="HM1" s="347"/>
      <c r="HN1" s="347"/>
      <c r="HO1" s="347"/>
      <c r="HP1" s="347"/>
      <c r="HQ1" s="347"/>
      <c r="HR1" s="347"/>
      <c r="HS1" s="347"/>
      <c r="HT1" s="347"/>
      <c r="HU1" s="347"/>
      <c r="HV1" s="347"/>
      <c r="HW1" s="347"/>
      <c r="HX1" s="347"/>
      <c r="HY1" s="347"/>
      <c r="HZ1" s="347"/>
      <c r="IA1" s="347"/>
      <c r="IB1" s="347"/>
      <c r="IC1" s="347"/>
      <c r="ID1" s="347"/>
      <c r="IE1" s="347"/>
      <c r="IF1" s="347"/>
      <c r="IG1" s="347"/>
      <c r="IH1" s="347"/>
      <c r="II1" s="347"/>
      <c r="IJ1" s="347"/>
      <c r="IK1" s="347"/>
      <c r="IL1" s="347"/>
      <c r="IM1" s="347"/>
      <c r="IN1" s="347"/>
      <c r="IO1" s="347"/>
      <c r="IP1" s="347"/>
      <c r="IQ1" s="347"/>
      <c r="IR1" s="347"/>
      <c r="IS1" s="347"/>
      <c r="IT1" s="347"/>
      <c r="IU1" s="347"/>
      <c r="IV1" s="347"/>
    </row>
    <row r="2" spans="3:46" s="349" customFormat="1" ht="37.5" customHeight="1">
      <c r="C2" s="535" t="s">
        <v>117</v>
      </c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S2" s="498" t="s">
        <v>6</v>
      </c>
      <c r="T2" s="499"/>
      <c r="U2" s="499"/>
      <c r="V2" s="499"/>
      <c r="W2" s="499"/>
      <c r="X2" s="499"/>
      <c r="Y2" s="499"/>
      <c r="Z2" s="499"/>
      <c r="AA2" s="499"/>
      <c r="AB2" s="499"/>
      <c r="AC2" s="499"/>
      <c r="AD2" s="499"/>
      <c r="AE2" s="499"/>
      <c r="AF2" s="499"/>
      <c r="AT2" s="349" t="s">
        <v>113</v>
      </c>
    </row>
    <row r="3" spans="2:46" s="349" customFormat="1" ht="7.5" customHeight="1">
      <c r="B3" s="350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2"/>
      <c r="AT3" s="349" t="s">
        <v>538</v>
      </c>
    </row>
    <row r="4" spans="2:46" s="349" customFormat="1" ht="37.5" customHeight="1">
      <c r="B4" s="353"/>
      <c r="C4" s="496" t="s">
        <v>118</v>
      </c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354"/>
      <c r="T4" s="355" t="s">
        <v>11</v>
      </c>
      <c r="AT4" s="349" t="s">
        <v>4</v>
      </c>
    </row>
    <row r="5" spans="2:18" s="349" customFormat="1" ht="7.5" customHeight="1">
      <c r="B5" s="353"/>
      <c r="R5" s="354"/>
    </row>
    <row r="6" spans="2:18" s="349" customFormat="1" ht="15.75" customHeight="1">
      <c r="B6" s="353"/>
      <c r="D6" s="356" t="s">
        <v>17</v>
      </c>
      <c r="F6" s="522" t="s">
        <v>255</v>
      </c>
      <c r="G6" s="499"/>
      <c r="H6" s="499"/>
      <c r="I6" s="499"/>
      <c r="J6" s="499"/>
      <c r="K6" s="499"/>
      <c r="L6" s="499"/>
      <c r="M6" s="499"/>
      <c r="N6" s="499"/>
      <c r="O6" s="499"/>
      <c r="P6" s="499"/>
      <c r="R6" s="354"/>
    </row>
    <row r="7" spans="2:18" s="273" customFormat="1" ht="18.75" customHeight="1">
      <c r="B7" s="357"/>
      <c r="D7" s="358" t="s">
        <v>565</v>
      </c>
      <c r="F7" s="518" t="s">
        <v>471</v>
      </c>
      <c r="G7" s="497"/>
      <c r="H7" s="497"/>
      <c r="I7" s="497"/>
      <c r="J7" s="497"/>
      <c r="K7" s="497"/>
      <c r="L7" s="497"/>
      <c r="M7" s="497"/>
      <c r="N7" s="497"/>
      <c r="O7" s="497"/>
      <c r="P7" s="497"/>
      <c r="R7" s="359"/>
    </row>
    <row r="8" spans="2:18" s="273" customFormat="1" ht="7.5" customHeight="1">
      <c r="B8" s="357"/>
      <c r="R8" s="359"/>
    </row>
    <row r="9" spans="2:18" s="273" customFormat="1" ht="15" customHeight="1">
      <c r="B9" s="357"/>
      <c r="D9" s="356" t="s">
        <v>24</v>
      </c>
      <c r="F9" s="339" t="s">
        <v>25</v>
      </c>
      <c r="M9" s="356" t="s">
        <v>26</v>
      </c>
      <c r="O9" s="536"/>
      <c r="P9" s="497"/>
      <c r="R9" s="359"/>
    </row>
    <row r="10" spans="2:18" s="273" customFormat="1" ht="7.5" customHeight="1">
      <c r="B10" s="357"/>
      <c r="R10" s="359"/>
    </row>
    <row r="11" spans="2:18" s="273" customFormat="1" ht="15" customHeight="1">
      <c r="B11" s="357"/>
      <c r="D11" s="356" t="s">
        <v>120</v>
      </c>
      <c r="M11" s="356" t="s">
        <v>30</v>
      </c>
      <c r="O11" s="510" t="s">
        <v>31</v>
      </c>
      <c r="P11" s="497"/>
      <c r="R11" s="359"/>
    </row>
    <row r="12" spans="2:18" s="273" customFormat="1" ht="18.75" customHeight="1">
      <c r="B12" s="357"/>
      <c r="E12" s="339" t="s">
        <v>32</v>
      </c>
      <c r="M12" s="356" t="s">
        <v>33</v>
      </c>
      <c r="O12" s="510" t="s">
        <v>121</v>
      </c>
      <c r="P12" s="497"/>
      <c r="R12" s="359"/>
    </row>
    <row r="13" spans="2:18" s="273" customFormat="1" ht="7.5" customHeight="1">
      <c r="B13" s="357"/>
      <c r="R13" s="359"/>
    </row>
    <row r="14" spans="2:18" s="273" customFormat="1" ht="15" customHeight="1">
      <c r="B14" s="357"/>
      <c r="D14" s="356" t="s">
        <v>122</v>
      </c>
      <c r="M14" s="356" t="s">
        <v>30</v>
      </c>
      <c r="O14" s="534"/>
      <c r="P14" s="497"/>
      <c r="R14" s="359"/>
    </row>
    <row r="15" spans="2:18" s="273" customFormat="1" ht="18.75" customHeight="1">
      <c r="B15" s="357"/>
      <c r="E15" s="534"/>
      <c r="F15" s="497"/>
      <c r="G15" s="497"/>
      <c r="H15" s="497"/>
      <c r="I15" s="497"/>
      <c r="J15" s="497"/>
      <c r="K15" s="497"/>
      <c r="L15" s="497"/>
      <c r="M15" s="356" t="s">
        <v>33</v>
      </c>
      <c r="O15" s="534"/>
      <c r="P15" s="497"/>
      <c r="R15" s="359"/>
    </row>
    <row r="16" spans="2:18" s="273" customFormat="1" ht="7.5" customHeight="1">
      <c r="B16" s="357"/>
      <c r="R16" s="359"/>
    </row>
    <row r="17" spans="2:18" s="273" customFormat="1" ht="15" customHeight="1">
      <c r="B17" s="357"/>
      <c r="D17" s="356" t="s">
        <v>37</v>
      </c>
      <c r="M17" s="356" t="s">
        <v>30</v>
      </c>
      <c r="O17" s="510"/>
      <c r="P17" s="497"/>
      <c r="R17" s="359"/>
    </row>
    <row r="18" spans="2:18" s="273" customFormat="1" ht="18.75" customHeight="1">
      <c r="B18" s="357"/>
      <c r="E18" s="339" t="s">
        <v>39</v>
      </c>
      <c r="M18" s="356" t="s">
        <v>33</v>
      </c>
      <c r="O18" s="510"/>
      <c r="P18" s="497"/>
      <c r="R18" s="359"/>
    </row>
    <row r="19" spans="2:18" s="273" customFormat="1" ht="7.5" customHeight="1">
      <c r="B19" s="357"/>
      <c r="R19" s="359"/>
    </row>
    <row r="20" spans="2:18" s="273" customFormat="1" ht="15" customHeight="1">
      <c r="B20" s="357"/>
      <c r="D20" s="356" t="s">
        <v>123</v>
      </c>
      <c r="M20" s="356" t="s">
        <v>30</v>
      </c>
      <c r="O20" s="510"/>
      <c r="P20" s="497"/>
      <c r="R20" s="359"/>
    </row>
    <row r="21" spans="2:18" s="273" customFormat="1" ht="18.75" customHeight="1">
      <c r="B21" s="357"/>
      <c r="E21" s="339"/>
      <c r="M21" s="356" t="s">
        <v>33</v>
      </c>
      <c r="O21" s="510"/>
      <c r="P21" s="497"/>
      <c r="R21" s="359"/>
    </row>
    <row r="22" spans="2:18" s="273" customFormat="1" ht="7.5" customHeight="1">
      <c r="B22" s="357"/>
      <c r="R22" s="359"/>
    </row>
    <row r="23" spans="2:18" s="273" customFormat="1" ht="7.5" customHeight="1">
      <c r="B23" s="357"/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R23" s="359"/>
    </row>
    <row r="24" spans="2:18" s="273" customFormat="1" ht="15" customHeight="1">
      <c r="B24" s="357"/>
      <c r="D24" s="361" t="s">
        <v>124</v>
      </c>
      <c r="M24" s="532">
        <f>$M$87</f>
        <v>0</v>
      </c>
      <c r="N24" s="497"/>
      <c r="O24" s="497"/>
      <c r="P24" s="497"/>
      <c r="R24" s="359"/>
    </row>
    <row r="25" spans="2:18" s="273" customFormat="1" ht="15.75" customHeight="1">
      <c r="B25" s="357"/>
      <c r="E25" s="356" t="s">
        <v>125</v>
      </c>
      <c r="M25" s="533">
        <f>$H$87</f>
        <v>0</v>
      </c>
      <c r="N25" s="497"/>
      <c r="O25" s="497"/>
      <c r="P25" s="497"/>
      <c r="R25" s="359"/>
    </row>
    <row r="26" spans="2:18" s="273" customFormat="1" ht="15.75" customHeight="1">
      <c r="B26" s="357"/>
      <c r="E26" s="356" t="s">
        <v>126</v>
      </c>
      <c r="M26" s="533">
        <f>$K$87</f>
        <v>0</v>
      </c>
      <c r="N26" s="497"/>
      <c r="O26" s="497"/>
      <c r="P26" s="497"/>
      <c r="R26" s="359"/>
    </row>
    <row r="27" spans="2:18" s="273" customFormat="1" ht="7.5" customHeight="1">
      <c r="B27" s="357"/>
      <c r="R27" s="359"/>
    </row>
    <row r="28" spans="2:18" s="273" customFormat="1" ht="26.25" customHeight="1">
      <c r="B28" s="357"/>
      <c r="D28" s="362" t="s">
        <v>497</v>
      </c>
      <c r="M28" s="545">
        <f>ROUNDUP($M$24,2)</f>
        <v>0</v>
      </c>
      <c r="N28" s="545"/>
      <c r="O28" s="545"/>
      <c r="P28" s="545"/>
      <c r="R28" s="359"/>
    </row>
    <row r="29" spans="2:18" s="273" customFormat="1" ht="7.5" customHeight="1">
      <c r="B29" s="357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R29" s="359"/>
    </row>
    <row r="30" spans="2:18" s="273" customFormat="1" ht="15" customHeight="1">
      <c r="B30" s="357"/>
      <c r="D30" s="363" t="s">
        <v>501</v>
      </c>
      <c r="E30" s="363" t="s">
        <v>502</v>
      </c>
      <c r="F30" s="364">
        <v>0.21</v>
      </c>
      <c r="G30" s="365" t="s">
        <v>127</v>
      </c>
      <c r="H30" s="528">
        <f>ROUNDUP((((SUM($BE$95:$BE$95)+SUM($BE$113:$BE$137))+SUM($BE$139:$BE$140))),2)</f>
        <v>0</v>
      </c>
      <c r="I30" s="497"/>
      <c r="J30" s="497"/>
      <c r="M30" s="528">
        <f>ROUNDUP((((SUM($BE$95:$BE$95)+SUM($BE$113:$BE$137))*$F$30)+SUM($BE$139:$BE$140)*$F$30),2)</f>
        <v>0</v>
      </c>
      <c r="N30" s="497"/>
      <c r="O30" s="497"/>
      <c r="P30" s="497"/>
      <c r="R30" s="359"/>
    </row>
    <row r="31" spans="2:18" s="273" customFormat="1" ht="15" customHeight="1">
      <c r="B31" s="357"/>
      <c r="E31" s="363" t="s">
        <v>503</v>
      </c>
      <c r="F31" s="364">
        <v>0.15</v>
      </c>
      <c r="G31" s="365" t="s">
        <v>127</v>
      </c>
      <c r="H31" s="528">
        <f>ROUNDUP((((SUM($BF$95:$BF$95)+SUM($BF$113:$BF$137))+SUM($BF$139:$BF$140))),2)</f>
        <v>0</v>
      </c>
      <c r="I31" s="497"/>
      <c r="J31" s="497"/>
      <c r="M31" s="528">
        <f>ROUNDUP((((SUM($BF$95:$BF$95)+SUM($BF$113:$BF$137))*$F$31)+SUM($BF$139:$BF$140)*$F$31),2)</f>
        <v>0</v>
      </c>
      <c r="N31" s="497"/>
      <c r="O31" s="497"/>
      <c r="P31" s="497"/>
      <c r="R31" s="359"/>
    </row>
    <row r="32" spans="2:18" s="273" customFormat="1" ht="15" customHeight="1" hidden="1">
      <c r="B32" s="357"/>
      <c r="E32" s="363" t="s">
        <v>504</v>
      </c>
      <c r="F32" s="364">
        <v>0.21</v>
      </c>
      <c r="G32" s="365" t="s">
        <v>127</v>
      </c>
      <c r="H32" s="528">
        <f>ROUNDUP((((SUM($BG$95:$BG$95)+SUM($BG$113:$BG$137))+SUM($BG$139:$BG$140))),2)</f>
        <v>0</v>
      </c>
      <c r="I32" s="497"/>
      <c r="J32" s="497"/>
      <c r="M32" s="528">
        <v>0</v>
      </c>
      <c r="N32" s="497"/>
      <c r="O32" s="497"/>
      <c r="P32" s="497"/>
      <c r="R32" s="359"/>
    </row>
    <row r="33" spans="2:18" s="273" customFormat="1" ht="15" customHeight="1" hidden="1">
      <c r="B33" s="357"/>
      <c r="E33" s="363" t="s">
        <v>505</v>
      </c>
      <c r="F33" s="364">
        <v>0.15</v>
      </c>
      <c r="G33" s="365" t="s">
        <v>127</v>
      </c>
      <c r="H33" s="528">
        <f>ROUNDUP((((SUM($BH$95:$BH$95)+SUM($BH$113:$BH$137))+SUM($BH$139:$BH$140))),2)</f>
        <v>0</v>
      </c>
      <c r="I33" s="497"/>
      <c r="J33" s="497"/>
      <c r="M33" s="528">
        <v>0</v>
      </c>
      <c r="N33" s="497"/>
      <c r="O33" s="497"/>
      <c r="P33" s="497"/>
      <c r="R33" s="359"/>
    </row>
    <row r="34" spans="2:18" s="273" customFormat="1" ht="15" customHeight="1" hidden="1">
      <c r="B34" s="357"/>
      <c r="E34" s="363" t="s">
        <v>506</v>
      </c>
      <c r="F34" s="364">
        <v>0</v>
      </c>
      <c r="G34" s="365" t="s">
        <v>127</v>
      </c>
      <c r="H34" s="528">
        <f>ROUNDUP((((SUM($BI$95:$BI$95)+SUM($BI$113:$BI$137))+SUM($BI$139:$BI$140))),2)</f>
        <v>0</v>
      </c>
      <c r="I34" s="497"/>
      <c r="J34" s="497"/>
      <c r="M34" s="528">
        <v>0</v>
      </c>
      <c r="N34" s="497"/>
      <c r="O34" s="497"/>
      <c r="P34" s="497"/>
      <c r="R34" s="359"/>
    </row>
    <row r="35" spans="2:18" s="273" customFormat="1" ht="7.5" customHeight="1">
      <c r="B35" s="357"/>
      <c r="R35" s="359"/>
    </row>
    <row r="36" spans="2:18" s="273" customFormat="1" ht="26.25" customHeight="1">
      <c r="B36" s="357"/>
      <c r="C36" s="367"/>
      <c r="D36" s="368" t="s">
        <v>507</v>
      </c>
      <c r="E36" s="369"/>
      <c r="F36" s="369"/>
      <c r="G36" s="370" t="s">
        <v>508</v>
      </c>
      <c r="H36" s="371" t="s">
        <v>509</v>
      </c>
      <c r="I36" s="369"/>
      <c r="J36" s="369"/>
      <c r="K36" s="369"/>
      <c r="L36" s="529">
        <f>ROUNDUP(SUM($M$28:$M$34),2)</f>
        <v>0</v>
      </c>
      <c r="M36" s="530"/>
      <c r="N36" s="530"/>
      <c r="O36" s="530"/>
      <c r="P36" s="531"/>
      <c r="Q36" s="367"/>
      <c r="R36" s="359"/>
    </row>
    <row r="37" spans="2:18" s="273" customFormat="1" ht="15" customHeight="1">
      <c r="B37" s="357"/>
      <c r="R37" s="359"/>
    </row>
    <row r="38" spans="2:18" s="273" customFormat="1" ht="15" customHeight="1">
      <c r="B38" s="357"/>
      <c r="R38" s="359"/>
    </row>
    <row r="39" spans="2:18" ht="14.25" customHeight="1">
      <c r="B39" s="353"/>
      <c r="R39" s="354"/>
    </row>
    <row r="40" spans="2:18" ht="14.25" customHeight="1">
      <c r="B40" s="353"/>
      <c r="R40" s="354"/>
    </row>
    <row r="41" spans="2:18" ht="14.25" customHeight="1">
      <c r="B41" s="353"/>
      <c r="R41" s="354"/>
    </row>
    <row r="42" spans="2:18" ht="14.25" customHeight="1">
      <c r="B42" s="353"/>
      <c r="R42" s="354"/>
    </row>
    <row r="43" spans="2:18" ht="14.25" customHeight="1">
      <c r="B43" s="353"/>
      <c r="R43" s="354"/>
    </row>
    <row r="44" spans="2:18" ht="14.25" customHeight="1">
      <c r="B44" s="353"/>
      <c r="R44" s="354"/>
    </row>
    <row r="45" spans="2:18" ht="14.25" customHeight="1">
      <c r="B45" s="353"/>
      <c r="R45" s="354"/>
    </row>
    <row r="46" spans="2:18" ht="14.25" customHeight="1">
      <c r="B46" s="353"/>
      <c r="R46" s="354"/>
    </row>
    <row r="47" spans="2:18" ht="14.25" customHeight="1">
      <c r="B47" s="353"/>
      <c r="R47" s="354"/>
    </row>
    <row r="48" spans="2:18" ht="14.25" customHeight="1">
      <c r="B48" s="353"/>
      <c r="R48" s="354"/>
    </row>
    <row r="49" spans="2:18" s="273" customFormat="1" ht="15.75" customHeight="1">
      <c r="B49" s="357"/>
      <c r="D49" s="372" t="s">
        <v>1001</v>
      </c>
      <c r="E49" s="360"/>
      <c r="F49" s="360"/>
      <c r="G49" s="360"/>
      <c r="H49" s="373"/>
      <c r="J49" s="372" t="s">
        <v>128</v>
      </c>
      <c r="K49" s="360"/>
      <c r="L49" s="360"/>
      <c r="M49" s="360"/>
      <c r="N49" s="360"/>
      <c r="O49" s="360"/>
      <c r="P49" s="373"/>
      <c r="R49" s="359"/>
    </row>
    <row r="50" spans="2:18" ht="14.25" customHeight="1">
      <c r="B50" s="353"/>
      <c r="D50" s="374"/>
      <c r="H50" s="375"/>
      <c r="J50" s="374"/>
      <c r="P50" s="375"/>
      <c r="R50" s="354"/>
    </row>
    <row r="51" spans="2:18" ht="14.25" customHeight="1">
      <c r="B51" s="353"/>
      <c r="D51" s="374"/>
      <c r="H51" s="375"/>
      <c r="J51" s="374"/>
      <c r="P51" s="375"/>
      <c r="R51" s="354"/>
    </row>
    <row r="52" spans="2:18" ht="14.25" customHeight="1">
      <c r="B52" s="353"/>
      <c r="D52" s="374"/>
      <c r="H52" s="375"/>
      <c r="J52" s="374"/>
      <c r="P52" s="375"/>
      <c r="R52" s="354"/>
    </row>
    <row r="53" spans="2:18" ht="14.25" customHeight="1">
      <c r="B53" s="353"/>
      <c r="D53" s="374"/>
      <c r="H53" s="375"/>
      <c r="J53" s="374"/>
      <c r="P53" s="375"/>
      <c r="R53" s="354"/>
    </row>
    <row r="54" spans="2:18" ht="14.25" customHeight="1">
      <c r="B54" s="353"/>
      <c r="D54" s="374"/>
      <c r="H54" s="375"/>
      <c r="J54" s="374"/>
      <c r="P54" s="375"/>
      <c r="R54" s="354"/>
    </row>
    <row r="55" spans="2:18" ht="14.25" customHeight="1">
      <c r="B55" s="353"/>
      <c r="D55" s="374"/>
      <c r="H55" s="375"/>
      <c r="J55" s="374"/>
      <c r="P55" s="375"/>
      <c r="R55" s="354"/>
    </row>
    <row r="56" spans="2:18" ht="14.25" customHeight="1">
      <c r="B56" s="353"/>
      <c r="D56" s="374"/>
      <c r="H56" s="375"/>
      <c r="J56" s="374"/>
      <c r="P56" s="375"/>
      <c r="R56" s="354"/>
    </row>
    <row r="57" spans="2:18" ht="14.25" customHeight="1">
      <c r="B57" s="353"/>
      <c r="D57" s="374"/>
      <c r="H57" s="375"/>
      <c r="J57" s="374"/>
      <c r="P57" s="375"/>
      <c r="R57" s="354"/>
    </row>
    <row r="58" spans="2:18" s="273" customFormat="1" ht="15.75" customHeight="1">
      <c r="B58" s="357"/>
      <c r="D58" s="376" t="s">
        <v>129</v>
      </c>
      <c r="E58" s="377"/>
      <c r="F58" s="377"/>
      <c r="G58" s="378" t="s">
        <v>130</v>
      </c>
      <c r="H58" s="379"/>
      <c r="J58" s="376" t="s">
        <v>129</v>
      </c>
      <c r="K58" s="377"/>
      <c r="L58" s="377"/>
      <c r="M58" s="377"/>
      <c r="N58" s="378" t="s">
        <v>130</v>
      </c>
      <c r="O58" s="377"/>
      <c r="P58" s="379"/>
      <c r="R58" s="359"/>
    </row>
    <row r="59" spans="2:18" ht="14.25" customHeight="1">
      <c r="B59" s="353"/>
      <c r="R59" s="354"/>
    </row>
    <row r="60" spans="2:18" s="273" customFormat="1" ht="15.75" customHeight="1">
      <c r="B60" s="357"/>
      <c r="D60" s="372" t="s">
        <v>131</v>
      </c>
      <c r="E60" s="360"/>
      <c r="F60" s="360"/>
      <c r="G60" s="360"/>
      <c r="H60" s="373"/>
      <c r="J60" s="372" t="s">
        <v>132</v>
      </c>
      <c r="K60" s="360"/>
      <c r="L60" s="360"/>
      <c r="M60" s="360"/>
      <c r="N60" s="360"/>
      <c r="O60" s="360"/>
      <c r="P60" s="373"/>
      <c r="R60" s="359"/>
    </row>
    <row r="61" spans="2:18" ht="14.25" customHeight="1">
      <c r="B61" s="353"/>
      <c r="D61" s="374"/>
      <c r="H61" s="375"/>
      <c r="J61" s="374"/>
      <c r="P61" s="375"/>
      <c r="R61" s="354"/>
    </row>
    <row r="62" spans="2:18" ht="14.25" customHeight="1">
      <c r="B62" s="353"/>
      <c r="D62" s="374"/>
      <c r="H62" s="375"/>
      <c r="J62" s="374"/>
      <c r="P62" s="375"/>
      <c r="R62" s="354"/>
    </row>
    <row r="63" spans="2:18" ht="14.25" customHeight="1">
      <c r="B63" s="353"/>
      <c r="D63" s="374"/>
      <c r="H63" s="375"/>
      <c r="J63" s="374"/>
      <c r="P63" s="375"/>
      <c r="R63" s="354"/>
    </row>
    <row r="64" spans="2:18" ht="14.25" customHeight="1">
      <c r="B64" s="353"/>
      <c r="D64" s="374"/>
      <c r="H64" s="375"/>
      <c r="J64" s="374"/>
      <c r="P64" s="375"/>
      <c r="R64" s="354"/>
    </row>
    <row r="65" spans="2:18" ht="14.25" customHeight="1">
      <c r="B65" s="353"/>
      <c r="D65" s="374"/>
      <c r="H65" s="375"/>
      <c r="J65" s="374"/>
      <c r="P65" s="375"/>
      <c r="R65" s="354"/>
    </row>
    <row r="66" spans="2:18" ht="14.25" customHeight="1">
      <c r="B66" s="353"/>
      <c r="D66" s="374"/>
      <c r="H66" s="375"/>
      <c r="J66" s="374"/>
      <c r="P66" s="375"/>
      <c r="R66" s="354"/>
    </row>
    <row r="67" spans="2:18" ht="14.25" customHeight="1">
      <c r="B67" s="353"/>
      <c r="D67" s="374"/>
      <c r="H67" s="375"/>
      <c r="J67" s="374"/>
      <c r="P67" s="375"/>
      <c r="R67" s="354"/>
    </row>
    <row r="68" spans="2:18" ht="14.25" customHeight="1">
      <c r="B68" s="353"/>
      <c r="D68" s="374"/>
      <c r="H68" s="375"/>
      <c r="J68" s="374"/>
      <c r="P68" s="375"/>
      <c r="R68" s="354"/>
    </row>
    <row r="69" spans="2:18" s="273" customFormat="1" ht="15.75" customHeight="1">
      <c r="B69" s="357"/>
      <c r="D69" s="376" t="s">
        <v>129</v>
      </c>
      <c r="E69" s="377"/>
      <c r="F69" s="377"/>
      <c r="G69" s="378" t="s">
        <v>130</v>
      </c>
      <c r="H69" s="379"/>
      <c r="J69" s="376" t="s">
        <v>129</v>
      </c>
      <c r="K69" s="377"/>
      <c r="L69" s="377"/>
      <c r="M69" s="377"/>
      <c r="N69" s="378" t="s">
        <v>130</v>
      </c>
      <c r="O69" s="377"/>
      <c r="P69" s="379"/>
      <c r="R69" s="359"/>
    </row>
    <row r="70" spans="2:18" s="273" customFormat="1" ht="15" customHeight="1">
      <c r="B70" s="380"/>
      <c r="C70" s="381"/>
      <c r="D70" s="381"/>
      <c r="E70" s="381"/>
      <c r="F70" s="381"/>
      <c r="G70" s="381"/>
      <c r="H70" s="381"/>
      <c r="I70" s="381"/>
      <c r="J70" s="381"/>
      <c r="K70" s="381"/>
      <c r="L70" s="381"/>
      <c r="M70" s="381"/>
      <c r="N70" s="381"/>
      <c r="O70" s="381"/>
      <c r="P70" s="381"/>
      <c r="Q70" s="381"/>
      <c r="R70" s="382"/>
    </row>
    <row r="74" spans="2:18" s="273" customFormat="1" ht="7.5" customHeight="1">
      <c r="B74" s="383"/>
      <c r="C74" s="384"/>
      <c r="D74" s="384"/>
      <c r="E74" s="384"/>
      <c r="F74" s="384"/>
      <c r="G74" s="384"/>
      <c r="H74" s="384"/>
      <c r="I74" s="384"/>
      <c r="J74" s="384"/>
      <c r="K74" s="384"/>
      <c r="L74" s="384"/>
      <c r="M74" s="384"/>
      <c r="N74" s="384"/>
      <c r="O74" s="384"/>
      <c r="P74" s="384"/>
      <c r="Q74" s="384"/>
      <c r="R74" s="385"/>
    </row>
    <row r="75" spans="2:18" s="273" customFormat="1" ht="37.5" customHeight="1">
      <c r="B75" s="357"/>
      <c r="C75" s="496" t="s">
        <v>133</v>
      </c>
      <c r="D75" s="497"/>
      <c r="E75" s="497"/>
      <c r="F75" s="497"/>
      <c r="G75" s="497"/>
      <c r="H75" s="497"/>
      <c r="I75" s="497"/>
      <c r="J75" s="497"/>
      <c r="K75" s="497"/>
      <c r="L75" s="497"/>
      <c r="M75" s="497"/>
      <c r="N75" s="497"/>
      <c r="O75" s="497"/>
      <c r="P75" s="497"/>
      <c r="Q75" s="497"/>
      <c r="R75" s="359"/>
    </row>
    <row r="76" spans="2:18" s="273" customFormat="1" ht="7.5" customHeight="1">
      <c r="B76" s="357"/>
      <c r="R76" s="359"/>
    </row>
    <row r="77" spans="2:18" s="273" customFormat="1" ht="15" customHeight="1">
      <c r="B77" s="357"/>
      <c r="C77" s="356" t="s">
        <v>17</v>
      </c>
      <c r="F77" s="522" t="str">
        <f>$F$6</f>
        <v>Obnova schodiště a teras nad Dolním rybníkem v Husových sadech</v>
      </c>
      <c r="G77" s="497"/>
      <c r="H77" s="497"/>
      <c r="I77" s="497"/>
      <c r="J77" s="497"/>
      <c r="K77" s="497"/>
      <c r="L77" s="497"/>
      <c r="M77" s="497"/>
      <c r="N77" s="497"/>
      <c r="O77" s="497"/>
      <c r="P77" s="497"/>
      <c r="R77" s="359"/>
    </row>
    <row r="78" spans="2:18" s="273" customFormat="1" ht="15" customHeight="1">
      <c r="B78" s="357"/>
      <c r="C78" s="358" t="s">
        <v>565</v>
      </c>
      <c r="F78" s="518" t="str">
        <f>$F$7</f>
        <v>SO 03 - Obnova pěšin, terénní modelace</v>
      </c>
      <c r="G78" s="497"/>
      <c r="H78" s="497"/>
      <c r="I78" s="497"/>
      <c r="J78" s="497"/>
      <c r="K78" s="497"/>
      <c r="L78" s="497"/>
      <c r="M78" s="497"/>
      <c r="N78" s="497"/>
      <c r="O78" s="497"/>
      <c r="P78" s="497"/>
      <c r="R78" s="359"/>
    </row>
    <row r="79" spans="2:18" s="273" customFormat="1" ht="7.5" customHeight="1">
      <c r="B79" s="357"/>
      <c r="R79" s="359"/>
    </row>
    <row r="80" spans="2:18" s="273" customFormat="1" ht="18.75" customHeight="1">
      <c r="B80" s="357"/>
      <c r="C80" s="356" t="s">
        <v>24</v>
      </c>
      <c r="F80" s="339" t="str">
        <f>$F$9</f>
        <v>Sokolov</v>
      </c>
      <c r="K80" s="356" t="s">
        <v>26</v>
      </c>
      <c r="M80" s="519">
        <f>IF($O$9="","",$O$9)</f>
      </c>
      <c r="N80" s="497"/>
      <c r="O80" s="497"/>
      <c r="P80" s="497"/>
      <c r="R80" s="359"/>
    </row>
    <row r="81" spans="2:18" s="273" customFormat="1" ht="7.5" customHeight="1">
      <c r="B81" s="357"/>
      <c r="R81" s="359"/>
    </row>
    <row r="82" spans="2:18" s="273" customFormat="1" ht="15.75" customHeight="1">
      <c r="B82" s="357"/>
      <c r="C82" s="356" t="s">
        <v>120</v>
      </c>
      <c r="F82" s="339" t="str">
        <f>$E$12</f>
        <v>Město Sokolov</v>
      </c>
      <c r="K82" s="356" t="s">
        <v>37</v>
      </c>
      <c r="M82" s="510" t="str">
        <f>$E$18</f>
        <v>Bc. Michal Pašava</v>
      </c>
      <c r="N82" s="497"/>
      <c r="O82" s="497"/>
      <c r="P82" s="497"/>
      <c r="Q82" s="497"/>
      <c r="R82" s="359"/>
    </row>
    <row r="83" spans="2:18" s="273" customFormat="1" ht="15" customHeight="1">
      <c r="B83" s="357"/>
      <c r="C83" s="356" t="s">
        <v>122</v>
      </c>
      <c r="F83" s="339">
        <f>IF($E$15="","",$E$15)</f>
      </c>
      <c r="K83" s="356" t="s">
        <v>123</v>
      </c>
      <c r="M83" s="510">
        <f>$E$21</f>
        <v>0</v>
      </c>
      <c r="N83" s="497"/>
      <c r="O83" s="497"/>
      <c r="P83" s="497"/>
      <c r="Q83" s="497"/>
      <c r="R83" s="359"/>
    </row>
    <row r="84" spans="2:18" s="273" customFormat="1" ht="11.25" customHeight="1">
      <c r="B84" s="357"/>
      <c r="R84" s="359"/>
    </row>
    <row r="85" spans="2:18" s="273" customFormat="1" ht="30" customHeight="1">
      <c r="B85" s="357"/>
      <c r="C85" s="527" t="s">
        <v>134</v>
      </c>
      <c r="D85" s="521"/>
      <c r="E85" s="521"/>
      <c r="F85" s="521"/>
      <c r="G85" s="521"/>
      <c r="H85" s="527" t="s">
        <v>135</v>
      </c>
      <c r="I85" s="521"/>
      <c r="J85" s="521"/>
      <c r="K85" s="527" t="s">
        <v>136</v>
      </c>
      <c r="L85" s="521"/>
      <c r="M85" s="527" t="s">
        <v>583</v>
      </c>
      <c r="N85" s="521"/>
      <c r="O85" s="497"/>
      <c r="P85" s="497"/>
      <c r="Q85" s="497"/>
      <c r="R85" s="359"/>
    </row>
    <row r="86" spans="2:18" s="273" customFormat="1" ht="11.25" customHeight="1">
      <c r="B86" s="357"/>
      <c r="C86" s="273"/>
      <c r="R86" s="359"/>
    </row>
    <row r="87" spans="2:47" s="273" customFormat="1" ht="30" customHeight="1">
      <c r="B87" s="357"/>
      <c r="C87" s="386" t="s">
        <v>137</v>
      </c>
      <c r="H87" s="526">
        <f>ROUNDUP($W$113,2)</f>
        <v>0</v>
      </c>
      <c r="I87" s="497"/>
      <c r="J87" s="497"/>
      <c r="K87" s="526">
        <f>ROUNDUP($X$113,2)</f>
        <v>0</v>
      </c>
      <c r="L87" s="497"/>
      <c r="M87" s="526">
        <f>ROUNDUP($M$113,2)</f>
        <v>0</v>
      </c>
      <c r="N87" s="497"/>
      <c r="O87" s="497"/>
      <c r="P87" s="497"/>
      <c r="Q87" s="497"/>
      <c r="R87" s="359"/>
      <c r="AU87" s="273" t="s">
        <v>585</v>
      </c>
    </row>
    <row r="88" spans="2:18" s="388" customFormat="1" ht="25.5" customHeight="1">
      <c r="B88" s="387"/>
      <c r="D88" s="389" t="s">
        <v>586</v>
      </c>
      <c r="H88" s="525">
        <f>ROUNDUP($W$114,2)</f>
        <v>0</v>
      </c>
      <c r="I88" s="523"/>
      <c r="J88" s="523"/>
      <c r="K88" s="525">
        <f>ROUNDUP($X$114,2)</f>
        <v>0</v>
      </c>
      <c r="L88" s="523"/>
      <c r="M88" s="525">
        <f>ROUNDUP($M$114,2)</f>
        <v>0</v>
      </c>
      <c r="N88" s="523"/>
      <c r="O88" s="523"/>
      <c r="P88" s="523"/>
      <c r="Q88" s="523"/>
      <c r="R88" s="390"/>
    </row>
    <row r="89" spans="2:18" s="361" customFormat="1" ht="21" customHeight="1">
      <c r="B89" s="391"/>
      <c r="D89" s="392" t="s">
        <v>587</v>
      </c>
      <c r="H89" s="524">
        <f>ROUNDUP($W$115,2)</f>
        <v>0</v>
      </c>
      <c r="I89" s="523"/>
      <c r="J89" s="523"/>
      <c r="K89" s="524">
        <f>ROUNDUP($X$115,2)</f>
        <v>0</v>
      </c>
      <c r="L89" s="523"/>
      <c r="M89" s="524">
        <f>ROUNDUP($M$115,2)</f>
        <v>0</v>
      </c>
      <c r="N89" s="523"/>
      <c r="O89" s="523"/>
      <c r="P89" s="523"/>
      <c r="Q89" s="523"/>
      <c r="R89" s="393"/>
    </row>
    <row r="90" spans="2:18" s="361" customFormat="1" ht="21" customHeight="1">
      <c r="B90" s="391"/>
      <c r="D90" s="392" t="s">
        <v>472</v>
      </c>
      <c r="H90" s="524">
        <f>ROUNDUP($W$130,2)</f>
        <v>0</v>
      </c>
      <c r="I90" s="523"/>
      <c r="J90" s="523"/>
      <c r="K90" s="524">
        <f>ROUNDUP($X$130,2)</f>
        <v>0</v>
      </c>
      <c r="L90" s="523"/>
      <c r="M90" s="524">
        <f>ROUNDUP($M$130,2)</f>
        <v>0</v>
      </c>
      <c r="N90" s="523"/>
      <c r="O90" s="523"/>
      <c r="P90" s="523"/>
      <c r="Q90" s="523"/>
      <c r="R90" s="393"/>
    </row>
    <row r="91" spans="2:18" s="361" customFormat="1" ht="21" customHeight="1">
      <c r="B91" s="391"/>
      <c r="D91" s="392" t="s">
        <v>138</v>
      </c>
      <c r="H91" s="524">
        <f>ROUNDUP($W$135,2)</f>
        <v>0</v>
      </c>
      <c r="I91" s="523"/>
      <c r="J91" s="523"/>
      <c r="K91" s="524">
        <f>ROUNDUP($X$135,2)</f>
        <v>0</v>
      </c>
      <c r="L91" s="523"/>
      <c r="M91" s="524">
        <f>ROUNDUP($M$135,2)</f>
        <v>0</v>
      </c>
      <c r="N91" s="523"/>
      <c r="O91" s="523"/>
      <c r="P91" s="523"/>
      <c r="Q91" s="523"/>
      <c r="R91" s="393"/>
    </row>
    <row r="92" spans="2:18" s="361" customFormat="1" ht="15.75" customHeight="1">
      <c r="B92" s="391"/>
      <c r="D92" s="392" t="s">
        <v>139</v>
      </c>
      <c r="H92" s="524">
        <f>ROUNDUP($W$136,2)</f>
        <v>0</v>
      </c>
      <c r="I92" s="523"/>
      <c r="J92" s="523"/>
      <c r="K92" s="524">
        <f>ROUNDUP($X$136,2)</f>
        <v>0</v>
      </c>
      <c r="L92" s="523"/>
      <c r="M92" s="524">
        <f>ROUNDUP($M$136,2)</f>
        <v>0</v>
      </c>
      <c r="N92" s="523"/>
      <c r="O92" s="523"/>
      <c r="P92" s="523"/>
      <c r="Q92" s="523"/>
      <c r="R92" s="393"/>
    </row>
    <row r="93" spans="2:18" s="388" customFormat="1" ht="22.5" customHeight="1">
      <c r="B93" s="387"/>
      <c r="D93" s="389" t="s">
        <v>594</v>
      </c>
      <c r="H93" s="503">
        <f>$W$138</f>
        <v>0</v>
      </c>
      <c r="I93" s="523"/>
      <c r="J93" s="523"/>
      <c r="K93" s="503">
        <f>$X$138</f>
        <v>0</v>
      </c>
      <c r="L93" s="523"/>
      <c r="M93" s="525">
        <f>ROUNDUP($M$138,2)</f>
        <v>0</v>
      </c>
      <c r="N93" s="523"/>
      <c r="O93" s="523"/>
      <c r="P93" s="523"/>
      <c r="Q93" s="523"/>
      <c r="R93" s="390"/>
    </row>
    <row r="94" spans="2:18" s="273" customFormat="1" ht="15" customHeight="1">
      <c r="B94" s="357"/>
      <c r="E94" s="392" t="s">
        <v>1024</v>
      </c>
      <c r="R94" s="359"/>
    </row>
    <row r="95" spans="2:18" s="273" customFormat="1" ht="14.25" customHeight="1">
      <c r="B95" s="357"/>
      <c r="R95" s="359"/>
    </row>
    <row r="96" spans="2:18" s="273" customFormat="1" ht="30" customHeight="1">
      <c r="B96" s="357"/>
      <c r="C96" s="395" t="s">
        <v>1022</v>
      </c>
      <c r="D96" s="367"/>
      <c r="E96" s="367"/>
      <c r="F96" s="367"/>
      <c r="G96" s="367"/>
      <c r="H96" s="367"/>
      <c r="I96" s="367"/>
      <c r="J96" s="367"/>
      <c r="K96" s="367"/>
      <c r="L96" s="520">
        <f>ROUNDUP(SUM($M$87),2)</f>
        <v>0</v>
      </c>
      <c r="M96" s="521"/>
      <c r="N96" s="521"/>
      <c r="O96" s="521"/>
      <c r="P96" s="521"/>
      <c r="Q96" s="521"/>
      <c r="R96" s="359"/>
    </row>
    <row r="97" spans="2:18" s="273" customFormat="1" ht="7.5" customHeight="1">
      <c r="B97" s="380"/>
      <c r="C97" s="381"/>
      <c r="D97" s="381"/>
      <c r="E97" s="381"/>
      <c r="F97" s="381"/>
      <c r="G97" s="381"/>
      <c r="H97" s="381"/>
      <c r="I97" s="381"/>
      <c r="J97" s="381"/>
      <c r="K97" s="381"/>
      <c r="L97" s="381"/>
      <c r="M97" s="381"/>
      <c r="N97" s="381"/>
      <c r="O97" s="381"/>
      <c r="P97" s="381"/>
      <c r="Q97" s="381"/>
      <c r="R97" s="382"/>
    </row>
    <row r="101" spans="2:18" s="273" customFormat="1" ht="7.5" customHeight="1">
      <c r="B101" s="383"/>
      <c r="C101" s="384"/>
      <c r="D101" s="384"/>
      <c r="E101" s="384"/>
      <c r="F101" s="384"/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84"/>
      <c r="R101" s="385"/>
    </row>
    <row r="102" spans="2:18" s="273" customFormat="1" ht="37.5" customHeight="1">
      <c r="B102" s="357"/>
      <c r="C102" s="496" t="s">
        <v>141</v>
      </c>
      <c r="D102" s="497"/>
      <c r="E102" s="497"/>
      <c r="F102" s="497"/>
      <c r="G102" s="497"/>
      <c r="H102" s="497"/>
      <c r="I102" s="497"/>
      <c r="J102" s="497"/>
      <c r="K102" s="497"/>
      <c r="L102" s="497"/>
      <c r="M102" s="497"/>
      <c r="N102" s="497"/>
      <c r="O102" s="497"/>
      <c r="P102" s="497"/>
      <c r="Q102" s="497"/>
      <c r="R102" s="359"/>
    </row>
    <row r="103" spans="2:18" s="273" customFormat="1" ht="7.5" customHeight="1">
      <c r="B103" s="357"/>
      <c r="R103" s="359"/>
    </row>
    <row r="104" spans="2:18" s="273" customFormat="1" ht="15" customHeight="1">
      <c r="B104" s="357"/>
      <c r="C104" s="356" t="s">
        <v>17</v>
      </c>
      <c r="F104" s="522" t="str">
        <f>$F$6</f>
        <v>Obnova schodiště a teras nad Dolním rybníkem v Husových sadech</v>
      </c>
      <c r="G104" s="497"/>
      <c r="H104" s="497"/>
      <c r="I104" s="497"/>
      <c r="J104" s="497"/>
      <c r="K104" s="497"/>
      <c r="L104" s="497"/>
      <c r="M104" s="497"/>
      <c r="N104" s="497"/>
      <c r="O104" s="497"/>
      <c r="P104" s="497"/>
      <c r="R104" s="359"/>
    </row>
    <row r="105" spans="2:18" s="273" customFormat="1" ht="15" customHeight="1">
      <c r="B105" s="357"/>
      <c r="C105" s="358" t="s">
        <v>565</v>
      </c>
      <c r="F105" s="518" t="str">
        <f>$F$7</f>
        <v>SO 03 - Obnova pěšin, terénní modelace</v>
      </c>
      <c r="G105" s="497"/>
      <c r="H105" s="497"/>
      <c r="I105" s="497"/>
      <c r="J105" s="497"/>
      <c r="K105" s="497"/>
      <c r="L105" s="497"/>
      <c r="M105" s="497"/>
      <c r="N105" s="497"/>
      <c r="O105" s="497"/>
      <c r="P105" s="497"/>
      <c r="R105" s="359"/>
    </row>
    <row r="106" spans="2:18" s="273" customFormat="1" ht="7.5" customHeight="1">
      <c r="B106" s="357"/>
      <c r="R106" s="359"/>
    </row>
    <row r="107" spans="2:18" s="273" customFormat="1" ht="18.75" customHeight="1">
      <c r="B107" s="357"/>
      <c r="C107" s="356" t="s">
        <v>24</v>
      </c>
      <c r="F107" s="339" t="str">
        <f>$F$9</f>
        <v>Sokolov</v>
      </c>
      <c r="K107" s="356" t="s">
        <v>26</v>
      </c>
      <c r="M107" s="519">
        <f>IF($O$9="","",$O$9)</f>
      </c>
      <c r="N107" s="497"/>
      <c r="O107" s="497"/>
      <c r="P107" s="497"/>
      <c r="R107" s="359"/>
    </row>
    <row r="108" spans="2:18" s="273" customFormat="1" ht="7.5" customHeight="1">
      <c r="B108" s="357"/>
      <c r="R108" s="359"/>
    </row>
    <row r="109" spans="2:18" s="273" customFormat="1" ht="15.75" customHeight="1">
      <c r="B109" s="357"/>
      <c r="C109" s="356" t="s">
        <v>120</v>
      </c>
      <c r="F109" s="339" t="str">
        <f>$E$12</f>
        <v>Město Sokolov</v>
      </c>
      <c r="K109" s="356" t="s">
        <v>37</v>
      </c>
      <c r="M109" s="510" t="str">
        <f>$E$18</f>
        <v>Bc. Michal Pašava</v>
      </c>
      <c r="N109" s="497"/>
      <c r="O109" s="497"/>
      <c r="P109" s="497"/>
      <c r="Q109" s="497"/>
      <c r="R109" s="359"/>
    </row>
    <row r="110" spans="2:18" s="273" customFormat="1" ht="15" customHeight="1">
      <c r="B110" s="357"/>
      <c r="C110" s="356" t="s">
        <v>122</v>
      </c>
      <c r="F110" s="339">
        <f>IF($E$15="","",$E$15)</f>
      </c>
      <c r="K110" s="356" t="s">
        <v>123</v>
      </c>
      <c r="M110" s="510">
        <f>$E$21</f>
        <v>0</v>
      </c>
      <c r="N110" s="497"/>
      <c r="O110" s="497"/>
      <c r="P110" s="497"/>
      <c r="Q110" s="497"/>
      <c r="R110" s="359"/>
    </row>
    <row r="111" spans="2:18" s="273" customFormat="1" ht="11.25" customHeight="1">
      <c r="B111" s="357"/>
      <c r="R111" s="359"/>
    </row>
    <row r="112" spans="2:30" s="400" customFormat="1" ht="30" customHeight="1">
      <c r="B112" s="396"/>
      <c r="C112" s="397" t="s">
        <v>596</v>
      </c>
      <c r="D112" s="398" t="s">
        <v>516</v>
      </c>
      <c r="E112" s="398" t="s">
        <v>512</v>
      </c>
      <c r="F112" s="493" t="s">
        <v>597</v>
      </c>
      <c r="G112" s="495"/>
      <c r="H112" s="495"/>
      <c r="I112" s="495"/>
      <c r="J112" s="398" t="s">
        <v>598</v>
      </c>
      <c r="K112" s="398" t="s">
        <v>599</v>
      </c>
      <c r="L112" s="398" t="s">
        <v>142</v>
      </c>
      <c r="M112" s="493" t="s">
        <v>143</v>
      </c>
      <c r="N112" s="495"/>
      <c r="O112" s="495"/>
      <c r="P112" s="493" t="s">
        <v>144</v>
      </c>
      <c r="Q112" s="494"/>
      <c r="R112" s="399"/>
      <c r="T112" s="401" t="s">
        <v>602</v>
      </c>
      <c r="U112" s="402" t="s">
        <v>501</v>
      </c>
      <c r="V112" s="402" t="s">
        <v>600</v>
      </c>
      <c r="W112" s="402" t="s">
        <v>145</v>
      </c>
      <c r="X112" s="402" t="s">
        <v>146</v>
      </c>
      <c r="Y112" s="402" t="s">
        <v>603</v>
      </c>
      <c r="Z112" s="402" t="s">
        <v>147</v>
      </c>
      <c r="AA112" s="402" t="s">
        <v>148</v>
      </c>
      <c r="AB112" s="402" t="s">
        <v>149</v>
      </c>
      <c r="AC112" s="402" t="s">
        <v>607</v>
      </c>
      <c r="AD112" s="403" t="s">
        <v>608</v>
      </c>
    </row>
    <row r="113" spans="2:63" s="273" customFormat="1" ht="30" customHeight="1">
      <c r="B113" s="357"/>
      <c r="C113" s="386" t="s">
        <v>124</v>
      </c>
      <c r="M113" s="509">
        <f>$BK$113</f>
        <v>0</v>
      </c>
      <c r="N113" s="497"/>
      <c r="O113" s="497"/>
      <c r="P113" s="497"/>
      <c r="Q113" s="497"/>
      <c r="R113" s="359"/>
      <c r="T113" s="404"/>
      <c r="U113" s="360"/>
      <c r="V113" s="360"/>
      <c r="W113" s="405">
        <f>$W$114+$W$138</f>
        <v>0</v>
      </c>
      <c r="X113" s="405">
        <f>$X$114+$X$138</f>
        <v>0</v>
      </c>
      <c r="Y113" s="360"/>
      <c r="Z113" s="406">
        <f>$Z$114+$Z$138</f>
        <v>5.804171999999999</v>
      </c>
      <c r="AA113" s="360"/>
      <c r="AB113" s="406">
        <f>$AB$114+$AB$138</f>
        <v>0.792</v>
      </c>
      <c r="AC113" s="360"/>
      <c r="AD113" s="407">
        <f>$AD$114+$AD$138</f>
        <v>0</v>
      </c>
      <c r="AT113" s="273" t="s">
        <v>530</v>
      </c>
      <c r="AU113" s="273" t="s">
        <v>585</v>
      </c>
      <c r="BK113" s="408">
        <f>$BK$114+$BK$138</f>
        <v>0</v>
      </c>
    </row>
    <row r="114" spans="2:63" s="410" customFormat="1" ht="37.5" customHeight="1">
      <c r="B114" s="409"/>
      <c r="D114" s="272" t="s">
        <v>586</v>
      </c>
      <c r="M114" s="503">
        <f>$BK$114</f>
        <v>0</v>
      </c>
      <c r="N114" s="501"/>
      <c r="O114" s="501"/>
      <c r="P114" s="504" t="s">
        <v>150</v>
      </c>
      <c r="Q114" s="501"/>
      <c r="R114" s="411"/>
      <c r="T114" s="412"/>
      <c r="W114" s="269">
        <f>$W$115+$W$130+$W$135</f>
        <v>0</v>
      </c>
      <c r="X114" s="269">
        <f>$X$115+$X$130+$X$135</f>
        <v>0</v>
      </c>
      <c r="Z114" s="413">
        <f>$Z$115+$Z$130+$Z$135</f>
        <v>5.804171999999999</v>
      </c>
      <c r="AB114" s="413">
        <f>$AB$115+$AB$130+$AB$135</f>
        <v>0.792</v>
      </c>
      <c r="AD114" s="414">
        <f>$AD$115+$AD$130+$AD$135</f>
        <v>0</v>
      </c>
      <c r="AR114" s="270" t="s">
        <v>23</v>
      </c>
      <c r="AT114" s="270" t="s">
        <v>530</v>
      </c>
      <c r="AU114" s="270" t="s">
        <v>531</v>
      </c>
      <c r="AY114" s="270" t="s">
        <v>611</v>
      </c>
      <c r="BK114" s="415">
        <f>$BK$115+$BK$130+$BK$135</f>
        <v>0</v>
      </c>
    </row>
    <row r="115" spans="2:63" s="410" customFormat="1" ht="21" customHeight="1">
      <c r="B115" s="409"/>
      <c r="D115" s="271" t="s">
        <v>587</v>
      </c>
      <c r="M115" s="500">
        <f>$BK$115</f>
        <v>0</v>
      </c>
      <c r="N115" s="501"/>
      <c r="O115" s="501"/>
      <c r="P115" s="502" t="s">
        <v>150</v>
      </c>
      <c r="Q115" s="501"/>
      <c r="R115" s="411"/>
      <c r="T115" s="412"/>
      <c r="W115" s="269">
        <f>SUM($W$116:$W$129)</f>
        <v>0</v>
      </c>
      <c r="X115" s="269">
        <f>SUM($X$116:$X$129)</f>
        <v>0</v>
      </c>
      <c r="Z115" s="413">
        <f>SUM($Z$116:$Z$129)</f>
        <v>2.7998999999999996</v>
      </c>
      <c r="AB115" s="413">
        <f>SUM($AB$116:$AB$129)</f>
        <v>0</v>
      </c>
      <c r="AD115" s="414">
        <f>SUM($AD$116:$AD$129)</f>
        <v>0</v>
      </c>
      <c r="AR115" s="270" t="s">
        <v>23</v>
      </c>
      <c r="AT115" s="270" t="s">
        <v>530</v>
      </c>
      <c r="AU115" s="270" t="s">
        <v>23</v>
      </c>
      <c r="AY115" s="270" t="s">
        <v>611</v>
      </c>
      <c r="BK115" s="415">
        <f>SUM($BK$116:$BK$129)</f>
        <v>0</v>
      </c>
    </row>
    <row r="116" spans="2:64" s="273" customFormat="1" ht="39" customHeight="1">
      <c r="B116" s="357"/>
      <c r="C116" s="416" t="s">
        <v>23</v>
      </c>
      <c r="D116" s="416" t="s">
        <v>613</v>
      </c>
      <c r="E116" s="417" t="s">
        <v>473</v>
      </c>
      <c r="F116" s="512" t="s">
        <v>474</v>
      </c>
      <c r="G116" s="506"/>
      <c r="H116" s="506"/>
      <c r="I116" s="506"/>
      <c r="J116" s="418" t="s">
        <v>546</v>
      </c>
      <c r="K116" s="419">
        <v>51</v>
      </c>
      <c r="L116" s="420">
        <v>0</v>
      </c>
      <c r="M116" s="507">
        <v>0</v>
      </c>
      <c r="N116" s="506"/>
      <c r="O116" s="506"/>
      <c r="P116" s="505">
        <f>ROUND($V$116*$K$116,2)</f>
        <v>0</v>
      </c>
      <c r="Q116" s="506"/>
      <c r="R116" s="359"/>
      <c r="T116" s="421"/>
      <c r="U116" s="422" t="s">
        <v>502</v>
      </c>
      <c r="V116" s="366">
        <f>$L$116+$M$116</f>
        <v>0</v>
      </c>
      <c r="W116" s="366">
        <f>ROUND($L$116*$K$116,2)</f>
        <v>0</v>
      </c>
      <c r="X116" s="366">
        <f>ROUND($M$116*$K$116,2)</f>
        <v>0</v>
      </c>
      <c r="Y116" s="423">
        <v>0</v>
      </c>
      <c r="Z116" s="423">
        <f>$Y$116*$K$116</f>
        <v>0</v>
      </c>
      <c r="AA116" s="423">
        <v>0</v>
      </c>
      <c r="AB116" s="423">
        <f>$AA$116*$K$116</f>
        <v>0</v>
      </c>
      <c r="AC116" s="423">
        <v>0</v>
      </c>
      <c r="AD116" s="424">
        <f>$AC$116*$K$116</f>
        <v>0</v>
      </c>
      <c r="AR116" s="273" t="s">
        <v>617</v>
      </c>
      <c r="AT116" s="273" t="s">
        <v>613</v>
      </c>
      <c r="AU116" s="273" t="s">
        <v>538</v>
      </c>
      <c r="AY116" s="273" t="s">
        <v>611</v>
      </c>
      <c r="BE116" s="394">
        <f>IF($U$116="základní",$P$116,0)</f>
        <v>0</v>
      </c>
      <c r="BF116" s="394">
        <f>IF($U$116="snížená",$P$116,0)</f>
        <v>0</v>
      </c>
      <c r="BG116" s="394">
        <f>IF($U$116="zákl. přenesená",$P$116,0)</f>
        <v>0</v>
      </c>
      <c r="BH116" s="394">
        <f>IF($U$116="sníž. přenesená",$P$116,0)</f>
        <v>0</v>
      </c>
      <c r="BI116" s="394">
        <f>IF($U$116="nulová",$P$116,0)</f>
        <v>0</v>
      </c>
      <c r="BJ116" s="273" t="s">
        <v>23</v>
      </c>
      <c r="BK116" s="394">
        <f>ROUND($V$116*$K$116,2)</f>
        <v>0</v>
      </c>
      <c r="BL116" s="273" t="s">
        <v>617</v>
      </c>
    </row>
    <row r="117" spans="2:64" s="273" customFormat="1" ht="27" customHeight="1">
      <c r="B117" s="357"/>
      <c r="C117" s="416" t="s">
        <v>538</v>
      </c>
      <c r="D117" s="416" t="s">
        <v>613</v>
      </c>
      <c r="E117" s="417" t="s">
        <v>369</v>
      </c>
      <c r="F117" s="512" t="s">
        <v>370</v>
      </c>
      <c r="G117" s="506"/>
      <c r="H117" s="506"/>
      <c r="I117" s="506"/>
      <c r="J117" s="418" t="s">
        <v>550</v>
      </c>
      <c r="K117" s="419">
        <v>2.55</v>
      </c>
      <c r="L117" s="420">
        <v>0</v>
      </c>
      <c r="M117" s="507">
        <v>0</v>
      </c>
      <c r="N117" s="506"/>
      <c r="O117" s="506"/>
      <c r="P117" s="505">
        <f>ROUND($V$117*$K$117,2)</f>
        <v>0</v>
      </c>
      <c r="Q117" s="506"/>
      <c r="R117" s="359"/>
      <c r="T117" s="421"/>
      <c r="U117" s="422" t="s">
        <v>502</v>
      </c>
      <c r="V117" s="366">
        <f>$L$117+$M$117</f>
        <v>0</v>
      </c>
      <c r="W117" s="366">
        <f>ROUND($L$117*$K$117,2)</f>
        <v>0</v>
      </c>
      <c r="X117" s="366">
        <f>ROUND($M$117*$K$117,2)</f>
        <v>0</v>
      </c>
      <c r="Y117" s="423">
        <v>0.368</v>
      </c>
      <c r="Z117" s="423">
        <f>$Y$117*$K$117</f>
        <v>0.9383999999999999</v>
      </c>
      <c r="AA117" s="423">
        <v>0</v>
      </c>
      <c r="AB117" s="423">
        <f>$AA$117*$K$117</f>
        <v>0</v>
      </c>
      <c r="AC117" s="423">
        <v>0</v>
      </c>
      <c r="AD117" s="424">
        <f>$AC$117*$K$117</f>
        <v>0</v>
      </c>
      <c r="AR117" s="273" t="s">
        <v>617</v>
      </c>
      <c r="AT117" s="273" t="s">
        <v>613</v>
      </c>
      <c r="AU117" s="273" t="s">
        <v>538</v>
      </c>
      <c r="AY117" s="273" t="s">
        <v>611</v>
      </c>
      <c r="BE117" s="394">
        <f>IF($U$117="základní",$P$117,0)</f>
        <v>0</v>
      </c>
      <c r="BF117" s="394">
        <f>IF($U$117="snížená",$P$117,0)</f>
        <v>0</v>
      </c>
      <c r="BG117" s="394">
        <f>IF($U$117="zákl. přenesená",$P$117,0)</f>
        <v>0</v>
      </c>
      <c r="BH117" s="394">
        <f>IF($U$117="sníž. přenesená",$P$117,0)</f>
        <v>0</v>
      </c>
      <c r="BI117" s="394">
        <f>IF($U$117="nulová",$P$117,0)</f>
        <v>0</v>
      </c>
      <c r="BJ117" s="273" t="s">
        <v>23</v>
      </c>
      <c r="BK117" s="394">
        <f>ROUND($V$117*$K$117,2)</f>
        <v>0</v>
      </c>
      <c r="BL117" s="273" t="s">
        <v>617</v>
      </c>
    </row>
    <row r="118" spans="2:47" s="273" customFormat="1" ht="15.75" customHeight="1">
      <c r="B118" s="357"/>
      <c r="F118" s="511" t="s">
        <v>475</v>
      </c>
      <c r="G118" s="497"/>
      <c r="H118" s="497"/>
      <c r="I118" s="497"/>
      <c r="R118" s="359"/>
      <c r="T118" s="425"/>
      <c r="AD118" s="426"/>
      <c r="AT118" s="273" t="s">
        <v>621</v>
      </c>
      <c r="AU118" s="273" t="s">
        <v>538</v>
      </c>
    </row>
    <row r="119" spans="2:51" s="273" customFormat="1" ht="15.75" customHeight="1">
      <c r="B119" s="427"/>
      <c r="E119" s="428"/>
      <c r="F119" s="516" t="s">
        <v>476</v>
      </c>
      <c r="G119" s="517"/>
      <c r="H119" s="517"/>
      <c r="I119" s="517"/>
      <c r="K119" s="429">
        <v>2.55</v>
      </c>
      <c r="R119" s="430"/>
      <c r="T119" s="431"/>
      <c r="AD119" s="432"/>
      <c r="AT119" s="428" t="s">
        <v>623</v>
      </c>
      <c r="AU119" s="428" t="s">
        <v>538</v>
      </c>
      <c r="AV119" s="428" t="s">
        <v>538</v>
      </c>
      <c r="AW119" s="428" t="s">
        <v>585</v>
      </c>
      <c r="AX119" s="428" t="s">
        <v>531</v>
      </c>
      <c r="AY119" s="428" t="s">
        <v>611</v>
      </c>
    </row>
    <row r="120" spans="2:64" s="273" customFormat="1" ht="27" customHeight="1">
      <c r="B120" s="357"/>
      <c r="C120" s="416" t="s">
        <v>631</v>
      </c>
      <c r="D120" s="416" t="s">
        <v>613</v>
      </c>
      <c r="E120" s="417" t="s">
        <v>477</v>
      </c>
      <c r="F120" s="512" t="s">
        <v>478</v>
      </c>
      <c r="G120" s="506"/>
      <c r="H120" s="506"/>
      <c r="I120" s="506"/>
      <c r="J120" s="418" t="s">
        <v>550</v>
      </c>
      <c r="K120" s="419">
        <v>2.55</v>
      </c>
      <c r="L120" s="420">
        <v>0</v>
      </c>
      <c r="M120" s="507">
        <v>0</v>
      </c>
      <c r="N120" s="506"/>
      <c r="O120" s="506"/>
      <c r="P120" s="505">
        <f>ROUND($V$120*$K$120,2)</f>
        <v>0</v>
      </c>
      <c r="Q120" s="506"/>
      <c r="R120" s="359"/>
      <c r="T120" s="421"/>
      <c r="U120" s="422" t="s">
        <v>502</v>
      </c>
      <c r="V120" s="366">
        <f>$L$120+$M$120</f>
        <v>0</v>
      </c>
      <c r="W120" s="366">
        <f>ROUND($L$120*$K$120,2)</f>
        <v>0</v>
      </c>
      <c r="X120" s="366">
        <f>ROUND($M$120*$K$120,2)</f>
        <v>0</v>
      </c>
      <c r="Y120" s="423">
        <v>0.382</v>
      </c>
      <c r="Z120" s="423">
        <f>$Y$120*$K$120</f>
        <v>0.9741</v>
      </c>
      <c r="AA120" s="423">
        <v>0</v>
      </c>
      <c r="AB120" s="423">
        <f>$AA$120*$K$120</f>
        <v>0</v>
      </c>
      <c r="AC120" s="423">
        <v>0</v>
      </c>
      <c r="AD120" s="424">
        <f>$AC$120*$K$120</f>
        <v>0</v>
      </c>
      <c r="AR120" s="273" t="s">
        <v>617</v>
      </c>
      <c r="AT120" s="273" t="s">
        <v>613</v>
      </c>
      <c r="AU120" s="273" t="s">
        <v>538</v>
      </c>
      <c r="AY120" s="273" t="s">
        <v>611</v>
      </c>
      <c r="BE120" s="394">
        <f>IF($U$120="základní",$P$120,0)</f>
        <v>0</v>
      </c>
      <c r="BF120" s="394">
        <f>IF($U$120="snížená",$P$120,0)</f>
        <v>0</v>
      </c>
      <c r="BG120" s="394">
        <f>IF($U$120="zákl. přenesená",$P$120,0)</f>
        <v>0</v>
      </c>
      <c r="BH120" s="394">
        <f>IF($U$120="sníž. přenesená",$P$120,0)</f>
        <v>0</v>
      </c>
      <c r="BI120" s="394">
        <f>IF($U$120="nulová",$P$120,0)</f>
        <v>0</v>
      </c>
      <c r="BJ120" s="273" t="s">
        <v>23</v>
      </c>
      <c r="BK120" s="394">
        <f>ROUND($V$120*$K$120,2)</f>
        <v>0</v>
      </c>
      <c r="BL120" s="273" t="s">
        <v>617</v>
      </c>
    </row>
    <row r="121" spans="2:47" s="273" customFormat="1" ht="15.75" customHeight="1">
      <c r="B121" s="357"/>
      <c r="F121" s="511" t="s">
        <v>479</v>
      </c>
      <c r="G121" s="497"/>
      <c r="H121" s="497"/>
      <c r="I121" s="497"/>
      <c r="R121" s="359"/>
      <c r="T121" s="425"/>
      <c r="AD121" s="426"/>
      <c r="AT121" s="273" t="s">
        <v>621</v>
      </c>
      <c r="AU121" s="273" t="s">
        <v>538</v>
      </c>
    </row>
    <row r="122" spans="2:51" s="273" customFormat="1" ht="15.75" customHeight="1">
      <c r="B122" s="427"/>
      <c r="E122" s="428"/>
      <c r="F122" s="516" t="s">
        <v>476</v>
      </c>
      <c r="G122" s="517"/>
      <c r="H122" s="517"/>
      <c r="I122" s="517"/>
      <c r="K122" s="429">
        <v>2.55</v>
      </c>
      <c r="R122" s="430"/>
      <c r="T122" s="431"/>
      <c r="AD122" s="432"/>
      <c r="AT122" s="428" t="s">
        <v>623</v>
      </c>
      <c r="AU122" s="428" t="s">
        <v>538</v>
      </c>
      <c r="AV122" s="428" t="s">
        <v>538</v>
      </c>
      <c r="AW122" s="428" t="s">
        <v>585</v>
      </c>
      <c r="AX122" s="428" t="s">
        <v>23</v>
      </c>
      <c r="AY122" s="428" t="s">
        <v>611</v>
      </c>
    </row>
    <row r="123" spans="2:64" s="273" customFormat="1" ht="27" customHeight="1">
      <c r="B123" s="357"/>
      <c r="C123" s="416" t="s">
        <v>617</v>
      </c>
      <c r="D123" s="416" t="s">
        <v>613</v>
      </c>
      <c r="E123" s="417" t="s">
        <v>480</v>
      </c>
      <c r="F123" s="512" t="s">
        <v>481</v>
      </c>
      <c r="G123" s="506"/>
      <c r="H123" s="506"/>
      <c r="I123" s="506"/>
      <c r="J123" s="418" t="s">
        <v>550</v>
      </c>
      <c r="K123" s="419">
        <v>2.55</v>
      </c>
      <c r="L123" s="420">
        <v>0</v>
      </c>
      <c r="M123" s="507">
        <v>0</v>
      </c>
      <c r="N123" s="506"/>
      <c r="O123" s="506"/>
      <c r="P123" s="505">
        <f>ROUND($V$123*$K$123,2)</f>
        <v>0</v>
      </c>
      <c r="Q123" s="506"/>
      <c r="R123" s="359"/>
      <c r="T123" s="421"/>
      <c r="U123" s="422" t="s">
        <v>502</v>
      </c>
      <c r="V123" s="366">
        <f>$L$123+$M$123</f>
        <v>0</v>
      </c>
      <c r="W123" s="366">
        <f>ROUND($L$123*$K$123,2)</f>
        <v>0</v>
      </c>
      <c r="X123" s="366">
        <f>ROUND($M$123*$K$123,2)</f>
        <v>0</v>
      </c>
      <c r="Y123" s="423">
        <v>0.348</v>
      </c>
      <c r="Z123" s="423">
        <f>$Y$123*$K$123</f>
        <v>0.8873999999999999</v>
      </c>
      <c r="AA123" s="423">
        <v>0</v>
      </c>
      <c r="AB123" s="423">
        <f>$AA$123*$K$123</f>
        <v>0</v>
      </c>
      <c r="AC123" s="423">
        <v>0</v>
      </c>
      <c r="AD123" s="424">
        <f>$AC$123*$K$123</f>
        <v>0</v>
      </c>
      <c r="AR123" s="273" t="s">
        <v>617</v>
      </c>
      <c r="AT123" s="273" t="s">
        <v>613</v>
      </c>
      <c r="AU123" s="273" t="s">
        <v>538</v>
      </c>
      <c r="AY123" s="273" t="s">
        <v>611</v>
      </c>
      <c r="BE123" s="394">
        <f>IF($U$123="základní",$P$123,0)</f>
        <v>0</v>
      </c>
      <c r="BF123" s="394">
        <f>IF($U$123="snížená",$P$123,0)</f>
        <v>0</v>
      </c>
      <c r="BG123" s="394">
        <f>IF($U$123="zákl. přenesená",$P$123,0)</f>
        <v>0</v>
      </c>
      <c r="BH123" s="394">
        <f>IF($U$123="sníž. přenesená",$P$123,0)</f>
        <v>0</v>
      </c>
      <c r="BI123" s="394">
        <f>IF($U$123="nulová",$P$123,0)</f>
        <v>0</v>
      </c>
      <c r="BJ123" s="273" t="s">
        <v>23</v>
      </c>
      <c r="BK123" s="394">
        <f>ROUND($V$123*$K$123,2)</f>
        <v>0</v>
      </c>
      <c r="BL123" s="273" t="s">
        <v>617</v>
      </c>
    </row>
    <row r="124" spans="2:47" s="273" customFormat="1" ht="54" customHeight="1">
      <c r="B124" s="357"/>
      <c r="F124" s="511" t="s">
        <v>482</v>
      </c>
      <c r="G124" s="497"/>
      <c r="H124" s="497"/>
      <c r="I124" s="497"/>
      <c r="R124" s="359"/>
      <c r="T124" s="425"/>
      <c r="AD124" s="426"/>
      <c r="AT124" s="273" t="s">
        <v>621</v>
      </c>
      <c r="AU124" s="273" t="s">
        <v>538</v>
      </c>
    </row>
    <row r="125" spans="2:64" s="273" customFormat="1" ht="15.75" customHeight="1">
      <c r="B125" s="357"/>
      <c r="C125" s="416" t="s">
        <v>645</v>
      </c>
      <c r="D125" s="416" t="s">
        <v>613</v>
      </c>
      <c r="E125" s="417" t="s">
        <v>483</v>
      </c>
      <c r="F125" s="512" t="s">
        <v>484</v>
      </c>
      <c r="G125" s="506"/>
      <c r="H125" s="506"/>
      <c r="I125" s="506"/>
      <c r="J125" s="418" t="s">
        <v>558</v>
      </c>
      <c r="K125" s="419">
        <v>67.6</v>
      </c>
      <c r="L125" s="420">
        <v>0</v>
      </c>
      <c r="M125" s="507">
        <v>0</v>
      </c>
      <c r="N125" s="506"/>
      <c r="O125" s="506"/>
      <c r="P125" s="505">
        <f>ROUND($V$125*$K$125,2)</f>
        <v>0</v>
      </c>
      <c r="Q125" s="506"/>
      <c r="R125" s="359"/>
      <c r="T125" s="421"/>
      <c r="U125" s="422" t="s">
        <v>502</v>
      </c>
      <c r="V125" s="366">
        <f>$L$125+$M$125</f>
        <v>0</v>
      </c>
      <c r="W125" s="366">
        <f>ROUND($L$125*$K$125,2)</f>
        <v>0</v>
      </c>
      <c r="X125" s="366">
        <f>ROUND($M$125*$K$125,2)</f>
        <v>0</v>
      </c>
      <c r="Y125" s="423">
        <v>0</v>
      </c>
      <c r="Z125" s="423">
        <f>$Y$125*$K$125</f>
        <v>0</v>
      </c>
      <c r="AA125" s="423">
        <v>0</v>
      </c>
      <c r="AB125" s="423">
        <f>$AA$125*$K$125</f>
        <v>0</v>
      </c>
      <c r="AC125" s="423">
        <v>0</v>
      </c>
      <c r="AD125" s="424">
        <f>$AC$125*$K$125</f>
        <v>0</v>
      </c>
      <c r="AR125" s="273" t="s">
        <v>617</v>
      </c>
      <c r="AT125" s="273" t="s">
        <v>613</v>
      </c>
      <c r="AU125" s="273" t="s">
        <v>538</v>
      </c>
      <c r="AY125" s="273" t="s">
        <v>611</v>
      </c>
      <c r="BE125" s="394">
        <f>IF($U$125="základní",$P$125,0)</f>
        <v>0</v>
      </c>
      <c r="BF125" s="394">
        <f>IF($U$125="snížená",$P$125,0)</f>
        <v>0</v>
      </c>
      <c r="BG125" s="394">
        <f>IF($U$125="zákl. přenesená",$P$125,0)</f>
        <v>0</v>
      </c>
      <c r="BH125" s="394">
        <f>IF($U$125="sníž. přenesená",$P$125,0)</f>
        <v>0</v>
      </c>
      <c r="BI125" s="394">
        <f>IF($U$125="nulová",$P$125,0)</f>
        <v>0</v>
      </c>
      <c r="BJ125" s="273" t="s">
        <v>23</v>
      </c>
      <c r="BK125" s="394">
        <f>ROUND($V$125*$K$125,2)</f>
        <v>0</v>
      </c>
      <c r="BL125" s="273" t="s">
        <v>617</v>
      </c>
    </row>
    <row r="126" spans="2:47" s="273" customFormat="1" ht="25.5" customHeight="1">
      <c r="B126" s="357"/>
      <c r="F126" s="511" t="s">
        <v>637</v>
      </c>
      <c r="G126" s="497"/>
      <c r="H126" s="497"/>
      <c r="I126" s="497"/>
      <c r="R126" s="359"/>
      <c r="T126" s="425"/>
      <c r="AD126" s="426"/>
      <c r="AT126" s="273" t="s">
        <v>621</v>
      </c>
      <c r="AU126" s="273" t="s">
        <v>538</v>
      </c>
    </row>
    <row r="127" spans="2:51" s="273" customFormat="1" ht="15.75" customHeight="1">
      <c r="B127" s="427"/>
      <c r="E127" s="428"/>
      <c r="F127" s="516" t="s">
        <v>485</v>
      </c>
      <c r="G127" s="517"/>
      <c r="H127" s="517"/>
      <c r="I127" s="517"/>
      <c r="K127" s="429">
        <v>67.6</v>
      </c>
      <c r="R127" s="430"/>
      <c r="T127" s="431"/>
      <c r="AD127" s="432"/>
      <c r="AT127" s="428" t="s">
        <v>623</v>
      </c>
      <c r="AU127" s="428" t="s">
        <v>538</v>
      </c>
      <c r="AV127" s="428" t="s">
        <v>538</v>
      </c>
      <c r="AW127" s="428" t="s">
        <v>585</v>
      </c>
      <c r="AX127" s="428" t="s">
        <v>23</v>
      </c>
      <c r="AY127" s="428" t="s">
        <v>611</v>
      </c>
    </row>
    <row r="128" spans="2:64" s="273" customFormat="1" ht="39" customHeight="1">
      <c r="B128" s="357"/>
      <c r="C128" s="433" t="s">
        <v>651</v>
      </c>
      <c r="D128" s="433" t="s">
        <v>763</v>
      </c>
      <c r="E128" s="434" t="s">
        <v>486</v>
      </c>
      <c r="F128" s="514" t="s">
        <v>487</v>
      </c>
      <c r="G128" s="515"/>
      <c r="H128" s="515"/>
      <c r="I128" s="515"/>
      <c r="J128" s="435" t="s">
        <v>558</v>
      </c>
      <c r="K128" s="436">
        <v>70.98</v>
      </c>
      <c r="L128" s="437">
        <v>0</v>
      </c>
      <c r="M128" s="515"/>
      <c r="N128" s="515"/>
      <c r="O128" s="506"/>
      <c r="P128" s="505">
        <f>ROUND($V$128*$K$128,2)</f>
        <v>0</v>
      </c>
      <c r="Q128" s="506"/>
      <c r="R128" s="359"/>
      <c r="T128" s="421"/>
      <c r="U128" s="422" t="s">
        <v>502</v>
      </c>
      <c r="V128" s="366">
        <f>$L$128+$M$128</f>
        <v>0</v>
      </c>
      <c r="W128" s="366">
        <f>ROUND($L$128*$K$128,2)</f>
        <v>0</v>
      </c>
      <c r="X128" s="366">
        <f>ROUND($M$128*$K$128,2)</f>
        <v>0</v>
      </c>
      <c r="Y128" s="423">
        <v>0</v>
      </c>
      <c r="Z128" s="423">
        <f>$Y$128*$K$128</f>
        <v>0</v>
      </c>
      <c r="AA128" s="423">
        <v>0</v>
      </c>
      <c r="AB128" s="423">
        <f>$AA$128*$K$128</f>
        <v>0</v>
      </c>
      <c r="AC128" s="423">
        <v>0</v>
      </c>
      <c r="AD128" s="424">
        <f>$AC$128*$K$128</f>
        <v>0</v>
      </c>
      <c r="AR128" s="273" t="s">
        <v>665</v>
      </c>
      <c r="AT128" s="273" t="s">
        <v>763</v>
      </c>
      <c r="AU128" s="273" t="s">
        <v>538</v>
      </c>
      <c r="AY128" s="273" t="s">
        <v>611</v>
      </c>
      <c r="BE128" s="394">
        <f>IF($U$128="základní",$P$128,0)</f>
        <v>0</v>
      </c>
      <c r="BF128" s="394">
        <f>IF($U$128="snížená",$P$128,0)</f>
        <v>0</v>
      </c>
      <c r="BG128" s="394">
        <f>IF($U$128="zákl. přenesená",$P$128,0)</f>
        <v>0</v>
      </c>
      <c r="BH128" s="394">
        <f>IF($U$128="sníž. přenesená",$P$128,0)</f>
        <v>0</v>
      </c>
      <c r="BI128" s="394">
        <f>IF($U$128="nulová",$P$128,0)</f>
        <v>0</v>
      </c>
      <c r="BJ128" s="273" t="s">
        <v>23</v>
      </c>
      <c r="BK128" s="394">
        <f>ROUND($V$128*$K$128,2)</f>
        <v>0</v>
      </c>
      <c r="BL128" s="273" t="s">
        <v>617</v>
      </c>
    </row>
    <row r="129" spans="2:47" s="273" customFormat="1" ht="66.75" customHeight="1">
      <c r="B129" s="357"/>
      <c r="F129" s="511" t="s">
        <v>488</v>
      </c>
      <c r="G129" s="497"/>
      <c r="H129" s="497"/>
      <c r="I129" s="497"/>
      <c r="R129" s="359"/>
      <c r="T129" s="425"/>
      <c r="AD129" s="426"/>
      <c r="AT129" s="273" t="s">
        <v>621</v>
      </c>
      <c r="AU129" s="273" t="s">
        <v>538</v>
      </c>
    </row>
    <row r="130" spans="2:63" s="410" customFormat="1" ht="30.75" customHeight="1">
      <c r="B130" s="409"/>
      <c r="D130" s="271" t="s">
        <v>472</v>
      </c>
      <c r="M130" s="500">
        <f>$BK$130</f>
        <v>0</v>
      </c>
      <c r="N130" s="501"/>
      <c r="O130" s="501"/>
      <c r="P130" s="502" t="s">
        <v>150</v>
      </c>
      <c r="Q130" s="501"/>
      <c r="R130" s="411"/>
      <c r="T130" s="412"/>
      <c r="W130" s="269">
        <f>SUM($W$131:$W$134)</f>
        <v>0</v>
      </c>
      <c r="X130" s="269">
        <f>SUM($X$131:$X$134)</f>
        <v>0</v>
      </c>
      <c r="Z130" s="413">
        <f>SUM($Z$131:$Z$134)</f>
        <v>2.952</v>
      </c>
      <c r="AB130" s="413">
        <f>SUM($AB$131:$AB$134)</f>
        <v>0.792</v>
      </c>
      <c r="AD130" s="414">
        <f>SUM($AD$131:$AD$134)</f>
        <v>0</v>
      </c>
      <c r="AR130" s="270" t="s">
        <v>23</v>
      </c>
      <c r="AT130" s="270" t="s">
        <v>530</v>
      </c>
      <c r="AU130" s="270" t="s">
        <v>23</v>
      </c>
      <c r="AY130" s="270" t="s">
        <v>611</v>
      </c>
      <c r="BK130" s="415">
        <f>SUM($BK$131:$BK$134)</f>
        <v>0</v>
      </c>
    </row>
    <row r="131" spans="2:64" s="273" customFormat="1" ht="15.75" customHeight="1">
      <c r="B131" s="357"/>
      <c r="C131" s="416" t="s">
        <v>658</v>
      </c>
      <c r="D131" s="416" t="s">
        <v>613</v>
      </c>
      <c r="E131" s="417" t="s">
        <v>489</v>
      </c>
      <c r="F131" s="512" t="s">
        <v>490</v>
      </c>
      <c r="G131" s="506"/>
      <c r="H131" s="506"/>
      <c r="I131" s="506"/>
      <c r="J131" s="418" t="s">
        <v>546</v>
      </c>
      <c r="K131" s="419">
        <v>12</v>
      </c>
      <c r="L131" s="420">
        <v>0</v>
      </c>
      <c r="M131" s="507">
        <v>0</v>
      </c>
      <c r="N131" s="506"/>
      <c r="O131" s="506"/>
      <c r="P131" s="505">
        <f>ROUND($V$131*$K$131,2)</f>
        <v>0</v>
      </c>
      <c r="Q131" s="506"/>
      <c r="R131" s="359"/>
      <c r="T131" s="421"/>
      <c r="U131" s="422" t="s">
        <v>502</v>
      </c>
      <c r="V131" s="366">
        <f>$L$131+$M$131</f>
        <v>0</v>
      </c>
      <c r="W131" s="366">
        <f>ROUND($L$131*$K$131,2)</f>
        <v>0</v>
      </c>
      <c r="X131" s="366">
        <f>ROUND($M$131*$K$131,2)</f>
        <v>0</v>
      </c>
      <c r="Y131" s="423">
        <v>0.246</v>
      </c>
      <c r="Z131" s="423">
        <f>$Y$131*$K$131</f>
        <v>2.952</v>
      </c>
      <c r="AA131" s="423">
        <v>0</v>
      </c>
      <c r="AB131" s="423">
        <f>$AA$131*$K$131</f>
        <v>0</v>
      </c>
      <c r="AC131" s="423">
        <v>0</v>
      </c>
      <c r="AD131" s="424">
        <f>$AC$131*$K$131</f>
        <v>0</v>
      </c>
      <c r="AR131" s="273" t="s">
        <v>617</v>
      </c>
      <c r="AT131" s="273" t="s">
        <v>613</v>
      </c>
      <c r="AU131" s="273" t="s">
        <v>538</v>
      </c>
      <c r="AY131" s="273" t="s">
        <v>611</v>
      </c>
      <c r="BE131" s="394">
        <f>IF($U$131="základní",$P$131,0)</f>
        <v>0</v>
      </c>
      <c r="BF131" s="394">
        <f>IF($U$131="snížená",$P$131,0)</f>
        <v>0</v>
      </c>
      <c r="BG131" s="394">
        <f>IF($U$131="zákl. přenesená",$P$131,0)</f>
        <v>0</v>
      </c>
      <c r="BH131" s="394">
        <f>IF($U$131="sníž. přenesená",$P$131,0)</f>
        <v>0</v>
      </c>
      <c r="BI131" s="394">
        <f>IF($U$131="nulová",$P$131,0)</f>
        <v>0</v>
      </c>
      <c r="BJ131" s="273" t="s">
        <v>23</v>
      </c>
      <c r="BK131" s="394">
        <f>ROUND($V$131*$K$131,2)</f>
        <v>0</v>
      </c>
      <c r="BL131" s="273" t="s">
        <v>617</v>
      </c>
    </row>
    <row r="132" spans="2:47" s="273" customFormat="1" ht="25.5" customHeight="1">
      <c r="B132" s="357"/>
      <c r="F132" s="511" t="s">
        <v>491</v>
      </c>
      <c r="G132" s="497"/>
      <c r="H132" s="497"/>
      <c r="I132" s="497"/>
      <c r="R132" s="359"/>
      <c r="T132" s="425"/>
      <c r="AD132" s="426"/>
      <c r="AT132" s="273" t="s">
        <v>621</v>
      </c>
      <c r="AU132" s="273" t="s">
        <v>538</v>
      </c>
    </row>
    <row r="133" spans="2:64" s="273" customFormat="1" ht="15.75" customHeight="1">
      <c r="B133" s="357"/>
      <c r="C133" s="433" t="s">
        <v>665</v>
      </c>
      <c r="D133" s="433" t="s">
        <v>763</v>
      </c>
      <c r="E133" s="434" t="s">
        <v>492</v>
      </c>
      <c r="F133" s="514" t="s">
        <v>493</v>
      </c>
      <c r="G133" s="515"/>
      <c r="H133" s="515"/>
      <c r="I133" s="515"/>
      <c r="J133" s="435" t="s">
        <v>546</v>
      </c>
      <c r="K133" s="436">
        <v>12</v>
      </c>
      <c r="L133" s="437">
        <v>0</v>
      </c>
      <c r="M133" s="515"/>
      <c r="N133" s="515"/>
      <c r="O133" s="506"/>
      <c r="P133" s="505">
        <f>ROUND($V$133*$K$133,2)</f>
        <v>0</v>
      </c>
      <c r="Q133" s="506"/>
      <c r="R133" s="359"/>
      <c r="T133" s="421"/>
      <c r="U133" s="422" t="s">
        <v>502</v>
      </c>
      <c r="V133" s="366">
        <f>$L$133+$M$133</f>
        <v>0</v>
      </c>
      <c r="W133" s="366">
        <f>ROUND($L$133*$K$133,2)</f>
        <v>0</v>
      </c>
      <c r="X133" s="366">
        <f>ROUND($M$133*$K$133,2)</f>
        <v>0</v>
      </c>
      <c r="Y133" s="423">
        <v>0</v>
      </c>
      <c r="Z133" s="423">
        <f>$Y$133*$K$133</f>
        <v>0</v>
      </c>
      <c r="AA133" s="423">
        <v>0.066</v>
      </c>
      <c r="AB133" s="423">
        <f>$AA$133*$K$133</f>
        <v>0.792</v>
      </c>
      <c r="AC133" s="423">
        <v>0</v>
      </c>
      <c r="AD133" s="424">
        <f>$AC$133*$K$133</f>
        <v>0</v>
      </c>
      <c r="AR133" s="273" t="s">
        <v>665</v>
      </c>
      <c r="AT133" s="273" t="s">
        <v>763</v>
      </c>
      <c r="AU133" s="273" t="s">
        <v>538</v>
      </c>
      <c r="AY133" s="273" t="s">
        <v>611</v>
      </c>
      <c r="BE133" s="394">
        <f>IF($U$133="základní",$P$133,0)</f>
        <v>0</v>
      </c>
      <c r="BF133" s="394">
        <f>IF($U$133="snížená",$P$133,0)</f>
        <v>0</v>
      </c>
      <c r="BG133" s="394">
        <f>IF($U$133="zákl. přenesená",$P$133,0)</f>
        <v>0</v>
      </c>
      <c r="BH133" s="394">
        <f>IF($U$133="sníž. přenesená",$P$133,0)</f>
        <v>0</v>
      </c>
      <c r="BI133" s="394">
        <f>IF($U$133="nulová",$P$133,0)</f>
        <v>0</v>
      </c>
      <c r="BJ133" s="273" t="s">
        <v>23</v>
      </c>
      <c r="BK133" s="394">
        <f>ROUND($V$133*$K$133,2)</f>
        <v>0</v>
      </c>
      <c r="BL133" s="273" t="s">
        <v>617</v>
      </c>
    </row>
    <row r="134" spans="2:47" s="273" customFormat="1" ht="36.75" customHeight="1">
      <c r="B134" s="357"/>
      <c r="F134" s="511" t="s">
        <v>494</v>
      </c>
      <c r="G134" s="497"/>
      <c r="H134" s="497"/>
      <c r="I134" s="497"/>
      <c r="R134" s="359"/>
      <c r="T134" s="425"/>
      <c r="AD134" s="426"/>
      <c r="AT134" s="273" t="s">
        <v>621</v>
      </c>
      <c r="AU134" s="273" t="s">
        <v>538</v>
      </c>
    </row>
    <row r="135" spans="2:63" s="410" customFormat="1" ht="30.75" customHeight="1">
      <c r="B135" s="409"/>
      <c r="D135" s="271" t="s">
        <v>138</v>
      </c>
      <c r="M135" s="500">
        <f>$BK$135</f>
        <v>0</v>
      </c>
      <c r="N135" s="501"/>
      <c r="O135" s="501"/>
      <c r="P135" s="502" t="s">
        <v>150</v>
      </c>
      <c r="Q135" s="501"/>
      <c r="R135" s="411"/>
      <c r="T135" s="412"/>
      <c r="W135" s="269">
        <f>$W$136</f>
        <v>0</v>
      </c>
      <c r="X135" s="269">
        <f>$X$136</f>
        <v>0</v>
      </c>
      <c r="Z135" s="413">
        <f>$Z$136</f>
        <v>0.052272000000000006</v>
      </c>
      <c r="AB135" s="413">
        <f>$AB$136</f>
        <v>0</v>
      </c>
      <c r="AD135" s="414">
        <f>$AD$136</f>
        <v>0</v>
      </c>
      <c r="AR135" s="270" t="s">
        <v>23</v>
      </c>
      <c r="AT135" s="270" t="s">
        <v>530</v>
      </c>
      <c r="AU135" s="270" t="s">
        <v>23</v>
      </c>
      <c r="AY135" s="270" t="s">
        <v>611</v>
      </c>
      <c r="BK135" s="415">
        <f>$BK$136</f>
        <v>0</v>
      </c>
    </row>
    <row r="136" spans="2:63" s="410" customFormat="1" ht="15.75" customHeight="1">
      <c r="B136" s="409"/>
      <c r="D136" s="271" t="s">
        <v>139</v>
      </c>
      <c r="M136" s="500">
        <f>$BK$136</f>
        <v>0</v>
      </c>
      <c r="N136" s="501"/>
      <c r="O136" s="501"/>
      <c r="P136" s="502" t="s">
        <v>150</v>
      </c>
      <c r="Q136" s="501"/>
      <c r="R136" s="411"/>
      <c r="T136" s="412"/>
      <c r="W136" s="269">
        <f>$W$137</f>
        <v>0</v>
      </c>
      <c r="X136" s="269">
        <f>$X$137</f>
        <v>0</v>
      </c>
      <c r="Z136" s="413">
        <f>$Z$137</f>
        <v>0.052272000000000006</v>
      </c>
      <c r="AB136" s="413">
        <f>$AB$137</f>
        <v>0</v>
      </c>
      <c r="AD136" s="414">
        <f>$AD$137</f>
        <v>0</v>
      </c>
      <c r="AR136" s="270" t="s">
        <v>23</v>
      </c>
      <c r="AT136" s="270" t="s">
        <v>530</v>
      </c>
      <c r="AU136" s="270" t="s">
        <v>538</v>
      </c>
      <c r="AY136" s="270" t="s">
        <v>611</v>
      </c>
      <c r="BK136" s="415">
        <f>$BK$137</f>
        <v>0</v>
      </c>
    </row>
    <row r="137" spans="2:64" s="273" customFormat="1" ht="39" customHeight="1">
      <c r="B137" s="357"/>
      <c r="C137" s="416" t="s">
        <v>670</v>
      </c>
      <c r="D137" s="416" t="s">
        <v>613</v>
      </c>
      <c r="E137" s="417" t="s">
        <v>495</v>
      </c>
      <c r="F137" s="512" t="s">
        <v>496</v>
      </c>
      <c r="G137" s="506"/>
      <c r="H137" s="506"/>
      <c r="I137" s="506"/>
      <c r="J137" s="418" t="s">
        <v>694</v>
      </c>
      <c r="K137" s="419">
        <v>0.792</v>
      </c>
      <c r="L137" s="420">
        <v>0</v>
      </c>
      <c r="M137" s="507">
        <v>0</v>
      </c>
      <c r="N137" s="506"/>
      <c r="O137" s="506"/>
      <c r="P137" s="505">
        <f>ROUND($V$137*$K$137,2)</f>
        <v>0</v>
      </c>
      <c r="Q137" s="506"/>
      <c r="R137" s="359"/>
      <c r="T137" s="421"/>
      <c r="U137" s="422" t="s">
        <v>502</v>
      </c>
      <c r="V137" s="366">
        <f>$L$137+$M$137</f>
        <v>0</v>
      </c>
      <c r="W137" s="366">
        <f>ROUND($L$137*$K$137,2)</f>
        <v>0</v>
      </c>
      <c r="X137" s="366">
        <f>ROUND($M$137*$K$137,2)</f>
        <v>0</v>
      </c>
      <c r="Y137" s="423">
        <v>0.066</v>
      </c>
      <c r="Z137" s="423">
        <f>$Y$137*$K$137</f>
        <v>0.052272000000000006</v>
      </c>
      <c r="AA137" s="423">
        <v>0</v>
      </c>
      <c r="AB137" s="423">
        <f>$AA$137*$K$137</f>
        <v>0</v>
      </c>
      <c r="AC137" s="423">
        <v>0</v>
      </c>
      <c r="AD137" s="424">
        <f>$AC$137*$K$137</f>
        <v>0</v>
      </c>
      <c r="AR137" s="273" t="s">
        <v>617</v>
      </c>
      <c r="AT137" s="273" t="s">
        <v>613</v>
      </c>
      <c r="AU137" s="273" t="s">
        <v>631</v>
      </c>
      <c r="AY137" s="273" t="s">
        <v>611</v>
      </c>
      <c r="BE137" s="394">
        <f>IF($U$137="základní",$P$137,0)</f>
        <v>0</v>
      </c>
      <c r="BF137" s="394">
        <f>IF($U$137="snížená",$P$137,0)</f>
        <v>0</v>
      </c>
      <c r="BG137" s="394">
        <f>IF($U$137="zákl. přenesená",$P$137,0)</f>
        <v>0</v>
      </c>
      <c r="BH137" s="394">
        <f>IF($U$137="sníž. přenesená",$P$137,0)</f>
        <v>0</v>
      </c>
      <c r="BI137" s="394">
        <f>IF($U$137="nulová",$P$137,0)</f>
        <v>0</v>
      </c>
      <c r="BJ137" s="273" t="s">
        <v>23</v>
      </c>
      <c r="BK137" s="394">
        <f>ROUND($V$137*$K$137,2)</f>
        <v>0</v>
      </c>
      <c r="BL137" s="273" t="s">
        <v>617</v>
      </c>
    </row>
    <row r="138" spans="2:63" s="273" customFormat="1" ht="51" customHeight="1">
      <c r="B138" s="357"/>
      <c r="D138" s="272" t="s">
        <v>594</v>
      </c>
      <c r="M138" s="503">
        <f>$BK$138</f>
        <v>0</v>
      </c>
      <c r="N138" s="497"/>
      <c r="O138" s="497"/>
      <c r="P138" s="513"/>
      <c r="Q138" s="497"/>
      <c r="R138" s="359"/>
      <c r="T138" s="425"/>
      <c r="W138" s="269">
        <f>SUM($W$139:$W$140)</f>
        <v>0</v>
      </c>
      <c r="X138" s="269">
        <f>SUM($X$139:$X$140)</f>
        <v>0</v>
      </c>
      <c r="AD138" s="426"/>
      <c r="AT138" s="273" t="s">
        <v>530</v>
      </c>
      <c r="AU138" s="273" t="s">
        <v>531</v>
      </c>
      <c r="AY138" s="273" t="s">
        <v>364</v>
      </c>
      <c r="BK138" s="394">
        <f>SUM($BK$139:$BK$140)</f>
        <v>0</v>
      </c>
    </row>
    <row r="139" spans="2:63" s="273" customFormat="1" ht="23.25" customHeight="1">
      <c r="B139" s="357"/>
      <c r="C139" s="416"/>
      <c r="D139" s="416" t="s">
        <v>613</v>
      </c>
      <c r="E139" s="417" t="s">
        <v>891</v>
      </c>
      <c r="F139" s="512" t="s">
        <v>892</v>
      </c>
      <c r="G139" s="506"/>
      <c r="H139" s="506"/>
      <c r="I139" s="506"/>
      <c r="J139" s="418" t="s">
        <v>893</v>
      </c>
      <c r="K139" s="419">
        <v>7</v>
      </c>
      <c r="L139" s="444"/>
      <c r="M139" s="507">
        <f>M114</f>
        <v>0</v>
      </c>
      <c r="N139" s="506"/>
      <c r="O139" s="506"/>
      <c r="P139" s="505">
        <f>$BK$139</f>
        <v>0</v>
      </c>
      <c r="Q139" s="506"/>
      <c r="R139" s="359"/>
      <c r="T139" s="421"/>
      <c r="U139" s="439" t="s">
        <v>502</v>
      </c>
      <c r="V139" s="366">
        <f>$L$139+$M$139</f>
        <v>0</v>
      </c>
      <c r="W139" s="440">
        <f>$L$139*$K$139</f>
        <v>0</v>
      </c>
      <c r="X139" s="440">
        <f>$M$139*$K$139/100</f>
        <v>0</v>
      </c>
      <c r="AD139" s="426"/>
      <c r="AT139" s="273" t="s">
        <v>364</v>
      </c>
      <c r="AU139" s="273" t="s">
        <v>23</v>
      </c>
      <c r="AY139" s="273" t="s">
        <v>364</v>
      </c>
      <c r="BE139" s="394">
        <f>IF($U$139="základní",$P$139,0)</f>
        <v>0</v>
      </c>
      <c r="BF139" s="394">
        <f>IF($U$139="snížená",$P$139,0)</f>
        <v>0</v>
      </c>
      <c r="BG139" s="394">
        <f>IF($U$139="zákl. přenesená",$P$139,0)</f>
        <v>0</v>
      </c>
      <c r="BH139" s="394">
        <f>IF($U$139="sníž. přenesená",$P$139,0)</f>
        <v>0</v>
      </c>
      <c r="BI139" s="394">
        <f>IF($U$139="nulová",$P$139,0)</f>
        <v>0</v>
      </c>
      <c r="BJ139" s="273" t="s">
        <v>23</v>
      </c>
      <c r="BK139" s="394">
        <f>$V$139*$K$139/100</f>
        <v>0</v>
      </c>
    </row>
    <row r="140" spans="2:47" s="273" customFormat="1" ht="39" customHeight="1">
      <c r="B140" s="357"/>
      <c r="F140" s="511" t="s">
        <v>1025</v>
      </c>
      <c r="G140" s="497"/>
      <c r="H140" s="497"/>
      <c r="I140" s="497"/>
      <c r="R140" s="359"/>
      <c r="T140" s="425"/>
      <c r="AD140" s="426"/>
      <c r="AT140" s="273" t="s">
        <v>621</v>
      </c>
      <c r="AU140" s="273" t="s">
        <v>538</v>
      </c>
    </row>
    <row r="141" spans="2:18" s="273" customFormat="1" ht="7.5" customHeight="1">
      <c r="B141" s="380"/>
      <c r="C141" s="381"/>
      <c r="D141" s="381"/>
      <c r="E141" s="381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1"/>
      <c r="R141" s="382"/>
    </row>
    <row r="262" s="349" customFormat="1" ht="14.25" customHeight="1"/>
  </sheetData>
  <sheetProtection/>
  <mergeCells count="120">
    <mergeCell ref="M28:P28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  <mergeCell ref="O20:P20"/>
    <mergeCell ref="O21:P21"/>
    <mergeCell ref="M24:P24"/>
    <mergeCell ref="M25:P25"/>
    <mergeCell ref="M26:P26"/>
    <mergeCell ref="O12:P12"/>
    <mergeCell ref="O14:P14"/>
    <mergeCell ref="H30:J30"/>
    <mergeCell ref="M30:P30"/>
    <mergeCell ref="H31:J31"/>
    <mergeCell ref="M31:P31"/>
    <mergeCell ref="H32:J32"/>
    <mergeCell ref="M32:P32"/>
    <mergeCell ref="H33:J33"/>
    <mergeCell ref="M33:P33"/>
    <mergeCell ref="H34:J34"/>
    <mergeCell ref="M34:P34"/>
    <mergeCell ref="L36:P36"/>
    <mergeCell ref="C75:Q75"/>
    <mergeCell ref="F77:P77"/>
    <mergeCell ref="F78:P78"/>
    <mergeCell ref="M80:P80"/>
    <mergeCell ref="M82:Q82"/>
    <mergeCell ref="M83:Q83"/>
    <mergeCell ref="C85:G85"/>
    <mergeCell ref="H85:J85"/>
    <mergeCell ref="K85:L85"/>
    <mergeCell ref="M85:Q85"/>
    <mergeCell ref="H87:J87"/>
    <mergeCell ref="K87:L87"/>
    <mergeCell ref="M87:Q87"/>
    <mergeCell ref="H88:J88"/>
    <mergeCell ref="K88:L88"/>
    <mergeCell ref="M88:Q88"/>
    <mergeCell ref="H89:J89"/>
    <mergeCell ref="K89:L89"/>
    <mergeCell ref="M89:Q89"/>
    <mergeCell ref="H90:J90"/>
    <mergeCell ref="K90:L90"/>
    <mergeCell ref="M90:Q90"/>
    <mergeCell ref="H91:J91"/>
    <mergeCell ref="K91:L91"/>
    <mergeCell ref="M91:Q91"/>
    <mergeCell ref="H92:J92"/>
    <mergeCell ref="K92:L92"/>
    <mergeCell ref="M92:Q92"/>
    <mergeCell ref="L96:Q96"/>
    <mergeCell ref="C102:Q102"/>
    <mergeCell ref="F104:P104"/>
    <mergeCell ref="H93:J93"/>
    <mergeCell ref="K93:L93"/>
    <mergeCell ref="M93:Q93"/>
    <mergeCell ref="F105:P105"/>
    <mergeCell ref="M107:P107"/>
    <mergeCell ref="M109:Q109"/>
    <mergeCell ref="M110:Q110"/>
    <mergeCell ref="F112:I112"/>
    <mergeCell ref="P112:Q112"/>
    <mergeCell ref="M112:O112"/>
    <mergeCell ref="F116:I116"/>
    <mergeCell ref="P116:Q116"/>
    <mergeCell ref="M116:O116"/>
    <mergeCell ref="F117:I117"/>
    <mergeCell ref="P117:Q117"/>
    <mergeCell ref="M117:O117"/>
    <mergeCell ref="F118:I118"/>
    <mergeCell ref="F119:I119"/>
    <mergeCell ref="F120:I120"/>
    <mergeCell ref="P120:Q120"/>
    <mergeCell ref="M120:O120"/>
    <mergeCell ref="F121:I121"/>
    <mergeCell ref="M128:O128"/>
    <mergeCell ref="F129:I129"/>
    <mergeCell ref="F122:I122"/>
    <mergeCell ref="F123:I123"/>
    <mergeCell ref="P123:Q123"/>
    <mergeCell ref="M123:O123"/>
    <mergeCell ref="F124:I124"/>
    <mergeCell ref="F125:I125"/>
    <mergeCell ref="P125:Q125"/>
    <mergeCell ref="M125:O125"/>
    <mergeCell ref="P139:Q139"/>
    <mergeCell ref="F131:I131"/>
    <mergeCell ref="P131:Q131"/>
    <mergeCell ref="M131:O131"/>
    <mergeCell ref="F132:I132"/>
    <mergeCell ref="F133:I133"/>
    <mergeCell ref="P133:Q133"/>
    <mergeCell ref="M133:O133"/>
    <mergeCell ref="M135:Q135"/>
    <mergeCell ref="M139:O139"/>
    <mergeCell ref="F140:I140"/>
    <mergeCell ref="M138:Q138"/>
    <mergeCell ref="F134:I134"/>
    <mergeCell ref="F137:I137"/>
    <mergeCell ref="P137:Q137"/>
    <mergeCell ref="M137:O137"/>
    <mergeCell ref="M136:Q136"/>
    <mergeCell ref="F139:I139"/>
    <mergeCell ref="H1:K1"/>
    <mergeCell ref="S2:AF2"/>
    <mergeCell ref="M113:Q113"/>
    <mergeCell ref="M114:Q114"/>
    <mergeCell ref="M115:Q115"/>
    <mergeCell ref="M130:Q130"/>
    <mergeCell ref="F126:I126"/>
    <mergeCell ref="F127:I127"/>
    <mergeCell ref="F128:I128"/>
    <mergeCell ref="P128:Q128"/>
  </mergeCells>
  <dataValidations count="2">
    <dataValidation type="list" allowBlank="1" showInputMessage="1" showErrorMessage="1" error="Povoleny jsou hodnoty K a M." sqref="D141 D139">
      <formula1>"K,M"</formula1>
    </dataValidation>
    <dataValidation type="list" allowBlank="1" showInputMessage="1" showErrorMessage="1" error="Povoleny jsou hodnoty základní, snížená, zákl. přenesená, sníž. přenesená, nulová." sqref="U139 U141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0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300" verticalDpi="3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55" customWidth="1"/>
    <col min="2" max="2" width="1.66796875" style="255" customWidth="1"/>
    <col min="3" max="4" width="5" style="255" customWidth="1"/>
    <col min="5" max="5" width="11.66015625" style="255" customWidth="1"/>
    <col min="6" max="6" width="9.16015625" style="255" customWidth="1"/>
    <col min="7" max="7" width="5" style="255" customWidth="1"/>
    <col min="8" max="8" width="77.83203125" style="255" customWidth="1"/>
    <col min="9" max="10" width="20" style="255" customWidth="1"/>
    <col min="11" max="11" width="1.66796875" style="255" customWidth="1"/>
    <col min="12" max="16384" width="9.33203125" style="255" customWidth="1"/>
  </cols>
  <sheetData>
    <row r="1" ht="37.5" customHeight="1"/>
    <row r="2" spans="2:11" ht="7.5" customHeight="1">
      <c r="B2" s="256"/>
      <c r="C2" s="257"/>
      <c r="D2" s="257"/>
      <c r="E2" s="257"/>
      <c r="F2" s="257"/>
      <c r="G2" s="257"/>
      <c r="H2" s="257"/>
      <c r="I2" s="257"/>
      <c r="J2" s="257"/>
      <c r="K2" s="258"/>
    </row>
    <row r="3" spans="2:11" s="261" customFormat="1" ht="45" customHeight="1">
      <c r="B3" s="259"/>
      <c r="C3" s="538" t="s">
        <v>905</v>
      </c>
      <c r="D3" s="538"/>
      <c r="E3" s="538"/>
      <c r="F3" s="538"/>
      <c r="G3" s="538"/>
      <c r="H3" s="538"/>
      <c r="I3" s="538"/>
      <c r="J3" s="538"/>
      <c r="K3" s="260"/>
    </row>
    <row r="4" spans="2:11" ht="25.5" customHeight="1">
      <c r="B4" s="262"/>
      <c r="C4" s="539" t="s">
        <v>906</v>
      </c>
      <c r="D4" s="539"/>
      <c r="E4" s="539"/>
      <c r="F4" s="539"/>
      <c r="G4" s="539"/>
      <c r="H4" s="539"/>
      <c r="I4" s="539"/>
      <c r="J4" s="539"/>
      <c r="K4" s="263"/>
    </row>
    <row r="5" spans="2:11" ht="5.25" customHeight="1">
      <c r="B5" s="262"/>
      <c r="C5" s="264"/>
      <c r="D5" s="264"/>
      <c r="E5" s="264"/>
      <c r="F5" s="264"/>
      <c r="G5" s="264"/>
      <c r="H5" s="264"/>
      <c r="I5" s="264"/>
      <c r="J5" s="264"/>
      <c r="K5" s="263"/>
    </row>
    <row r="6" spans="2:11" ht="15" customHeight="1">
      <c r="B6" s="262"/>
      <c r="C6" s="537" t="s">
        <v>907</v>
      </c>
      <c r="D6" s="537"/>
      <c r="E6" s="537"/>
      <c r="F6" s="537"/>
      <c r="G6" s="537"/>
      <c r="H6" s="537"/>
      <c r="I6" s="537"/>
      <c r="J6" s="537"/>
      <c r="K6" s="263"/>
    </row>
    <row r="7" spans="2:11" ht="15" customHeight="1">
      <c r="B7" s="265"/>
      <c r="C7" s="537" t="s">
        <v>908</v>
      </c>
      <c r="D7" s="537"/>
      <c r="E7" s="537"/>
      <c r="F7" s="537"/>
      <c r="G7" s="537"/>
      <c r="H7" s="537"/>
      <c r="I7" s="537"/>
      <c r="J7" s="537"/>
      <c r="K7" s="263"/>
    </row>
    <row r="8" spans="2:11" ht="12.75" customHeight="1">
      <c r="B8" s="265"/>
      <c r="C8" s="238"/>
      <c r="D8" s="238"/>
      <c r="E8" s="238"/>
      <c r="F8" s="238"/>
      <c r="G8" s="238"/>
      <c r="H8" s="238"/>
      <c r="I8" s="238"/>
      <c r="J8" s="238"/>
      <c r="K8" s="263"/>
    </row>
    <row r="9" spans="2:11" ht="15" customHeight="1">
      <c r="B9" s="265"/>
      <c r="C9" s="537" t="s">
        <v>909</v>
      </c>
      <c r="D9" s="537"/>
      <c r="E9" s="537"/>
      <c r="F9" s="537"/>
      <c r="G9" s="537"/>
      <c r="H9" s="537"/>
      <c r="I9" s="537"/>
      <c r="J9" s="537"/>
      <c r="K9" s="263"/>
    </row>
    <row r="10" spans="2:11" ht="15" customHeight="1">
      <c r="B10" s="265"/>
      <c r="C10" s="238"/>
      <c r="D10" s="537" t="s">
        <v>910</v>
      </c>
      <c r="E10" s="537"/>
      <c r="F10" s="537"/>
      <c r="G10" s="537"/>
      <c r="H10" s="537"/>
      <c r="I10" s="537"/>
      <c r="J10" s="537"/>
      <c r="K10" s="263"/>
    </row>
    <row r="11" spans="2:11" ht="15" customHeight="1">
      <c r="B11" s="265"/>
      <c r="C11" s="266"/>
      <c r="D11" s="537" t="s">
        <v>911</v>
      </c>
      <c r="E11" s="537"/>
      <c r="F11" s="537"/>
      <c r="G11" s="537"/>
      <c r="H11" s="537"/>
      <c r="I11" s="537"/>
      <c r="J11" s="537"/>
      <c r="K11" s="263"/>
    </row>
    <row r="12" spans="2:11" ht="12.75" customHeight="1">
      <c r="B12" s="265"/>
      <c r="C12" s="266"/>
      <c r="D12" s="266"/>
      <c r="E12" s="266"/>
      <c r="F12" s="266"/>
      <c r="G12" s="266"/>
      <c r="H12" s="266"/>
      <c r="I12" s="266"/>
      <c r="J12" s="266"/>
      <c r="K12" s="263"/>
    </row>
    <row r="13" spans="2:11" ht="15" customHeight="1">
      <c r="B13" s="265"/>
      <c r="C13" s="266"/>
      <c r="D13" s="537" t="s">
        <v>912</v>
      </c>
      <c r="E13" s="537"/>
      <c r="F13" s="537"/>
      <c r="G13" s="537"/>
      <c r="H13" s="537"/>
      <c r="I13" s="537"/>
      <c r="J13" s="537"/>
      <c r="K13" s="263"/>
    </row>
    <row r="14" spans="2:11" ht="15" customHeight="1">
      <c r="B14" s="265"/>
      <c r="C14" s="266"/>
      <c r="D14" s="537" t="s">
        <v>913</v>
      </c>
      <c r="E14" s="537"/>
      <c r="F14" s="537"/>
      <c r="G14" s="537"/>
      <c r="H14" s="537"/>
      <c r="I14" s="537"/>
      <c r="J14" s="537"/>
      <c r="K14" s="263"/>
    </row>
    <row r="15" spans="2:11" ht="15" customHeight="1">
      <c r="B15" s="265"/>
      <c r="C15" s="266"/>
      <c r="D15" s="537" t="s">
        <v>914</v>
      </c>
      <c r="E15" s="537"/>
      <c r="F15" s="537"/>
      <c r="G15" s="537"/>
      <c r="H15" s="537"/>
      <c r="I15" s="537"/>
      <c r="J15" s="537"/>
      <c r="K15" s="263"/>
    </row>
    <row r="16" spans="2:11" ht="15" customHeight="1">
      <c r="B16" s="265"/>
      <c r="C16" s="266"/>
      <c r="D16" s="266"/>
      <c r="E16" s="267" t="s">
        <v>536</v>
      </c>
      <c r="F16" s="537" t="s">
        <v>915</v>
      </c>
      <c r="G16" s="537"/>
      <c r="H16" s="537"/>
      <c r="I16" s="537"/>
      <c r="J16" s="537"/>
      <c r="K16" s="263"/>
    </row>
    <row r="17" spans="2:11" ht="15" customHeight="1">
      <c r="B17" s="265"/>
      <c r="C17" s="266"/>
      <c r="D17" s="266"/>
      <c r="E17" s="267" t="s">
        <v>916</v>
      </c>
      <c r="F17" s="537" t="s">
        <v>917</v>
      </c>
      <c r="G17" s="537"/>
      <c r="H17" s="537"/>
      <c r="I17" s="537"/>
      <c r="J17" s="537"/>
      <c r="K17" s="263"/>
    </row>
    <row r="18" spans="2:11" ht="15" customHeight="1">
      <c r="B18" s="265"/>
      <c r="C18" s="266"/>
      <c r="D18" s="266"/>
      <c r="E18" s="267" t="s">
        <v>918</v>
      </c>
      <c r="F18" s="537" t="s">
        <v>919</v>
      </c>
      <c r="G18" s="537"/>
      <c r="H18" s="537"/>
      <c r="I18" s="537"/>
      <c r="J18" s="537"/>
      <c r="K18" s="263"/>
    </row>
    <row r="19" spans="2:11" ht="15" customHeight="1">
      <c r="B19" s="265"/>
      <c r="C19" s="266"/>
      <c r="D19" s="266"/>
      <c r="E19" s="267" t="s">
        <v>920</v>
      </c>
      <c r="F19" s="537" t="s">
        <v>921</v>
      </c>
      <c r="G19" s="537"/>
      <c r="H19" s="537"/>
      <c r="I19" s="537"/>
      <c r="J19" s="537"/>
      <c r="K19" s="263"/>
    </row>
    <row r="20" spans="2:11" ht="15" customHeight="1">
      <c r="B20" s="265"/>
      <c r="C20" s="266"/>
      <c r="D20" s="266"/>
      <c r="E20" s="267" t="s">
        <v>922</v>
      </c>
      <c r="F20" s="537" t="s">
        <v>923</v>
      </c>
      <c r="G20" s="537"/>
      <c r="H20" s="537"/>
      <c r="I20" s="537"/>
      <c r="J20" s="537"/>
      <c r="K20" s="263"/>
    </row>
    <row r="21" spans="2:11" ht="15" customHeight="1">
      <c r="B21" s="265"/>
      <c r="C21" s="266"/>
      <c r="D21" s="266"/>
      <c r="E21" s="267" t="s">
        <v>541</v>
      </c>
      <c r="F21" s="537" t="s">
        <v>924</v>
      </c>
      <c r="G21" s="537"/>
      <c r="H21" s="537"/>
      <c r="I21" s="537"/>
      <c r="J21" s="537"/>
      <c r="K21" s="263"/>
    </row>
    <row r="22" spans="2:11" ht="12.75" customHeight="1">
      <c r="B22" s="265"/>
      <c r="C22" s="266"/>
      <c r="D22" s="266"/>
      <c r="E22" s="266"/>
      <c r="F22" s="266"/>
      <c r="G22" s="266"/>
      <c r="H22" s="266"/>
      <c r="I22" s="266"/>
      <c r="J22" s="266"/>
      <c r="K22" s="263"/>
    </row>
    <row r="23" spans="2:11" ht="15" customHeight="1">
      <c r="B23" s="265"/>
      <c r="C23" s="537" t="s">
        <v>925</v>
      </c>
      <c r="D23" s="537"/>
      <c r="E23" s="537"/>
      <c r="F23" s="537"/>
      <c r="G23" s="537"/>
      <c r="H23" s="537"/>
      <c r="I23" s="537"/>
      <c r="J23" s="537"/>
      <c r="K23" s="263"/>
    </row>
    <row r="24" spans="2:11" ht="15" customHeight="1">
      <c r="B24" s="265"/>
      <c r="C24" s="537" t="s">
        <v>926</v>
      </c>
      <c r="D24" s="537"/>
      <c r="E24" s="537"/>
      <c r="F24" s="537"/>
      <c r="G24" s="537"/>
      <c r="H24" s="537"/>
      <c r="I24" s="537"/>
      <c r="J24" s="537"/>
      <c r="K24" s="263"/>
    </row>
    <row r="25" spans="2:11" ht="15" customHeight="1">
      <c r="B25" s="265"/>
      <c r="C25" s="238"/>
      <c r="D25" s="537" t="s">
        <v>927</v>
      </c>
      <c r="E25" s="537"/>
      <c r="F25" s="537"/>
      <c r="G25" s="537"/>
      <c r="H25" s="537"/>
      <c r="I25" s="537"/>
      <c r="J25" s="537"/>
      <c r="K25" s="263"/>
    </row>
    <row r="26" spans="2:11" ht="15" customHeight="1">
      <c r="B26" s="265"/>
      <c r="C26" s="266"/>
      <c r="D26" s="537" t="s">
        <v>928</v>
      </c>
      <c r="E26" s="537"/>
      <c r="F26" s="537"/>
      <c r="G26" s="537"/>
      <c r="H26" s="537"/>
      <c r="I26" s="537"/>
      <c r="J26" s="537"/>
      <c r="K26" s="263"/>
    </row>
    <row r="27" spans="2:11" ht="12.75" customHeight="1">
      <c r="B27" s="265"/>
      <c r="C27" s="266"/>
      <c r="D27" s="266"/>
      <c r="E27" s="266"/>
      <c r="F27" s="266"/>
      <c r="G27" s="266"/>
      <c r="H27" s="266"/>
      <c r="I27" s="266"/>
      <c r="J27" s="266"/>
      <c r="K27" s="263"/>
    </row>
    <row r="28" spans="2:11" ht="15" customHeight="1">
      <c r="B28" s="265"/>
      <c r="C28" s="266"/>
      <c r="D28" s="537" t="s">
        <v>929</v>
      </c>
      <c r="E28" s="537"/>
      <c r="F28" s="537"/>
      <c r="G28" s="537"/>
      <c r="H28" s="537"/>
      <c r="I28" s="537"/>
      <c r="J28" s="537"/>
      <c r="K28" s="263"/>
    </row>
    <row r="29" spans="2:11" ht="15" customHeight="1">
      <c r="B29" s="265"/>
      <c r="C29" s="266"/>
      <c r="D29" s="537" t="s">
        <v>930</v>
      </c>
      <c r="E29" s="537"/>
      <c r="F29" s="537"/>
      <c r="G29" s="537"/>
      <c r="H29" s="537"/>
      <c r="I29" s="537"/>
      <c r="J29" s="537"/>
      <c r="K29" s="263"/>
    </row>
    <row r="30" spans="2:11" ht="12.75" customHeight="1">
      <c r="B30" s="265"/>
      <c r="C30" s="266"/>
      <c r="D30" s="266"/>
      <c r="E30" s="266"/>
      <c r="F30" s="266"/>
      <c r="G30" s="266"/>
      <c r="H30" s="266"/>
      <c r="I30" s="266"/>
      <c r="J30" s="266"/>
      <c r="K30" s="263"/>
    </row>
    <row r="31" spans="2:11" ht="15" customHeight="1">
      <c r="B31" s="265"/>
      <c r="C31" s="266"/>
      <c r="D31" s="537" t="s">
        <v>931</v>
      </c>
      <c r="E31" s="537"/>
      <c r="F31" s="537"/>
      <c r="G31" s="537"/>
      <c r="H31" s="537"/>
      <c r="I31" s="537"/>
      <c r="J31" s="537"/>
      <c r="K31" s="263"/>
    </row>
    <row r="32" spans="2:11" ht="15" customHeight="1">
      <c r="B32" s="265"/>
      <c r="C32" s="266"/>
      <c r="D32" s="537" t="s">
        <v>932</v>
      </c>
      <c r="E32" s="537"/>
      <c r="F32" s="537"/>
      <c r="G32" s="537"/>
      <c r="H32" s="537"/>
      <c r="I32" s="537"/>
      <c r="J32" s="537"/>
      <c r="K32" s="263"/>
    </row>
    <row r="33" spans="2:11" ht="15" customHeight="1">
      <c r="B33" s="265"/>
      <c r="C33" s="266"/>
      <c r="D33" s="537" t="s">
        <v>933</v>
      </c>
      <c r="E33" s="537"/>
      <c r="F33" s="537"/>
      <c r="G33" s="537"/>
      <c r="H33" s="537"/>
      <c r="I33" s="537"/>
      <c r="J33" s="537"/>
      <c r="K33" s="263"/>
    </row>
    <row r="34" spans="2:11" ht="15" customHeight="1">
      <c r="B34" s="265"/>
      <c r="C34" s="266"/>
      <c r="D34" s="238"/>
      <c r="E34" s="249" t="s">
        <v>596</v>
      </c>
      <c r="F34" s="238"/>
      <c r="G34" s="537" t="s">
        <v>934</v>
      </c>
      <c r="H34" s="537"/>
      <c r="I34" s="537"/>
      <c r="J34" s="537"/>
      <c r="K34" s="263"/>
    </row>
    <row r="35" spans="2:11" ht="30.75" customHeight="1">
      <c r="B35" s="265"/>
      <c r="C35" s="266"/>
      <c r="D35" s="238"/>
      <c r="E35" s="249" t="s">
        <v>935</v>
      </c>
      <c r="F35" s="238"/>
      <c r="G35" s="537" t="s">
        <v>936</v>
      </c>
      <c r="H35" s="537"/>
      <c r="I35" s="537"/>
      <c r="J35" s="537"/>
      <c r="K35" s="263"/>
    </row>
    <row r="36" spans="2:11" ht="15" customHeight="1">
      <c r="B36" s="265"/>
      <c r="C36" s="266"/>
      <c r="D36" s="238"/>
      <c r="E36" s="249" t="s">
        <v>512</v>
      </c>
      <c r="F36" s="238"/>
      <c r="G36" s="537" t="s">
        <v>937</v>
      </c>
      <c r="H36" s="537"/>
      <c r="I36" s="537"/>
      <c r="J36" s="537"/>
      <c r="K36" s="263"/>
    </row>
    <row r="37" spans="2:11" ht="15" customHeight="1">
      <c r="B37" s="265"/>
      <c r="C37" s="266"/>
      <c r="D37" s="238"/>
      <c r="E37" s="249" t="s">
        <v>597</v>
      </c>
      <c r="F37" s="238"/>
      <c r="G37" s="537" t="s">
        <v>938</v>
      </c>
      <c r="H37" s="537"/>
      <c r="I37" s="537"/>
      <c r="J37" s="537"/>
      <c r="K37" s="263"/>
    </row>
    <row r="38" spans="2:11" ht="15" customHeight="1">
      <c r="B38" s="265"/>
      <c r="C38" s="266"/>
      <c r="D38" s="238"/>
      <c r="E38" s="249" t="s">
        <v>598</v>
      </c>
      <c r="F38" s="238"/>
      <c r="G38" s="537" t="s">
        <v>939</v>
      </c>
      <c r="H38" s="537"/>
      <c r="I38" s="537"/>
      <c r="J38" s="537"/>
      <c r="K38" s="263"/>
    </row>
    <row r="39" spans="2:11" ht="15" customHeight="1">
      <c r="B39" s="265"/>
      <c r="C39" s="266"/>
      <c r="D39" s="238"/>
      <c r="E39" s="249" t="s">
        <v>599</v>
      </c>
      <c r="F39" s="238"/>
      <c r="G39" s="537" t="s">
        <v>940</v>
      </c>
      <c r="H39" s="537"/>
      <c r="I39" s="537"/>
      <c r="J39" s="537"/>
      <c r="K39" s="263"/>
    </row>
    <row r="40" spans="2:11" ht="15" customHeight="1">
      <c r="B40" s="265"/>
      <c r="C40" s="266"/>
      <c r="D40" s="238"/>
      <c r="E40" s="249" t="s">
        <v>941</v>
      </c>
      <c r="F40" s="238"/>
      <c r="G40" s="537" t="s">
        <v>942</v>
      </c>
      <c r="H40" s="537"/>
      <c r="I40" s="537"/>
      <c r="J40" s="537"/>
      <c r="K40" s="263"/>
    </row>
    <row r="41" spans="2:11" ht="15" customHeight="1">
      <c r="B41" s="265"/>
      <c r="C41" s="266"/>
      <c r="D41" s="238"/>
      <c r="E41" s="249"/>
      <c r="F41" s="238"/>
      <c r="G41" s="537" t="s">
        <v>943</v>
      </c>
      <c r="H41" s="537"/>
      <c r="I41" s="537"/>
      <c r="J41" s="537"/>
      <c r="K41" s="263"/>
    </row>
    <row r="42" spans="2:11" ht="15" customHeight="1">
      <c r="B42" s="265"/>
      <c r="C42" s="266"/>
      <c r="D42" s="238"/>
      <c r="E42" s="249" t="s">
        <v>944</v>
      </c>
      <c r="F42" s="238"/>
      <c r="G42" s="537" t="s">
        <v>945</v>
      </c>
      <c r="H42" s="537"/>
      <c r="I42" s="537"/>
      <c r="J42" s="537"/>
      <c r="K42" s="263"/>
    </row>
    <row r="43" spans="2:11" ht="15" customHeight="1">
      <c r="B43" s="265"/>
      <c r="C43" s="266"/>
      <c r="D43" s="238"/>
      <c r="E43" s="249" t="s">
        <v>601</v>
      </c>
      <c r="F43" s="238"/>
      <c r="G43" s="537" t="s">
        <v>946</v>
      </c>
      <c r="H43" s="537"/>
      <c r="I43" s="537"/>
      <c r="J43" s="537"/>
      <c r="K43" s="263"/>
    </row>
    <row r="44" spans="2:11" ht="12.75" customHeight="1">
      <c r="B44" s="265"/>
      <c r="C44" s="266"/>
      <c r="D44" s="238"/>
      <c r="E44" s="238"/>
      <c r="F44" s="238"/>
      <c r="G44" s="238"/>
      <c r="H44" s="238"/>
      <c r="I44" s="238"/>
      <c r="J44" s="238"/>
      <c r="K44" s="263"/>
    </row>
    <row r="45" spans="2:11" ht="15" customHeight="1">
      <c r="B45" s="265"/>
      <c r="C45" s="266"/>
      <c r="D45" s="537" t="s">
        <v>947</v>
      </c>
      <c r="E45" s="537"/>
      <c r="F45" s="537"/>
      <c r="G45" s="537"/>
      <c r="H45" s="537"/>
      <c r="I45" s="537"/>
      <c r="J45" s="537"/>
      <c r="K45" s="263"/>
    </row>
    <row r="46" spans="2:11" ht="15" customHeight="1">
      <c r="B46" s="265"/>
      <c r="C46" s="266"/>
      <c r="D46" s="266"/>
      <c r="E46" s="537" t="s">
        <v>948</v>
      </c>
      <c r="F46" s="537"/>
      <c r="G46" s="537"/>
      <c r="H46" s="537"/>
      <c r="I46" s="537"/>
      <c r="J46" s="537"/>
      <c r="K46" s="263"/>
    </row>
    <row r="47" spans="2:11" ht="15" customHeight="1">
      <c r="B47" s="265"/>
      <c r="C47" s="266"/>
      <c r="D47" s="266"/>
      <c r="E47" s="537" t="s">
        <v>949</v>
      </c>
      <c r="F47" s="537"/>
      <c r="G47" s="537"/>
      <c r="H47" s="537"/>
      <c r="I47" s="537"/>
      <c r="J47" s="537"/>
      <c r="K47" s="263"/>
    </row>
    <row r="48" spans="2:11" ht="15" customHeight="1">
      <c r="B48" s="265"/>
      <c r="C48" s="266"/>
      <c r="D48" s="266"/>
      <c r="E48" s="537" t="s">
        <v>950</v>
      </c>
      <c r="F48" s="537"/>
      <c r="G48" s="537"/>
      <c r="H48" s="537"/>
      <c r="I48" s="537"/>
      <c r="J48" s="537"/>
      <c r="K48" s="263"/>
    </row>
    <row r="49" spans="2:11" ht="15" customHeight="1">
      <c r="B49" s="265"/>
      <c r="C49" s="266"/>
      <c r="D49" s="537" t="s">
        <v>951</v>
      </c>
      <c r="E49" s="537"/>
      <c r="F49" s="537"/>
      <c r="G49" s="537"/>
      <c r="H49" s="537"/>
      <c r="I49" s="537"/>
      <c r="J49" s="537"/>
      <c r="K49" s="263"/>
    </row>
    <row r="50" spans="2:11" ht="25.5" customHeight="1">
      <c r="B50" s="262"/>
      <c r="C50" s="539" t="s">
        <v>952</v>
      </c>
      <c r="D50" s="539"/>
      <c r="E50" s="539"/>
      <c r="F50" s="539"/>
      <c r="G50" s="539"/>
      <c r="H50" s="539"/>
      <c r="I50" s="539"/>
      <c r="J50" s="539"/>
      <c r="K50" s="263"/>
    </row>
    <row r="51" spans="2:11" ht="5.25" customHeight="1">
      <c r="B51" s="262"/>
      <c r="C51" s="264"/>
      <c r="D51" s="264"/>
      <c r="E51" s="264"/>
      <c r="F51" s="264"/>
      <c r="G51" s="264"/>
      <c r="H51" s="264"/>
      <c r="I51" s="264"/>
      <c r="J51" s="264"/>
      <c r="K51" s="263"/>
    </row>
    <row r="52" spans="2:11" ht="15" customHeight="1">
      <c r="B52" s="262"/>
      <c r="C52" s="537" t="s">
        <v>953</v>
      </c>
      <c r="D52" s="537"/>
      <c r="E52" s="537"/>
      <c r="F52" s="537"/>
      <c r="G52" s="537"/>
      <c r="H52" s="537"/>
      <c r="I52" s="537"/>
      <c r="J52" s="537"/>
      <c r="K52" s="263"/>
    </row>
    <row r="53" spans="2:11" ht="15" customHeight="1">
      <c r="B53" s="262"/>
      <c r="C53" s="537" t="s">
        <v>954</v>
      </c>
      <c r="D53" s="537"/>
      <c r="E53" s="537"/>
      <c r="F53" s="537"/>
      <c r="G53" s="537"/>
      <c r="H53" s="537"/>
      <c r="I53" s="537"/>
      <c r="J53" s="537"/>
      <c r="K53" s="263"/>
    </row>
    <row r="54" spans="2:11" ht="12.75" customHeight="1">
      <c r="B54" s="262"/>
      <c r="C54" s="238"/>
      <c r="D54" s="238"/>
      <c r="E54" s="238"/>
      <c r="F54" s="238"/>
      <c r="G54" s="238"/>
      <c r="H54" s="238"/>
      <c r="I54" s="238"/>
      <c r="J54" s="238"/>
      <c r="K54" s="263"/>
    </row>
    <row r="55" spans="2:11" ht="15" customHeight="1">
      <c r="B55" s="262"/>
      <c r="C55" s="537" t="s">
        <v>955</v>
      </c>
      <c r="D55" s="537"/>
      <c r="E55" s="537"/>
      <c r="F55" s="537"/>
      <c r="G55" s="537"/>
      <c r="H55" s="537"/>
      <c r="I55" s="537"/>
      <c r="J55" s="537"/>
      <c r="K55" s="263"/>
    </row>
    <row r="56" spans="2:11" ht="15" customHeight="1">
      <c r="B56" s="262"/>
      <c r="C56" s="266"/>
      <c r="D56" s="537" t="s">
        <v>956</v>
      </c>
      <c r="E56" s="537"/>
      <c r="F56" s="537"/>
      <c r="G56" s="537"/>
      <c r="H56" s="537"/>
      <c r="I56" s="537"/>
      <c r="J56" s="537"/>
      <c r="K56" s="263"/>
    </row>
    <row r="57" spans="2:11" ht="15" customHeight="1">
      <c r="B57" s="262"/>
      <c r="C57" s="266"/>
      <c r="D57" s="537" t="s">
        <v>957</v>
      </c>
      <c r="E57" s="537"/>
      <c r="F57" s="537"/>
      <c r="G57" s="537"/>
      <c r="H57" s="537"/>
      <c r="I57" s="537"/>
      <c r="J57" s="537"/>
      <c r="K57" s="263"/>
    </row>
    <row r="58" spans="2:11" ht="15" customHeight="1">
      <c r="B58" s="262"/>
      <c r="C58" s="266"/>
      <c r="D58" s="537" t="s">
        <v>958</v>
      </c>
      <c r="E58" s="537"/>
      <c r="F58" s="537"/>
      <c r="G58" s="537"/>
      <c r="H58" s="537"/>
      <c r="I58" s="537"/>
      <c r="J58" s="537"/>
      <c r="K58" s="263"/>
    </row>
    <row r="59" spans="2:11" ht="15" customHeight="1">
      <c r="B59" s="262"/>
      <c r="C59" s="266"/>
      <c r="D59" s="537" t="s">
        <v>959</v>
      </c>
      <c r="E59" s="537"/>
      <c r="F59" s="537"/>
      <c r="G59" s="537"/>
      <c r="H59" s="537"/>
      <c r="I59" s="537"/>
      <c r="J59" s="537"/>
      <c r="K59" s="263"/>
    </row>
    <row r="60" spans="2:11" ht="15" customHeight="1">
      <c r="B60" s="262"/>
      <c r="C60" s="266"/>
      <c r="D60" s="541" t="s">
        <v>960</v>
      </c>
      <c r="E60" s="541"/>
      <c r="F60" s="541"/>
      <c r="G60" s="541"/>
      <c r="H60" s="541"/>
      <c r="I60" s="541"/>
      <c r="J60" s="541"/>
      <c r="K60" s="263"/>
    </row>
    <row r="61" spans="2:11" ht="15" customHeight="1">
      <c r="B61" s="262"/>
      <c r="C61" s="266"/>
      <c r="D61" s="537" t="s">
        <v>961</v>
      </c>
      <c r="E61" s="537"/>
      <c r="F61" s="537"/>
      <c r="G61" s="537"/>
      <c r="H61" s="537"/>
      <c r="I61" s="537"/>
      <c r="J61" s="537"/>
      <c r="K61" s="263"/>
    </row>
    <row r="62" spans="2:11" ht="12.75" customHeight="1">
      <c r="B62" s="262"/>
      <c r="C62" s="266"/>
      <c r="D62" s="266"/>
      <c r="E62" s="268"/>
      <c r="F62" s="266"/>
      <c r="G62" s="266"/>
      <c r="H62" s="266"/>
      <c r="I62" s="266"/>
      <c r="J62" s="266"/>
      <c r="K62" s="263"/>
    </row>
    <row r="63" spans="2:11" ht="15" customHeight="1">
      <c r="B63" s="262"/>
      <c r="C63" s="266"/>
      <c r="D63" s="537" t="s">
        <v>962</v>
      </c>
      <c r="E63" s="537"/>
      <c r="F63" s="537"/>
      <c r="G63" s="537"/>
      <c r="H63" s="537"/>
      <c r="I63" s="537"/>
      <c r="J63" s="537"/>
      <c r="K63" s="263"/>
    </row>
    <row r="64" spans="2:11" ht="15" customHeight="1">
      <c r="B64" s="262"/>
      <c r="C64" s="266"/>
      <c r="D64" s="541" t="s">
        <v>963</v>
      </c>
      <c r="E64" s="541"/>
      <c r="F64" s="541"/>
      <c r="G64" s="541"/>
      <c r="H64" s="541"/>
      <c r="I64" s="541"/>
      <c r="J64" s="541"/>
      <c r="K64" s="263"/>
    </row>
    <row r="65" spans="2:11" ht="15" customHeight="1">
      <c r="B65" s="262"/>
      <c r="C65" s="266"/>
      <c r="D65" s="537" t="s">
        <v>964</v>
      </c>
      <c r="E65" s="537"/>
      <c r="F65" s="537"/>
      <c r="G65" s="537"/>
      <c r="H65" s="537"/>
      <c r="I65" s="537"/>
      <c r="J65" s="537"/>
      <c r="K65" s="263"/>
    </row>
    <row r="66" spans="2:11" ht="15" customHeight="1">
      <c r="B66" s="262"/>
      <c r="C66" s="266"/>
      <c r="D66" s="537" t="s">
        <v>965</v>
      </c>
      <c r="E66" s="537"/>
      <c r="F66" s="537"/>
      <c r="G66" s="537"/>
      <c r="H66" s="537"/>
      <c r="I66" s="537"/>
      <c r="J66" s="537"/>
      <c r="K66" s="263"/>
    </row>
    <row r="67" spans="2:11" ht="15" customHeight="1">
      <c r="B67" s="262"/>
      <c r="C67" s="266"/>
      <c r="D67" s="537" t="s">
        <v>966</v>
      </c>
      <c r="E67" s="537"/>
      <c r="F67" s="537"/>
      <c r="G67" s="537"/>
      <c r="H67" s="537"/>
      <c r="I67" s="537"/>
      <c r="J67" s="537"/>
      <c r="K67" s="263"/>
    </row>
    <row r="68" spans="2:11" ht="15" customHeight="1">
      <c r="B68" s="262"/>
      <c r="C68" s="266"/>
      <c r="D68" s="537" t="s">
        <v>967</v>
      </c>
      <c r="E68" s="537"/>
      <c r="F68" s="537"/>
      <c r="G68" s="537"/>
      <c r="H68" s="537"/>
      <c r="I68" s="537"/>
      <c r="J68" s="537"/>
      <c r="K68" s="263"/>
    </row>
    <row r="69" spans="2:11" ht="12.75" customHeight="1">
      <c r="B69" s="274"/>
      <c r="C69" s="275"/>
      <c r="D69" s="275"/>
      <c r="E69" s="275"/>
      <c r="F69" s="275"/>
      <c r="G69" s="275"/>
      <c r="H69" s="275"/>
      <c r="I69" s="275"/>
      <c r="J69" s="275"/>
      <c r="K69" s="276"/>
    </row>
    <row r="70" spans="2:11" ht="18.75" customHeight="1">
      <c r="B70" s="277"/>
      <c r="C70" s="277"/>
      <c r="D70" s="277"/>
      <c r="E70" s="277"/>
      <c r="F70" s="277"/>
      <c r="G70" s="277"/>
      <c r="H70" s="277"/>
      <c r="I70" s="277"/>
      <c r="J70" s="277"/>
      <c r="K70" s="278"/>
    </row>
    <row r="71" spans="2:11" ht="18.75" customHeight="1">
      <c r="B71" s="278"/>
      <c r="C71" s="278"/>
      <c r="D71" s="278"/>
      <c r="E71" s="278"/>
      <c r="F71" s="278"/>
      <c r="G71" s="278"/>
      <c r="H71" s="278"/>
      <c r="I71" s="278"/>
      <c r="J71" s="278"/>
      <c r="K71" s="278"/>
    </row>
    <row r="72" spans="2:11" ht="7.5" customHeight="1">
      <c r="B72" s="279"/>
      <c r="C72" s="280"/>
      <c r="D72" s="280"/>
      <c r="E72" s="280"/>
      <c r="F72" s="280"/>
      <c r="G72" s="280"/>
      <c r="H72" s="280"/>
      <c r="I72" s="280"/>
      <c r="J72" s="280"/>
      <c r="K72" s="281"/>
    </row>
    <row r="73" spans="2:11" ht="45" customHeight="1">
      <c r="B73" s="282"/>
      <c r="C73" s="540" t="s">
        <v>904</v>
      </c>
      <c r="D73" s="540"/>
      <c r="E73" s="540"/>
      <c r="F73" s="540"/>
      <c r="G73" s="540"/>
      <c r="H73" s="540"/>
      <c r="I73" s="540"/>
      <c r="J73" s="540"/>
      <c r="K73" s="283"/>
    </row>
    <row r="74" spans="2:11" ht="17.25" customHeight="1">
      <c r="B74" s="282"/>
      <c r="C74" s="284" t="s">
        <v>968</v>
      </c>
      <c r="D74" s="284"/>
      <c r="E74" s="284"/>
      <c r="F74" s="284" t="s">
        <v>969</v>
      </c>
      <c r="G74" s="285"/>
      <c r="H74" s="284" t="s">
        <v>597</v>
      </c>
      <c r="I74" s="284" t="s">
        <v>516</v>
      </c>
      <c r="J74" s="284" t="s">
        <v>970</v>
      </c>
      <c r="K74" s="283"/>
    </row>
    <row r="75" spans="2:11" ht="17.25" customHeight="1">
      <c r="B75" s="282"/>
      <c r="C75" s="286" t="s">
        <v>971</v>
      </c>
      <c r="D75" s="286"/>
      <c r="E75" s="286"/>
      <c r="F75" s="287" t="s">
        <v>972</v>
      </c>
      <c r="G75" s="288"/>
      <c r="H75" s="286"/>
      <c r="I75" s="286"/>
      <c r="J75" s="286" t="s">
        <v>973</v>
      </c>
      <c r="K75" s="283"/>
    </row>
    <row r="76" spans="2:11" ht="5.25" customHeight="1">
      <c r="B76" s="282"/>
      <c r="C76" s="289"/>
      <c r="D76" s="289"/>
      <c r="E76" s="289"/>
      <c r="F76" s="289"/>
      <c r="G76" s="290"/>
      <c r="H76" s="289"/>
      <c r="I76" s="289"/>
      <c r="J76" s="289"/>
      <c r="K76" s="283"/>
    </row>
    <row r="77" spans="2:11" ht="15" customHeight="1">
      <c r="B77" s="282"/>
      <c r="C77" s="249" t="s">
        <v>512</v>
      </c>
      <c r="D77" s="289"/>
      <c r="E77" s="289"/>
      <c r="F77" s="291" t="s">
        <v>974</v>
      </c>
      <c r="G77" s="290"/>
      <c r="H77" s="249" t="s">
        <v>975</v>
      </c>
      <c r="I77" s="249" t="s">
        <v>976</v>
      </c>
      <c r="J77" s="249">
        <v>20</v>
      </c>
      <c r="K77" s="283"/>
    </row>
    <row r="78" spans="2:11" ht="15" customHeight="1">
      <c r="B78" s="282"/>
      <c r="C78" s="249" t="s">
        <v>977</v>
      </c>
      <c r="D78" s="249"/>
      <c r="E78" s="249"/>
      <c r="F78" s="291" t="s">
        <v>974</v>
      </c>
      <c r="G78" s="290"/>
      <c r="H78" s="249" t="s">
        <v>978</v>
      </c>
      <c r="I78" s="249" t="s">
        <v>976</v>
      </c>
      <c r="J78" s="249">
        <v>120</v>
      </c>
      <c r="K78" s="283"/>
    </row>
    <row r="79" spans="2:11" ht="15" customHeight="1">
      <c r="B79" s="292"/>
      <c r="C79" s="249" t="s">
        <v>979</v>
      </c>
      <c r="D79" s="249"/>
      <c r="E79" s="249"/>
      <c r="F79" s="291" t="s">
        <v>980</v>
      </c>
      <c r="G79" s="290"/>
      <c r="H79" s="249" t="s">
        <v>981</v>
      </c>
      <c r="I79" s="249" t="s">
        <v>976</v>
      </c>
      <c r="J79" s="249">
        <v>50</v>
      </c>
      <c r="K79" s="283"/>
    </row>
    <row r="80" spans="2:11" ht="15" customHeight="1">
      <c r="B80" s="292"/>
      <c r="C80" s="249" t="s">
        <v>982</v>
      </c>
      <c r="D80" s="249"/>
      <c r="E80" s="249"/>
      <c r="F80" s="291" t="s">
        <v>974</v>
      </c>
      <c r="G80" s="290"/>
      <c r="H80" s="249" t="s">
        <v>983</v>
      </c>
      <c r="I80" s="249" t="s">
        <v>984</v>
      </c>
      <c r="J80" s="249"/>
      <c r="K80" s="283"/>
    </row>
    <row r="81" spans="2:11" ht="15" customHeight="1">
      <c r="B81" s="292"/>
      <c r="C81" s="293" t="s">
        <v>985</v>
      </c>
      <c r="D81" s="293"/>
      <c r="E81" s="293"/>
      <c r="F81" s="294" t="s">
        <v>980</v>
      </c>
      <c r="G81" s="293"/>
      <c r="H81" s="293" t="s">
        <v>986</v>
      </c>
      <c r="I81" s="293" t="s">
        <v>976</v>
      </c>
      <c r="J81" s="293">
        <v>15</v>
      </c>
      <c r="K81" s="283"/>
    </row>
    <row r="82" spans="2:11" ht="15" customHeight="1">
      <c r="B82" s="292"/>
      <c r="C82" s="293" t="s">
        <v>987</v>
      </c>
      <c r="D82" s="293"/>
      <c r="E82" s="293"/>
      <c r="F82" s="294" t="s">
        <v>980</v>
      </c>
      <c r="G82" s="293"/>
      <c r="H82" s="293" t="s">
        <v>988</v>
      </c>
      <c r="I82" s="293" t="s">
        <v>976</v>
      </c>
      <c r="J82" s="293">
        <v>15</v>
      </c>
      <c r="K82" s="283"/>
    </row>
    <row r="83" spans="2:11" ht="15" customHeight="1">
      <c r="B83" s="292"/>
      <c r="C83" s="293" t="s">
        <v>989</v>
      </c>
      <c r="D83" s="293"/>
      <c r="E83" s="293"/>
      <c r="F83" s="294" t="s">
        <v>980</v>
      </c>
      <c r="G83" s="293"/>
      <c r="H83" s="293" t="s">
        <v>990</v>
      </c>
      <c r="I83" s="293" t="s">
        <v>976</v>
      </c>
      <c r="J83" s="293">
        <v>20</v>
      </c>
      <c r="K83" s="283"/>
    </row>
    <row r="84" spans="2:11" ht="15" customHeight="1">
      <c r="B84" s="292"/>
      <c r="C84" s="293" t="s">
        <v>991</v>
      </c>
      <c r="D84" s="293"/>
      <c r="E84" s="293"/>
      <c r="F84" s="294" t="s">
        <v>980</v>
      </c>
      <c r="G84" s="293"/>
      <c r="H84" s="293" t="s">
        <v>992</v>
      </c>
      <c r="I84" s="293" t="s">
        <v>976</v>
      </c>
      <c r="J84" s="293">
        <v>20</v>
      </c>
      <c r="K84" s="283"/>
    </row>
    <row r="85" spans="2:11" ht="15" customHeight="1">
      <c r="B85" s="292"/>
      <c r="C85" s="249" t="s">
        <v>993</v>
      </c>
      <c r="D85" s="249"/>
      <c r="E85" s="249"/>
      <c r="F85" s="291" t="s">
        <v>980</v>
      </c>
      <c r="G85" s="290"/>
      <c r="H85" s="249" t="s">
        <v>994</v>
      </c>
      <c r="I85" s="249" t="s">
        <v>976</v>
      </c>
      <c r="J85" s="249">
        <v>50</v>
      </c>
      <c r="K85" s="283"/>
    </row>
    <row r="86" spans="2:11" ht="15" customHeight="1">
      <c r="B86" s="292"/>
      <c r="C86" s="249" t="s">
        <v>995</v>
      </c>
      <c r="D86" s="249"/>
      <c r="E86" s="249"/>
      <c r="F86" s="291" t="s">
        <v>980</v>
      </c>
      <c r="G86" s="290"/>
      <c r="H86" s="249" t="s">
        <v>996</v>
      </c>
      <c r="I86" s="249" t="s">
        <v>976</v>
      </c>
      <c r="J86" s="249">
        <v>20</v>
      </c>
      <c r="K86" s="283"/>
    </row>
    <row r="87" spans="2:11" ht="15" customHeight="1">
      <c r="B87" s="292"/>
      <c r="C87" s="249" t="s">
        <v>997</v>
      </c>
      <c r="D87" s="249"/>
      <c r="E87" s="249"/>
      <c r="F87" s="291" t="s">
        <v>980</v>
      </c>
      <c r="G87" s="290"/>
      <c r="H87" s="249" t="s">
        <v>998</v>
      </c>
      <c r="I87" s="249" t="s">
        <v>976</v>
      </c>
      <c r="J87" s="249">
        <v>20</v>
      </c>
      <c r="K87" s="283"/>
    </row>
    <row r="88" spans="2:11" ht="15" customHeight="1">
      <c r="B88" s="292"/>
      <c r="C88" s="249" t="s">
        <v>999</v>
      </c>
      <c r="D88" s="249"/>
      <c r="E88" s="249"/>
      <c r="F88" s="291" t="s">
        <v>980</v>
      </c>
      <c r="G88" s="290"/>
      <c r="H88" s="249" t="s">
        <v>1000</v>
      </c>
      <c r="I88" s="249" t="s">
        <v>976</v>
      </c>
      <c r="J88" s="249">
        <v>50</v>
      </c>
      <c r="K88" s="283"/>
    </row>
    <row r="89" spans="2:11" ht="15" customHeight="1">
      <c r="B89" s="292"/>
      <c r="C89" s="249" t="s">
        <v>1001</v>
      </c>
      <c r="D89" s="249"/>
      <c r="E89" s="249"/>
      <c r="F89" s="291" t="s">
        <v>980</v>
      </c>
      <c r="G89" s="290"/>
      <c r="H89" s="249" t="s">
        <v>1001</v>
      </c>
      <c r="I89" s="249" t="s">
        <v>976</v>
      </c>
      <c r="J89" s="249">
        <v>50</v>
      </c>
      <c r="K89" s="283"/>
    </row>
    <row r="90" spans="2:11" ht="15" customHeight="1">
      <c r="B90" s="292"/>
      <c r="C90" s="249" t="s">
        <v>602</v>
      </c>
      <c r="D90" s="249"/>
      <c r="E90" s="249"/>
      <c r="F90" s="291" t="s">
        <v>980</v>
      </c>
      <c r="G90" s="290"/>
      <c r="H90" s="249" t="s">
        <v>1002</v>
      </c>
      <c r="I90" s="249" t="s">
        <v>976</v>
      </c>
      <c r="J90" s="249">
        <v>255</v>
      </c>
      <c r="K90" s="283"/>
    </row>
    <row r="91" spans="2:11" ht="15" customHeight="1">
      <c r="B91" s="292"/>
      <c r="C91" s="249" t="s">
        <v>1003</v>
      </c>
      <c r="D91" s="249"/>
      <c r="E91" s="249"/>
      <c r="F91" s="291" t="s">
        <v>974</v>
      </c>
      <c r="G91" s="290"/>
      <c r="H91" s="249" t="s">
        <v>1004</v>
      </c>
      <c r="I91" s="249" t="s">
        <v>1005</v>
      </c>
      <c r="J91" s="249"/>
      <c r="K91" s="283"/>
    </row>
    <row r="92" spans="2:11" ht="15" customHeight="1">
      <c r="B92" s="292"/>
      <c r="C92" s="249" t="s">
        <v>1006</v>
      </c>
      <c r="D92" s="249"/>
      <c r="E92" s="249"/>
      <c r="F92" s="291" t="s">
        <v>974</v>
      </c>
      <c r="G92" s="290"/>
      <c r="H92" s="249" t="s">
        <v>1007</v>
      </c>
      <c r="I92" s="249" t="s">
        <v>1008</v>
      </c>
      <c r="J92" s="249"/>
      <c r="K92" s="283"/>
    </row>
    <row r="93" spans="2:11" ht="15" customHeight="1">
      <c r="B93" s="292"/>
      <c r="C93" s="249" t="s">
        <v>1009</v>
      </c>
      <c r="D93" s="249"/>
      <c r="E93" s="249"/>
      <c r="F93" s="291" t="s">
        <v>974</v>
      </c>
      <c r="G93" s="290"/>
      <c r="H93" s="249" t="s">
        <v>1009</v>
      </c>
      <c r="I93" s="249" t="s">
        <v>1008</v>
      </c>
      <c r="J93" s="249"/>
      <c r="K93" s="283"/>
    </row>
    <row r="94" spans="2:11" ht="15" customHeight="1">
      <c r="B94" s="292"/>
      <c r="C94" s="249" t="s">
        <v>497</v>
      </c>
      <c r="D94" s="249"/>
      <c r="E94" s="249"/>
      <c r="F94" s="291" t="s">
        <v>974</v>
      </c>
      <c r="G94" s="290"/>
      <c r="H94" s="249" t="s">
        <v>1010</v>
      </c>
      <c r="I94" s="249" t="s">
        <v>1008</v>
      </c>
      <c r="J94" s="249"/>
      <c r="K94" s="283"/>
    </row>
    <row r="95" spans="2:11" ht="15" customHeight="1">
      <c r="B95" s="292"/>
      <c r="C95" s="249" t="s">
        <v>507</v>
      </c>
      <c r="D95" s="249"/>
      <c r="E95" s="249"/>
      <c r="F95" s="291" t="s">
        <v>974</v>
      </c>
      <c r="G95" s="290"/>
      <c r="H95" s="249" t="s">
        <v>1011</v>
      </c>
      <c r="I95" s="249" t="s">
        <v>1008</v>
      </c>
      <c r="J95" s="249"/>
      <c r="K95" s="283"/>
    </row>
    <row r="96" spans="2:11" ht="15" customHeight="1">
      <c r="B96" s="295"/>
      <c r="C96" s="296"/>
      <c r="D96" s="296"/>
      <c r="E96" s="296"/>
      <c r="F96" s="296"/>
      <c r="G96" s="296"/>
      <c r="H96" s="296"/>
      <c r="I96" s="296"/>
      <c r="J96" s="296"/>
      <c r="K96" s="297"/>
    </row>
    <row r="97" spans="2:11" ht="18.75" customHeight="1">
      <c r="B97" s="298"/>
      <c r="C97" s="299"/>
      <c r="D97" s="299"/>
      <c r="E97" s="299"/>
      <c r="F97" s="299"/>
      <c r="G97" s="299"/>
      <c r="H97" s="299"/>
      <c r="I97" s="299"/>
      <c r="J97" s="299"/>
      <c r="K97" s="298"/>
    </row>
    <row r="98" spans="2:11" ht="18.75" customHeight="1">
      <c r="B98" s="278"/>
      <c r="C98" s="278"/>
      <c r="D98" s="278"/>
      <c r="E98" s="278"/>
      <c r="F98" s="278"/>
      <c r="G98" s="278"/>
      <c r="H98" s="278"/>
      <c r="I98" s="278"/>
      <c r="J98" s="278"/>
      <c r="K98" s="278"/>
    </row>
    <row r="99" spans="2:11" ht="7.5" customHeight="1">
      <c r="B99" s="279"/>
      <c r="C99" s="280"/>
      <c r="D99" s="280"/>
      <c r="E99" s="280"/>
      <c r="F99" s="280"/>
      <c r="G99" s="280"/>
      <c r="H99" s="280"/>
      <c r="I99" s="280"/>
      <c r="J99" s="280"/>
      <c r="K99" s="281"/>
    </row>
    <row r="100" spans="2:11" ht="45" customHeight="1">
      <c r="B100" s="282"/>
      <c r="C100" s="540" t="s">
        <v>1012</v>
      </c>
      <c r="D100" s="540"/>
      <c r="E100" s="540"/>
      <c r="F100" s="540"/>
      <c r="G100" s="540"/>
      <c r="H100" s="540"/>
      <c r="I100" s="540"/>
      <c r="J100" s="540"/>
      <c r="K100" s="283"/>
    </row>
    <row r="101" spans="2:11" ht="17.25" customHeight="1">
      <c r="B101" s="282"/>
      <c r="C101" s="284" t="s">
        <v>968</v>
      </c>
      <c r="D101" s="284"/>
      <c r="E101" s="284"/>
      <c r="F101" s="284" t="s">
        <v>969</v>
      </c>
      <c r="G101" s="285"/>
      <c r="H101" s="284" t="s">
        <v>597</v>
      </c>
      <c r="I101" s="284" t="s">
        <v>516</v>
      </c>
      <c r="J101" s="284" t="s">
        <v>970</v>
      </c>
      <c r="K101" s="283"/>
    </row>
    <row r="102" spans="2:11" ht="17.25" customHeight="1">
      <c r="B102" s="282"/>
      <c r="C102" s="286" t="s">
        <v>971</v>
      </c>
      <c r="D102" s="286"/>
      <c r="E102" s="286"/>
      <c r="F102" s="287" t="s">
        <v>972</v>
      </c>
      <c r="G102" s="288"/>
      <c r="H102" s="286"/>
      <c r="I102" s="286"/>
      <c r="J102" s="286" t="s">
        <v>973</v>
      </c>
      <c r="K102" s="283"/>
    </row>
    <row r="103" spans="2:11" ht="5.25" customHeight="1">
      <c r="B103" s="282"/>
      <c r="C103" s="284"/>
      <c r="D103" s="284"/>
      <c r="E103" s="284"/>
      <c r="F103" s="284"/>
      <c r="G103" s="300"/>
      <c r="H103" s="284"/>
      <c r="I103" s="284"/>
      <c r="J103" s="284"/>
      <c r="K103" s="283"/>
    </row>
    <row r="104" spans="2:11" ht="15" customHeight="1">
      <c r="B104" s="282"/>
      <c r="C104" s="249" t="s">
        <v>512</v>
      </c>
      <c r="D104" s="289"/>
      <c r="E104" s="289"/>
      <c r="F104" s="291" t="s">
        <v>974</v>
      </c>
      <c r="G104" s="300"/>
      <c r="H104" s="249" t="s">
        <v>1013</v>
      </c>
      <c r="I104" s="249" t="s">
        <v>976</v>
      </c>
      <c r="J104" s="249">
        <v>20</v>
      </c>
      <c r="K104" s="283"/>
    </row>
    <row r="105" spans="2:11" ht="15" customHeight="1">
      <c r="B105" s="282"/>
      <c r="C105" s="249" t="s">
        <v>977</v>
      </c>
      <c r="D105" s="249"/>
      <c r="E105" s="249"/>
      <c r="F105" s="291" t="s">
        <v>974</v>
      </c>
      <c r="G105" s="249"/>
      <c r="H105" s="249" t="s">
        <v>1013</v>
      </c>
      <c r="I105" s="249" t="s">
        <v>976</v>
      </c>
      <c r="J105" s="249">
        <v>120</v>
      </c>
      <c r="K105" s="283"/>
    </row>
    <row r="106" spans="2:11" ht="15" customHeight="1">
      <c r="B106" s="292"/>
      <c r="C106" s="249" t="s">
        <v>979</v>
      </c>
      <c r="D106" s="249"/>
      <c r="E106" s="249"/>
      <c r="F106" s="291" t="s">
        <v>980</v>
      </c>
      <c r="G106" s="249"/>
      <c r="H106" s="249" t="s">
        <v>1013</v>
      </c>
      <c r="I106" s="249" t="s">
        <v>976</v>
      </c>
      <c r="J106" s="249">
        <v>50</v>
      </c>
      <c r="K106" s="283"/>
    </row>
    <row r="107" spans="2:11" ht="15" customHeight="1">
      <c r="B107" s="292"/>
      <c r="C107" s="249" t="s">
        <v>982</v>
      </c>
      <c r="D107" s="249"/>
      <c r="E107" s="249"/>
      <c r="F107" s="291" t="s">
        <v>974</v>
      </c>
      <c r="G107" s="249"/>
      <c r="H107" s="249" t="s">
        <v>1013</v>
      </c>
      <c r="I107" s="249" t="s">
        <v>984</v>
      </c>
      <c r="J107" s="249"/>
      <c r="K107" s="283"/>
    </row>
    <row r="108" spans="2:11" ht="15" customHeight="1">
      <c r="B108" s="292"/>
      <c r="C108" s="249" t="s">
        <v>993</v>
      </c>
      <c r="D108" s="249"/>
      <c r="E108" s="249"/>
      <c r="F108" s="291" t="s">
        <v>980</v>
      </c>
      <c r="G108" s="249"/>
      <c r="H108" s="249" t="s">
        <v>1013</v>
      </c>
      <c r="I108" s="249" t="s">
        <v>976</v>
      </c>
      <c r="J108" s="249">
        <v>50</v>
      </c>
      <c r="K108" s="283"/>
    </row>
    <row r="109" spans="2:11" ht="15" customHeight="1">
      <c r="B109" s="292"/>
      <c r="C109" s="249" t="s">
        <v>1001</v>
      </c>
      <c r="D109" s="249"/>
      <c r="E109" s="249"/>
      <c r="F109" s="291" t="s">
        <v>980</v>
      </c>
      <c r="G109" s="249"/>
      <c r="H109" s="249" t="s">
        <v>1013</v>
      </c>
      <c r="I109" s="249" t="s">
        <v>976</v>
      </c>
      <c r="J109" s="249">
        <v>50</v>
      </c>
      <c r="K109" s="283"/>
    </row>
    <row r="110" spans="2:11" ht="15" customHeight="1">
      <c r="B110" s="292"/>
      <c r="C110" s="249" t="s">
        <v>999</v>
      </c>
      <c r="D110" s="249"/>
      <c r="E110" s="249"/>
      <c r="F110" s="291" t="s">
        <v>980</v>
      </c>
      <c r="G110" s="249"/>
      <c r="H110" s="249" t="s">
        <v>1013</v>
      </c>
      <c r="I110" s="249" t="s">
        <v>976</v>
      </c>
      <c r="J110" s="249">
        <v>50</v>
      </c>
      <c r="K110" s="283"/>
    </row>
    <row r="111" spans="2:11" ht="15" customHeight="1">
      <c r="B111" s="292"/>
      <c r="C111" s="249" t="s">
        <v>512</v>
      </c>
      <c r="D111" s="249"/>
      <c r="E111" s="249"/>
      <c r="F111" s="291" t="s">
        <v>974</v>
      </c>
      <c r="G111" s="249"/>
      <c r="H111" s="249" t="s">
        <v>1014</v>
      </c>
      <c r="I111" s="249" t="s">
        <v>976</v>
      </c>
      <c r="J111" s="249">
        <v>20</v>
      </c>
      <c r="K111" s="283"/>
    </row>
    <row r="112" spans="2:11" ht="15" customHeight="1">
      <c r="B112" s="292"/>
      <c r="C112" s="249" t="s">
        <v>1015</v>
      </c>
      <c r="D112" s="249"/>
      <c r="E112" s="249"/>
      <c r="F112" s="291" t="s">
        <v>974</v>
      </c>
      <c r="G112" s="249"/>
      <c r="H112" s="249" t="s">
        <v>1016</v>
      </c>
      <c r="I112" s="249" t="s">
        <v>976</v>
      </c>
      <c r="J112" s="249">
        <v>120</v>
      </c>
      <c r="K112" s="283"/>
    </row>
    <row r="113" spans="2:11" ht="15" customHeight="1">
      <c r="B113" s="292"/>
      <c r="C113" s="249" t="s">
        <v>497</v>
      </c>
      <c r="D113" s="249"/>
      <c r="E113" s="249"/>
      <c r="F113" s="291" t="s">
        <v>974</v>
      </c>
      <c r="G113" s="249"/>
      <c r="H113" s="249" t="s">
        <v>1017</v>
      </c>
      <c r="I113" s="249" t="s">
        <v>1008</v>
      </c>
      <c r="J113" s="249"/>
      <c r="K113" s="283"/>
    </row>
    <row r="114" spans="2:11" ht="15" customHeight="1">
      <c r="B114" s="292"/>
      <c r="C114" s="249" t="s">
        <v>507</v>
      </c>
      <c r="D114" s="249"/>
      <c r="E114" s="249"/>
      <c r="F114" s="291" t="s">
        <v>974</v>
      </c>
      <c r="G114" s="249"/>
      <c r="H114" s="249" t="s">
        <v>1018</v>
      </c>
      <c r="I114" s="249" t="s">
        <v>1008</v>
      </c>
      <c r="J114" s="249"/>
      <c r="K114" s="283"/>
    </row>
    <row r="115" spans="2:11" ht="15" customHeight="1">
      <c r="B115" s="292"/>
      <c r="C115" s="249" t="s">
        <v>516</v>
      </c>
      <c r="D115" s="249"/>
      <c r="E115" s="249"/>
      <c r="F115" s="291" t="s">
        <v>974</v>
      </c>
      <c r="G115" s="249"/>
      <c r="H115" s="249" t="s">
        <v>1019</v>
      </c>
      <c r="I115" s="249" t="s">
        <v>1020</v>
      </c>
      <c r="J115" s="249"/>
      <c r="K115" s="283"/>
    </row>
    <row r="116" spans="2:11" ht="15" customHeight="1">
      <c r="B116" s="295"/>
      <c r="C116" s="301"/>
      <c r="D116" s="301"/>
      <c r="E116" s="301"/>
      <c r="F116" s="301"/>
      <c r="G116" s="301"/>
      <c r="H116" s="301"/>
      <c r="I116" s="301"/>
      <c r="J116" s="301"/>
      <c r="K116" s="297"/>
    </row>
    <row r="117" spans="2:11" ht="18.75" customHeight="1">
      <c r="B117" s="302"/>
      <c r="C117" s="238"/>
      <c r="D117" s="238"/>
      <c r="E117" s="238"/>
      <c r="F117" s="303"/>
      <c r="G117" s="238"/>
      <c r="H117" s="238"/>
      <c r="I117" s="238"/>
      <c r="J117" s="238"/>
      <c r="K117" s="302"/>
    </row>
    <row r="118" spans="2:11" ht="18.75" customHeight="1">
      <c r="B118" s="278"/>
      <c r="C118" s="278"/>
      <c r="D118" s="278"/>
      <c r="E118" s="278"/>
      <c r="F118" s="278"/>
      <c r="G118" s="278"/>
      <c r="H118" s="278"/>
      <c r="I118" s="278"/>
      <c r="J118" s="278"/>
      <c r="K118" s="278"/>
    </row>
    <row r="119" spans="2:11" ht="7.5" customHeight="1">
      <c r="B119" s="305"/>
      <c r="C119" s="306"/>
      <c r="D119" s="306"/>
      <c r="E119" s="306"/>
      <c r="F119" s="306"/>
      <c r="G119" s="306"/>
      <c r="H119" s="306"/>
      <c r="I119" s="306"/>
      <c r="J119" s="306"/>
      <c r="K119" s="307"/>
    </row>
    <row r="120" spans="2:11" ht="45" customHeight="1">
      <c r="B120" s="308"/>
      <c r="C120" s="538" t="s">
        <v>45</v>
      </c>
      <c r="D120" s="538"/>
      <c r="E120" s="538"/>
      <c r="F120" s="538"/>
      <c r="G120" s="538"/>
      <c r="H120" s="538"/>
      <c r="I120" s="538"/>
      <c r="J120" s="538"/>
      <c r="K120" s="309"/>
    </row>
    <row r="121" spans="2:11" ht="17.25" customHeight="1">
      <c r="B121" s="310"/>
      <c r="C121" s="284" t="s">
        <v>968</v>
      </c>
      <c r="D121" s="284"/>
      <c r="E121" s="284"/>
      <c r="F121" s="284" t="s">
        <v>969</v>
      </c>
      <c r="G121" s="285"/>
      <c r="H121" s="284" t="s">
        <v>597</v>
      </c>
      <c r="I121" s="284" t="s">
        <v>516</v>
      </c>
      <c r="J121" s="284" t="s">
        <v>970</v>
      </c>
      <c r="K121" s="311"/>
    </row>
    <row r="122" spans="2:11" ht="17.25" customHeight="1">
      <c r="B122" s="310"/>
      <c r="C122" s="286" t="s">
        <v>971</v>
      </c>
      <c r="D122" s="286"/>
      <c r="E122" s="286"/>
      <c r="F122" s="287" t="s">
        <v>972</v>
      </c>
      <c r="G122" s="288"/>
      <c r="H122" s="286"/>
      <c r="I122" s="286"/>
      <c r="J122" s="286" t="s">
        <v>973</v>
      </c>
      <c r="K122" s="311"/>
    </row>
    <row r="123" spans="2:11" ht="5.25" customHeight="1">
      <c r="B123" s="312"/>
      <c r="C123" s="289"/>
      <c r="D123" s="289"/>
      <c r="E123" s="289"/>
      <c r="F123" s="289"/>
      <c r="G123" s="249"/>
      <c r="H123" s="289"/>
      <c r="I123" s="289"/>
      <c r="J123" s="289"/>
      <c r="K123" s="313"/>
    </row>
    <row r="124" spans="2:11" ht="15" customHeight="1">
      <c r="B124" s="312"/>
      <c r="C124" s="249" t="s">
        <v>977</v>
      </c>
      <c r="D124" s="289"/>
      <c r="E124" s="289"/>
      <c r="F124" s="291" t="s">
        <v>974</v>
      </c>
      <c r="G124" s="249"/>
      <c r="H124" s="249" t="s">
        <v>1013</v>
      </c>
      <c r="I124" s="249" t="s">
        <v>976</v>
      </c>
      <c r="J124" s="249">
        <v>120</v>
      </c>
      <c r="K124" s="314"/>
    </row>
    <row r="125" spans="2:11" ht="15" customHeight="1">
      <c r="B125" s="312"/>
      <c r="C125" s="249" t="s">
        <v>46</v>
      </c>
      <c r="D125" s="249"/>
      <c r="E125" s="249"/>
      <c r="F125" s="291" t="s">
        <v>974</v>
      </c>
      <c r="G125" s="249"/>
      <c r="H125" s="249" t="s">
        <v>47</v>
      </c>
      <c r="I125" s="249" t="s">
        <v>976</v>
      </c>
      <c r="J125" s="249" t="s">
        <v>48</v>
      </c>
      <c r="K125" s="314"/>
    </row>
    <row r="126" spans="2:11" ht="15" customHeight="1">
      <c r="B126" s="312"/>
      <c r="C126" s="249" t="s">
        <v>541</v>
      </c>
      <c r="D126" s="249"/>
      <c r="E126" s="249"/>
      <c r="F126" s="291" t="s">
        <v>974</v>
      </c>
      <c r="G126" s="249"/>
      <c r="H126" s="249" t="s">
        <v>49</v>
      </c>
      <c r="I126" s="249" t="s">
        <v>976</v>
      </c>
      <c r="J126" s="249" t="s">
        <v>48</v>
      </c>
      <c r="K126" s="314"/>
    </row>
    <row r="127" spans="2:11" ht="15" customHeight="1">
      <c r="B127" s="312"/>
      <c r="C127" s="249" t="s">
        <v>985</v>
      </c>
      <c r="D127" s="249"/>
      <c r="E127" s="249"/>
      <c r="F127" s="291" t="s">
        <v>980</v>
      </c>
      <c r="G127" s="249"/>
      <c r="H127" s="249" t="s">
        <v>986</v>
      </c>
      <c r="I127" s="249" t="s">
        <v>976</v>
      </c>
      <c r="J127" s="249">
        <v>15</v>
      </c>
      <c r="K127" s="314"/>
    </row>
    <row r="128" spans="2:11" ht="15" customHeight="1">
      <c r="B128" s="312"/>
      <c r="C128" s="293" t="s">
        <v>987</v>
      </c>
      <c r="D128" s="293"/>
      <c r="E128" s="293"/>
      <c r="F128" s="294" t="s">
        <v>980</v>
      </c>
      <c r="G128" s="293"/>
      <c r="H128" s="293" t="s">
        <v>988</v>
      </c>
      <c r="I128" s="293" t="s">
        <v>976</v>
      </c>
      <c r="J128" s="293">
        <v>15</v>
      </c>
      <c r="K128" s="314"/>
    </row>
    <row r="129" spans="2:11" ht="15" customHeight="1">
      <c r="B129" s="312"/>
      <c r="C129" s="293" t="s">
        <v>989</v>
      </c>
      <c r="D129" s="293"/>
      <c r="E129" s="293"/>
      <c r="F129" s="294" t="s">
        <v>980</v>
      </c>
      <c r="G129" s="293"/>
      <c r="H129" s="293" t="s">
        <v>990</v>
      </c>
      <c r="I129" s="293" t="s">
        <v>976</v>
      </c>
      <c r="J129" s="293">
        <v>20</v>
      </c>
      <c r="K129" s="314"/>
    </row>
    <row r="130" spans="2:11" ht="15" customHeight="1">
      <c r="B130" s="312"/>
      <c r="C130" s="293" t="s">
        <v>991</v>
      </c>
      <c r="D130" s="293"/>
      <c r="E130" s="293"/>
      <c r="F130" s="294" t="s">
        <v>980</v>
      </c>
      <c r="G130" s="293"/>
      <c r="H130" s="293" t="s">
        <v>992</v>
      </c>
      <c r="I130" s="293" t="s">
        <v>976</v>
      </c>
      <c r="J130" s="293">
        <v>20</v>
      </c>
      <c r="K130" s="314"/>
    </row>
    <row r="131" spans="2:11" ht="15" customHeight="1">
      <c r="B131" s="312"/>
      <c r="C131" s="249" t="s">
        <v>979</v>
      </c>
      <c r="D131" s="249"/>
      <c r="E131" s="249"/>
      <c r="F131" s="291" t="s">
        <v>980</v>
      </c>
      <c r="G131" s="249"/>
      <c r="H131" s="249" t="s">
        <v>1013</v>
      </c>
      <c r="I131" s="249" t="s">
        <v>976</v>
      </c>
      <c r="J131" s="249">
        <v>50</v>
      </c>
      <c r="K131" s="314"/>
    </row>
    <row r="132" spans="2:11" ht="15" customHeight="1">
      <c r="B132" s="312"/>
      <c r="C132" s="249" t="s">
        <v>993</v>
      </c>
      <c r="D132" s="249"/>
      <c r="E132" s="249"/>
      <c r="F132" s="291" t="s">
        <v>980</v>
      </c>
      <c r="G132" s="249"/>
      <c r="H132" s="249" t="s">
        <v>1013</v>
      </c>
      <c r="I132" s="249" t="s">
        <v>976</v>
      </c>
      <c r="J132" s="249">
        <v>50</v>
      </c>
      <c r="K132" s="314"/>
    </row>
    <row r="133" spans="2:11" ht="15" customHeight="1">
      <c r="B133" s="312"/>
      <c r="C133" s="249" t="s">
        <v>999</v>
      </c>
      <c r="D133" s="249"/>
      <c r="E133" s="249"/>
      <c r="F133" s="291" t="s">
        <v>980</v>
      </c>
      <c r="G133" s="249"/>
      <c r="H133" s="249" t="s">
        <v>1013</v>
      </c>
      <c r="I133" s="249" t="s">
        <v>976</v>
      </c>
      <c r="J133" s="249">
        <v>50</v>
      </c>
      <c r="K133" s="314"/>
    </row>
    <row r="134" spans="2:11" ht="15" customHeight="1">
      <c r="B134" s="312"/>
      <c r="C134" s="249" t="s">
        <v>1001</v>
      </c>
      <c r="D134" s="249"/>
      <c r="E134" s="249"/>
      <c r="F134" s="291" t="s">
        <v>980</v>
      </c>
      <c r="G134" s="249"/>
      <c r="H134" s="249" t="s">
        <v>1013</v>
      </c>
      <c r="I134" s="249" t="s">
        <v>976</v>
      </c>
      <c r="J134" s="249">
        <v>50</v>
      </c>
      <c r="K134" s="314"/>
    </row>
    <row r="135" spans="2:11" ht="15" customHeight="1">
      <c r="B135" s="312"/>
      <c r="C135" s="249" t="s">
        <v>602</v>
      </c>
      <c r="D135" s="249"/>
      <c r="E135" s="249"/>
      <c r="F135" s="291" t="s">
        <v>980</v>
      </c>
      <c r="G135" s="249"/>
      <c r="H135" s="249" t="s">
        <v>50</v>
      </c>
      <c r="I135" s="249" t="s">
        <v>976</v>
      </c>
      <c r="J135" s="249">
        <v>255</v>
      </c>
      <c r="K135" s="314"/>
    </row>
    <row r="136" spans="2:11" ht="15" customHeight="1">
      <c r="B136" s="312"/>
      <c r="C136" s="249" t="s">
        <v>1003</v>
      </c>
      <c r="D136" s="249"/>
      <c r="E136" s="249"/>
      <c r="F136" s="291" t="s">
        <v>974</v>
      </c>
      <c r="G136" s="249"/>
      <c r="H136" s="249" t="s">
        <v>51</v>
      </c>
      <c r="I136" s="249" t="s">
        <v>1005</v>
      </c>
      <c r="J136" s="249"/>
      <c r="K136" s="314"/>
    </row>
    <row r="137" spans="2:11" ht="15" customHeight="1">
      <c r="B137" s="312"/>
      <c r="C137" s="249" t="s">
        <v>1006</v>
      </c>
      <c r="D137" s="249"/>
      <c r="E137" s="249"/>
      <c r="F137" s="291" t="s">
        <v>974</v>
      </c>
      <c r="G137" s="249"/>
      <c r="H137" s="249" t="s">
        <v>52</v>
      </c>
      <c r="I137" s="249" t="s">
        <v>1008</v>
      </c>
      <c r="J137" s="249"/>
      <c r="K137" s="314"/>
    </row>
    <row r="138" spans="2:11" ht="15" customHeight="1">
      <c r="B138" s="312"/>
      <c r="C138" s="249" t="s">
        <v>1009</v>
      </c>
      <c r="D138" s="249"/>
      <c r="E138" s="249"/>
      <c r="F138" s="291" t="s">
        <v>974</v>
      </c>
      <c r="G138" s="249"/>
      <c r="H138" s="249" t="s">
        <v>1009</v>
      </c>
      <c r="I138" s="249" t="s">
        <v>1008</v>
      </c>
      <c r="J138" s="249"/>
      <c r="K138" s="314"/>
    </row>
    <row r="139" spans="2:11" ht="15" customHeight="1">
      <c r="B139" s="312"/>
      <c r="C139" s="249" t="s">
        <v>497</v>
      </c>
      <c r="D139" s="249"/>
      <c r="E139" s="249"/>
      <c r="F139" s="291" t="s">
        <v>974</v>
      </c>
      <c r="G139" s="249"/>
      <c r="H139" s="249" t="s">
        <v>53</v>
      </c>
      <c r="I139" s="249" t="s">
        <v>1008</v>
      </c>
      <c r="J139" s="249"/>
      <c r="K139" s="314"/>
    </row>
    <row r="140" spans="2:11" ht="15" customHeight="1">
      <c r="B140" s="312"/>
      <c r="C140" s="249" t="s">
        <v>54</v>
      </c>
      <c r="D140" s="249"/>
      <c r="E140" s="249"/>
      <c r="F140" s="291" t="s">
        <v>974</v>
      </c>
      <c r="G140" s="249"/>
      <c r="H140" s="249" t="s">
        <v>55</v>
      </c>
      <c r="I140" s="249" t="s">
        <v>1008</v>
      </c>
      <c r="J140" s="249"/>
      <c r="K140" s="314"/>
    </row>
    <row r="141" spans="2:11" ht="15" customHeight="1">
      <c r="B141" s="315"/>
      <c r="C141" s="316"/>
      <c r="D141" s="316"/>
      <c r="E141" s="316"/>
      <c r="F141" s="316"/>
      <c r="G141" s="316"/>
      <c r="H141" s="316"/>
      <c r="I141" s="316"/>
      <c r="J141" s="316"/>
      <c r="K141" s="317"/>
    </row>
    <row r="142" spans="2:11" ht="18.75" customHeight="1">
      <c r="B142" s="238"/>
      <c r="C142" s="238"/>
      <c r="D142" s="238"/>
      <c r="E142" s="238"/>
      <c r="F142" s="303"/>
      <c r="G142" s="238"/>
      <c r="H142" s="238"/>
      <c r="I142" s="238"/>
      <c r="J142" s="238"/>
      <c r="K142" s="238"/>
    </row>
    <row r="143" spans="2:11" ht="18.75" customHeight="1">
      <c r="B143" s="278"/>
      <c r="C143" s="278"/>
      <c r="D143" s="278"/>
      <c r="E143" s="278"/>
      <c r="F143" s="278"/>
      <c r="G143" s="278"/>
      <c r="H143" s="278"/>
      <c r="I143" s="278"/>
      <c r="J143" s="278"/>
      <c r="K143" s="278"/>
    </row>
    <row r="144" spans="2:11" ht="7.5" customHeight="1">
      <c r="B144" s="279"/>
      <c r="C144" s="280"/>
      <c r="D144" s="280"/>
      <c r="E144" s="280"/>
      <c r="F144" s="280"/>
      <c r="G144" s="280"/>
      <c r="H144" s="280"/>
      <c r="I144" s="280"/>
      <c r="J144" s="280"/>
      <c r="K144" s="281"/>
    </row>
    <row r="145" spans="2:11" ht="45" customHeight="1">
      <c r="B145" s="282"/>
      <c r="C145" s="540" t="s">
        <v>56</v>
      </c>
      <c r="D145" s="540"/>
      <c r="E145" s="540"/>
      <c r="F145" s="540"/>
      <c r="G145" s="540"/>
      <c r="H145" s="540"/>
      <c r="I145" s="540"/>
      <c r="J145" s="540"/>
      <c r="K145" s="283"/>
    </row>
    <row r="146" spans="2:11" ht="17.25" customHeight="1">
      <c r="B146" s="282"/>
      <c r="C146" s="284" t="s">
        <v>968</v>
      </c>
      <c r="D146" s="284"/>
      <c r="E146" s="284"/>
      <c r="F146" s="284" t="s">
        <v>969</v>
      </c>
      <c r="G146" s="285"/>
      <c r="H146" s="284" t="s">
        <v>597</v>
      </c>
      <c r="I146" s="284" t="s">
        <v>516</v>
      </c>
      <c r="J146" s="284" t="s">
        <v>970</v>
      </c>
      <c r="K146" s="283"/>
    </row>
    <row r="147" spans="2:11" ht="17.25" customHeight="1">
      <c r="B147" s="282"/>
      <c r="C147" s="286" t="s">
        <v>971</v>
      </c>
      <c r="D147" s="286"/>
      <c r="E147" s="286"/>
      <c r="F147" s="287" t="s">
        <v>972</v>
      </c>
      <c r="G147" s="288"/>
      <c r="H147" s="286"/>
      <c r="I147" s="286"/>
      <c r="J147" s="286" t="s">
        <v>973</v>
      </c>
      <c r="K147" s="283"/>
    </row>
    <row r="148" spans="2:11" ht="5.25" customHeight="1">
      <c r="B148" s="292"/>
      <c r="C148" s="289"/>
      <c r="D148" s="289"/>
      <c r="E148" s="289"/>
      <c r="F148" s="289"/>
      <c r="G148" s="290"/>
      <c r="H148" s="289"/>
      <c r="I148" s="289"/>
      <c r="J148" s="289"/>
      <c r="K148" s="314"/>
    </row>
    <row r="149" spans="2:11" ht="15" customHeight="1">
      <c r="B149" s="292"/>
      <c r="C149" s="248" t="s">
        <v>977</v>
      </c>
      <c r="D149" s="249"/>
      <c r="E149" s="249"/>
      <c r="F149" s="318" t="s">
        <v>974</v>
      </c>
      <c r="G149" s="249"/>
      <c r="H149" s="248" t="s">
        <v>1013</v>
      </c>
      <c r="I149" s="248" t="s">
        <v>976</v>
      </c>
      <c r="J149" s="248">
        <v>120</v>
      </c>
      <c r="K149" s="314"/>
    </row>
    <row r="150" spans="2:11" ht="15" customHeight="1">
      <c r="B150" s="292"/>
      <c r="C150" s="248" t="s">
        <v>46</v>
      </c>
      <c r="D150" s="249"/>
      <c r="E150" s="249"/>
      <c r="F150" s="318" t="s">
        <v>974</v>
      </c>
      <c r="G150" s="249"/>
      <c r="H150" s="248" t="s">
        <v>57</v>
      </c>
      <c r="I150" s="248" t="s">
        <v>976</v>
      </c>
      <c r="J150" s="248" t="s">
        <v>48</v>
      </c>
      <c r="K150" s="314"/>
    </row>
    <row r="151" spans="2:11" ht="15" customHeight="1">
      <c r="B151" s="292"/>
      <c r="C151" s="248" t="s">
        <v>541</v>
      </c>
      <c r="D151" s="249"/>
      <c r="E151" s="249"/>
      <c r="F151" s="318" t="s">
        <v>974</v>
      </c>
      <c r="G151" s="249"/>
      <c r="H151" s="248" t="s">
        <v>58</v>
      </c>
      <c r="I151" s="248" t="s">
        <v>976</v>
      </c>
      <c r="J151" s="248" t="s">
        <v>48</v>
      </c>
      <c r="K151" s="314"/>
    </row>
    <row r="152" spans="2:11" ht="15" customHeight="1">
      <c r="B152" s="292"/>
      <c r="C152" s="248" t="s">
        <v>979</v>
      </c>
      <c r="D152" s="249"/>
      <c r="E152" s="249"/>
      <c r="F152" s="318" t="s">
        <v>980</v>
      </c>
      <c r="G152" s="249"/>
      <c r="H152" s="248" t="s">
        <v>1013</v>
      </c>
      <c r="I152" s="248" t="s">
        <v>976</v>
      </c>
      <c r="J152" s="248">
        <v>50</v>
      </c>
      <c r="K152" s="314"/>
    </row>
    <row r="153" spans="2:11" ht="15" customHeight="1">
      <c r="B153" s="292"/>
      <c r="C153" s="248" t="s">
        <v>982</v>
      </c>
      <c r="D153" s="249"/>
      <c r="E153" s="249"/>
      <c r="F153" s="318" t="s">
        <v>974</v>
      </c>
      <c r="G153" s="249"/>
      <c r="H153" s="248" t="s">
        <v>1013</v>
      </c>
      <c r="I153" s="248" t="s">
        <v>984</v>
      </c>
      <c r="J153" s="248"/>
      <c r="K153" s="314"/>
    </row>
    <row r="154" spans="2:11" ht="15" customHeight="1">
      <c r="B154" s="292"/>
      <c r="C154" s="248" t="s">
        <v>993</v>
      </c>
      <c r="D154" s="249"/>
      <c r="E154" s="249"/>
      <c r="F154" s="318" t="s">
        <v>980</v>
      </c>
      <c r="G154" s="249"/>
      <c r="H154" s="248" t="s">
        <v>1013</v>
      </c>
      <c r="I154" s="248" t="s">
        <v>976</v>
      </c>
      <c r="J154" s="248">
        <v>50</v>
      </c>
      <c r="K154" s="314"/>
    </row>
    <row r="155" spans="2:11" ht="15" customHeight="1">
      <c r="B155" s="292"/>
      <c r="C155" s="248" t="s">
        <v>1001</v>
      </c>
      <c r="D155" s="249"/>
      <c r="E155" s="249"/>
      <c r="F155" s="318" t="s">
        <v>980</v>
      </c>
      <c r="G155" s="249"/>
      <c r="H155" s="248" t="s">
        <v>1013</v>
      </c>
      <c r="I155" s="248" t="s">
        <v>976</v>
      </c>
      <c r="J155" s="248">
        <v>50</v>
      </c>
      <c r="K155" s="314"/>
    </row>
    <row r="156" spans="2:11" ht="15" customHeight="1">
      <c r="B156" s="292"/>
      <c r="C156" s="248" t="s">
        <v>999</v>
      </c>
      <c r="D156" s="249"/>
      <c r="E156" s="249"/>
      <c r="F156" s="318" t="s">
        <v>980</v>
      </c>
      <c r="G156" s="249"/>
      <c r="H156" s="248" t="s">
        <v>1013</v>
      </c>
      <c r="I156" s="248" t="s">
        <v>976</v>
      </c>
      <c r="J156" s="248">
        <v>50</v>
      </c>
      <c r="K156" s="314"/>
    </row>
    <row r="157" spans="2:11" ht="15" customHeight="1">
      <c r="B157" s="292"/>
      <c r="C157" s="248" t="s">
        <v>582</v>
      </c>
      <c r="D157" s="249"/>
      <c r="E157" s="249"/>
      <c r="F157" s="318" t="s">
        <v>974</v>
      </c>
      <c r="G157" s="249"/>
      <c r="H157" s="248" t="s">
        <v>59</v>
      </c>
      <c r="I157" s="248" t="s">
        <v>976</v>
      </c>
      <c r="J157" s="248" t="s">
        <v>60</v>
      </c>
      <c r="K157" s="314"/>
    </row>
    <row r="158" spans="2:11" ht="15" customHeight="1">
      <c r="B158" s="292"/>
      <c r="C158" s="248" t="s">
        <v>61</v>
      </c>
      <c r="D158" s="249"/>
      <c r="E158" s="249"/>
      <c r="F158" s="318" t="s">
        <v>974</v>
      </c>
      <c r="G158" s="249"/>
      <c r="H158" s="248" t="s">
        <v>62</v>
      </c>
      <c r="I158" s="248" t="s">
        <v>1008</v>
      </c>
      <c r="J158" s="248"/>
      <c r="K158" s="314"/>
    </row>
    <row r="159" spans="2:11" ht="15" customHeight="1">
      <c r="B159" s="319"/>
      <c r="C159" s="301"/>
      <c r="D159" s="301"/>
      <c r="E159" s="301"/>
      <c r="F159" s="301"/>
      <c r="G159" s="301"/>
      <c r="H159" s="301"/>
      <c r="I159" s="301"/>
      <c r="J159" s="301"/>
      <c r="K159" s="320"/>
    </row>
    <row r="160" spans="2:11" ht="18.75" customHeight="1">
      <c r="B160" s="238"/>
      <c r="C160" s="249"/>
      <c r="D160" s="249"/>
      <c r="E160" s="249"/>
      <c r="F160" s="291"/>
      <c r="G160" s="249"/>
      <c r="H160" s="249"/>
      <c r="I160" s="249"/>
      <c r="J160" s="249"/>
      <c r="K160" s="238"/>
    </row>
    <row r="161" spans="2:11" ht="18.75" customHeight="1">
      <c r="B161" s="278"/>
      <c r="C161" s="278"/>
      <c r="D161" s="278"/>
      <c r="E161" s="278"/>
      <c r="F161" s="278"/>
      <c r="G161" s="278"/>
      <c r="H161" s="278"/>
      <c r="I161" s="278"/>
      <c r="J161" s="278"/>
      <c r="K161" s="278"/>
    </row>
    <row r="162" spans="2:11" ht="7.5" customHeight="1">
      <c r="B162" s="256"/>
      <c r="C162" s="257"/>
      <c r="D162" s="257"/>
      <c r="E162" s="257"/>
      <c r="F162" s="257"/>
      <c r="G162" s="257"/>
      <c r="H162" s="257"/>
      <c r="I162" s="257"/>
      <c r="J162" s="257"/>
      <c r="K162" s="258"/>
    </row>
    <row r="163" spans="2:11" ht="45" customHeight="1">
      <c r="B163" s="259"/>
      <c r="C163" s="538" t="s">
        <v>63</v>
      </c>
      <c r="D163" s="538"/>
      <c r="E163" s="538"/>
      <c r="F163" s="538"/>
      <c r="G163" s="538"/>
      <c r="H163" s="538"/>
      <c r="I163" s="538"/>
      <c r="J163" s="538"/>
      <c r="K163" s="260"/>
    </row>
    <row r="164" spans="2:11" ht="17.25" customHeight="1">
      <c r="B164" s="259"/>
      <c r="C164" s="284" t="s">
        <v>968</v>
      </c>
      <c r="D164" s="284"/>
      <c r="E164" s="284"/>
      <c r="F164" s="284" t="s">
        <v>969</v>
      </c>
      <c r="G164" s="321"/>
      <c r="H164" s="322" t="s">
        <v>597</v>
      </c>
      <c r="I164" s="322" t="s">
        <v>516</v>
      </c>
      <c r="J164" s="284" t="s">
        <v>970</v>
      </c>
      <c r="K164" s="260"/>
    </row>
    <row r="165" spans="2:11" ht="17.25" customHeight="1">
      <c r="B165" s="262"/>
      <c r="C165" s="286" t="s">
        <v>971</v>
      </c>
      <c r="D165" s="286"/>
      <c r="E165" s="286"/>
      <c r="F165" s="287" t="s">
        <v>972</v>
      </c>
      <c r="G165" s="323"/>
      <c r="H165" s="324"/>
      <c r="I165" s="324"/>
      <c r="J165" s="286" t="s">
        <v>973</v>
      </c>
      <c r="K165" s="263"/>
    </row>
    <row r="166" spans="2:11" ht="5.25" customHeight="1">
      <c r="B166" s="292"/>
      <c r="C166" s="289"/>
      <c r="D166" s="289"/>
      <c r="E166" s="289"/>
      <c r="F166" s="289"/>
      <c r="G166" s="290"/>
      <c r="H166" s="289"/>
      <c r="I166" s="289"/>
      <c r="J166" s="289"/>
      <c r="K166" s="314"/>
    </row>
    <row r="167" spans="2:11" ht="15" customHeight="1">
      <c r="B167" s="292"/>
      <c r="C167" s="249" t="s">
        <v>977</v>
      </c>
      <c r="D167" s="249"/>
      <c r="E167" s="249"/>
      <c r="F167" s="291" t="s">
        <v>974</v>
      </c>
      <c r="G167" s="249"/>
      <c r="H167" s="249" t="s">
        <v>1013</v>
      </c>
      <c r="I167" s="249" t="s">
        <v>976</v>
      </c>
      <c r="J167" s="249">
        <v>120</v>
      </c>
      <c r="K167" s="314"/>
    </row>
    <row r="168" spans="2:11" ht="15" customHeight="1">
      <c r="B168" s="292"/>
      <c r="C168" s="249" t="s">
        <v>46</v>
      </c>
      <c r="D168" s="249"/>
      <c r="E168" s="249"/>
      <c r="F168" s="291" t="s">
        <v>974</v>
      </c>
      <c r="G168" s="249"/>
      <c r="H168" s="249" t="s">
        <v>47</v>
      </c>
      <c r="I168" s="249" t="s">
        <v>976</v>
      </c>
      <c r="J168" s="249" t="s">
        <v>48</v>
      </c>
      <c r="K168" s="314"/>
    </row>
    <row r="169" spans="2:11" ht="15" customHeight="1">
      <c r="B169" s="292"/>
      <c r="C169" s="249" t="s">
        <v>541</v>
      </c>
      <c r="D169" s="249"/>
      <c r="E169" s="249"/>
      <c r="F169" s="291" t="s">
        <v>974</v>
      </c>
      <c r="G169" s="249"/>
      <c r="H169" s="249" t="s">
        <v>64</v>
      </c>
      <c r="I169" s="249" t="s">
        <v>976</v>
      </c>
      <c r="J169" s="249" t="s">
        <v>48</v>
      </c>
      <c r="K169" s="314"/>
    </row>
    <row r="170" spans="2:11" ht="15" customHeight="1">
      <c r="B170" s="292"/>
      <c r="C170" s="249" t="s">
        <v>979</v>
      </c>
      <c r="D170" s="249"/>
      <c r="E170" s="249"/>
      <c r="F170" s="291" t="s">
        <v>980</v>
      </c>
      <c r="G170" s="249"/>
      <c r="H170" s="249" t="s">
        <v>64</v>
      </c>
      <c r="I170" s="249" t="s">
        <v>976</v>
      </c>
      <c r="J170" s="249">
        <v>50</v>
      </c>
      <c r="K170" s="314"/>
    </row>
    <row r="171" spans="2:11" ht="15" customHeight="1">
      <c r="B171" s="292"/>
      <c r="C171" s="249" t="s">
        <v>982</v>
      </c>
      <c r="D171" s="249"/>
      <c r="E171" s="249"/>
      <c r="F171" s="291" t="s">
        <v>974</v>
      </c>
      <c r="G171" s="249"/>
      <c r="H171" s="249" t="s">
        <v>64</v>
      </c>
      <c r="I171" s="249" t="s">
        <v>984</v>
      </c>
      <c r="J171" s="249"/>
      <c r="K171" s="314"/>
    </row>
    <row r="172" spans="2:11" ht="15" customHeight="1">
      <c r="B172" s="292"/>
      <c r="C172" s="249" t="s">
        <v>993</v>
      </c>
      <c r="D172" s="249"/>
      <c r="E172" s="249"/>
      <c r="F172" s="291" t="s">
        <v>980</v>
      </c>
      <c r="G172" s="249"/>
      <c r="H172" s="249" t="s">
        <v>64</v>
      </c>
      <c r="I172" s="249" t="s">
        <v>976</v>
      </c>
      <c r="J172" s="249">
        <v>50</v>
      </c>
      <c r="K172" s="314"/>
    </row>
    <row r="173" spans="2:11" ht="15" customHeight="1">
      <c r="B173" s="292"/>
      <c r="C173" s="249" t="s">
        <v>1001</v>
      </c>
      <c r="D173" s="249"/>
      <c r="E173" s="249"/>
      <c r="F173" s="291" t="s">
        <v>980</v>
      </c>
      <c r="G173" s="249"/>
      <c r="H173" s="249" t="s">
        <v>64</v>
      </c>
      <c r="I173" s="249" t="s">
        <v>976</v>
      </c>
      <c r="J173" s="249">
        <v>50</v>
      </c>
      <c r="K173" s="314"/>
    </row>
    <row r="174" spans="2:11" ht="15" customHeight="1">
      <c r="B174" s="292"/>
      <c r="C174" s="249" t="s">
        <v>999</v>
      </c>
      <c r="D174" s="249"/>
      <c r="E174" s="249"/>
      <c r="F174" s="291" t="s">
        <v>980</v>
      </c>
      <c r="G174" s="249"/>
      <c r="H174" s="249" t="s">
        <v>64</v>
      </c>
      <c r="I174" s="249" t="s">
        <v>976</v>
      </c>
      <c r="J174" s="249">
        <v>50</v>
      </c>
      <c r="K174" s="314"/>
    </row>
    <row r="175" spans="2:11" ht="15" customHeight="1">
      <c r="B175" s="292"/>
      <c r="C175" s="249" t="s">
        <v>596</v>
      </c>
      <c r="D175" s="249"/>
      <c r="E175" s="249"/>
      <c r="F175" s="291" t="s">
        <v>974</v>
      </c>
      <c r="G175" s="249"/>
      <c r="H175" s="249" t="s">
        <v>65</v>
      </c>
      <c r="I175" s="249" t="s">
        <v>66</v>
      </c>
      <c r="J175" s="249"/>
      <c r="K175" s="314"/>
    </row>
    <row r="176" spans="2:11" ht="15" customHeight="1">
      <c r="B176" s="292"/>
      <c r="C176" s="249" t="s">
        <v>516</v>
      </c>
      <c r="D176" s="249"/>
      <c r="E176" s="249"/>
      <c r="F176" s="291" t="s">
        <v>974</v>
      </c>
      <c r="G176" s="249"/>
      <c r="H176" s="249" t="s">
        <v>67</v>
      </c>
      <c r="I176" s="249" t="s">
        <v>68</v>
      </c>
      <c r="J176" s="249">
        <v>1</v>
      </c>
      <c r="K176" s="314"/>
    </row>
    <row r="177" spans="2:11" ht="15" customHeight="1">
      <c r="B177" s="292"/>
      <c r="C177" s="249" t="s">
        <v>512</v>
      </c>
      <c r="D177" s="249"/>
      <c r="E177" s="249"/>
      <c r="F177" s="291" t="s">
        <v>974</v>
      </c>
      <c r="G177" s="249"/>
      <c r="H177" s="249" t="s">
        <v>69</v>
      </c>
      <c r="I177" s="249" t="s">
        <v>976</v>
      </c>
      <c r="J177" s="249">
        <v>20</v>
      </c>
      <c r="K177" s="314"/>
    </row>
    <row r="178" spans="2:11" ht="15" customHeight="1">
      <c r="B178" s="292"/>
      <c r="C178" s="249" t="s">
        <v>597</v>
      </c>
      <c r="D178" s="249"/>
      <c r="E178" s="249"/>
      <c r="F178" s="291" t="s">
        <v>974</v>
      </c>
      <c r="G178" s="249"/>
      <c r="H178" s="249" t="s">
        <v>70</v>
      </c>
      <c r="I178" s="249" t="s">
        <v>976</v>
      </c>
      <c r="J178" s="249">
        <v>255</v>
      </c>
      <c r="K178" s="314"/>
    </row>
    <row r="179" spans="2:11" ht="15" customHeight="1">
      <c r="B179" s="292"/>
      <c r="C179" s="249" t="s">
        <v>598</v>
      </c>
      <c r="D179" s="249"/>
      <c r="E179" s="249"/>
      <c r="F179" s="291" t="s">
        <v>974</v>
      </c>
      <c r="G179" s="249"/>
      <c r="H179" s="249" t="s">
        <v>939</v>
      </c>
      <c r="I179" s="249" t="s">
        <v>976</v>
      </c>
      <c r="J179" s="249">
        <v>10</v>
      </c>
      <c r="K179" s="314"/>
    </row>
    <row r="180" spans="2:11" ht="15" customHeight="1">
      <c r="B180" s="292"/>
      <c r="C180" s="249" t="s">
        <v>599</v>
      </c>
      <c r="D180" s="249"/>
      <c r="E180" s="249"/>
      <c r="F180" s="291" t="s">
        <v>974</v>
      </c>
      <c r="G180" s="249"/>
      <c r="H180" s="249" t="s">
        <v>71</v>
      </c>
      <c r="I180" s="249" t="s">
        <v>1008</v>
      </c>
      <c r="J180" s="249"/>
      <c r="K180" s="314"/>
    </row>
    <row r="181" spans="2:11" ht="15" customHeight="1">
      <c r="B181" s="292"/>
      <c r="C181" s="249" t="s">
        <v>72</v>
      </c>
      <c r="D181" s="249"/>
      <c r="E181" s="249"/>
      <c r="F181" s="291" t="s">
        <v>974</v>
      </c>
      <c r="G181" s="249"/>
      <c r="H181" s="249" t="s">
        <v>73</v>
      </c>
      <c r="I181" s="249" t="s">
        <v>1008</v>
      </c>
      <c r="J181" s="249"/>
      <c r="K181" s="314"/>
    </row>
    <row r="182" spans="2:11" ht="15" customHeight="1">
      <c r="B182" s="292"/>
      <c r="C182" s="249" t="s">
        <v>61</v>
      </c>
      <c r="D182" s="249"/>
      <c r="E182" s="249"/>
      <c r="F182" s="291" t="s">
        <v>974</v>
      </c>
      <c r="G182" s="249"/>
      <c r="H182" s="249" t="s">
        <v>74</v>
      </c>
      <c r="I182" s="249" t="s">
        <v>1008</v>
      </c>
      <c r="J182" s="249"/>
      <c r="K182" s="314"/>
    </row>
    <row r="183" spans="2:11" ht="15" customHeight="1">
      <c r="B183" s="292"/>
      <c r="C183" s="249" t="s">
        <v>601</v>
      </c>
      <c r="D183" s="249"/>
      <c r="E183" s="249"/>
      <c r="F183" s="291" t="s">
        <v>980</v>
      </c>
      <c r="G183" s="249"/>
      <c r="H183" s="249" t="s">
        <v>75</v>
      </c>
      <c r="I183" s="249" t="s">
        <v>976</v>
      </c>
      <c r="J183" s="249">
        <v>50</v>
      </c>
      <c r="K183" s="314"/>
    </row>
    <row r="184" spans="2:11" ht="15" customHeight="1">
      <c r="B184" s="292"/>
      <c r="C184" s="249" t="s">
        <v>76</v>
      </c>
      <c r="D184" s="249"/>
      <c r="E184" s="249"/>
      <c r="F184" s="291" t="s">
        <v>980</v>
      </c>
      <c r="G184" s="249"/>
      <c r="H184" s="249" t="s">
        <v>77</v>
      </c>
      <c r="I184" s="249" t="s">
        <v>78</v>
      </c>
      <c r="J184" s="249"/>
      <c r="K184" s="314"/>
    </row>
    <row r="185" spans="2:11" ht="15" customHeight="1">
      <c r="B185" s="292"/>
      <c r="C185" s="249" t="s">
        <v>79</v>
      </c>
      <c r="D185" s="249"/>
      <c r="E185" s="249"/>
      <c r="F185" s="291" t="s">
        <v>980</v>
      </c>
      <c r="G185" s="249"/>
      <c r="H185" s="249" t="s">
        <v>80</v>
      </c>
      <c r="I185" s="249" t="s">
        <v>78</v>
      </c>
      <c r="J185" s="249"/>
      <c r="K185" s="314"/>
    </row>
    <row r="186" spans="2:11" ht="15" customHeight="1">
      <c r="B186" s="292"/>
      <c r="C186" s="249" t="s">
        <v>81</v>
      </c>
      <c r="D186" s="249"/>
      <c r="E186" s="249"/>
      <c r="F186" s="291" t="s">
        <v>980</v>
      </c>
      <c r="G186" s="249"/>
      <c r="H186" s="249" t="s">
        <v>82</v>
      </c>
      <c r="I186" s="249" t="s">
        <v>78</v>
      </c>
      <c r="J186" s="249"/>
      <c r="K186" s="314"/>
    </row>
    <row r="187" spans="2:11" ht="15" customHeight="1">
      <c r="B187" s="292"/>
      <c r="C187" s="325" t="s">
        <v>83</v>
      </c>
      <c r="D187" s="249"/>
      <c r="E187" s="249"/>
      <c r="F187" s="291" t="s">
        <v>980</v>
      </c>
      <c r="G187" s="249"/>
      <c r="H187" s="249" t="s">
        <v>84</v>
      </c>
      <c r="I187" s="249" t="s">
        <v>85</v>
      </c>
      <c r="J187" s="326" t="s">
        <v>86</v>
      </c>
      <c r="K187" s="314"/>
    </row>
    <row r="188" spans="2:11" ht="15" customHeight="1">
      <c r="B188" s="319"/>
      <c r="C188" s="327"/>
      <c r="D188" s="301"/>
      <c r="E188" s="301"/>
      <c r="F188" s="301"/>
      <c r="G188" s="301"/>
      <c r="H188" s="301"/>
      <c r="I188" s="301"/>
      <c r="J188" s="301"/>
      <c r="K188" s="320"/>
    </row>
    <row r="189" spans="2:11" ht="18.75" customHeight="1">
      <c r="B189" s="328"/>
      <c r="C189" s="329"/>
      <c r="D189" s="329"/>
      <c r="E189" s="329"/>
      <c r="F189" s="330"/>
      <c r="G189" s="249"/>
      <c r="H189" s="249"/>
      <c r="I189" s="249"/>
      <c r="J189" s="249"/>
      <c r="K189" s="238"/>
    </row>
    <row r="190" spans="2:11" ht="18.75" customHeight="1">
      <c r="B190" s="238"/>
      <c r="C190" s="249"/>
      <c r="D190" s="249"/>
      <c r="E190" s="249"/>
      <c r="F190" s="291"/>
      <c r="G190" s="249"/>
      <c r="H190" s="249"/>
      <c r="I190" s="249"/>
      <c r="J190" s="249"/>
      <c r="K190" s="238"/>
    </row>
    <row r="191" spans="2:11" ht="18.75" customHeight="1">
      <c r="B191" s="278"/>
      <c r="C191" s="278"/>
      <c r="D191" s="278"/>
      <c r="E191" s="278"/>
      <c r="F191" s="278"/>
      <c r="G191" s="278"/>
      <c r="H191" s="278"/>
      <c r="I191" s="278"/>
      <c r="J191" s="278"/>
      <c r="K191" s="278"/>
    </row>
    <row r="192" spans="2:11" ht="13.5">
      <c r="B192" s="256"/>
      <c r="C192" s="257"/>
      <c r="D192" s="257"/>
      <c r="E192" s="257"/>
      <c r="F192" s="257"/>
      <c r="G192" s="257"/>
      <c r="H192" s="257"/>
      <c r="I192" s="257"/>
      <c r="J192" s="257"/>
      <c r="K192" s="258"/>
    </row>
    <row r="193" spans="2:11" ht="21">
      <c r="B193" s="259"/>
      <c r="C193" s="538" t="s">
        <v>87</v>
      </c>
      <c r="D193" s="538"/>
      <c r="E193" s="538"/>
      <c r="F193" s="538"/>
      <c r="G193" s="538"/>
      <c r="H193" s="538"/>
      <c r="I193" s="538"/>
      <c r="J193" s="538"/>
      <c r="K193" s="260"/>
    </row>
    <row r="194" spans="2:11" ht="25.5" customHeight="1">
      <c r="B194" s="259"/>
      <c r="C194" s="237" t="s">
        <v>88</v>
      </c>
      <c r="D194" s="237"/>
      <c r="E194" s="237"/>
      <c r="F194" s="237" t="s">
        <v>89</v>
      </c>
      <c r="G194" s="331"/>
      <c r="H194" s="544" t="s">
        <v>90</v>
      </c>
      <c r="I194" s="544"/>
      <c r="J194" s="544"/>
      <c r="K194" s="260"/>
    </row>
    <row r="195" spans="2:11" ht="5.25" customHeight="1">
      <c r="B195" s="292"/>
      <c r="C195" s="289"/>
      <c r="D195" s="289"/>
      <c r="E195" s="289"/>
      <c r="F195" s="289"/>
      <c r="G195" s="249"/>
      <c r="H195" s="289"/>
      <c r="I195" s="289"/>
      <c r="J195" s="289"/>
      <c r="K195" s="314"/>
    </row>
    <row r="196" spans="2:11" ht="15" customHeight="1">
      <c r="B196" s="292"/>
      <c r="C196" s="249" t="s">
        <v>91</v>
      </c>
      <c r="D196" s="249"/>
      <c r="E196" s="249"/>
      <c r="F196" s="291" t="s">
        <v>502</v>
      </c>
      <c r="G196" s="249"/>
      <c r="H196" s="542" t="s">
        <v>92</v>
      </c>
      <c r="I196" s="542"/>
      <c r="J196" s="542"/>
      <c r="K196" s="314"/>
    </row>
    <row r="197" spans="2:11" ht="15" customHeight="1">
      <c r="B197" s="292"/>
      <c r="C197" s="298"/>
      <c r="D197" s="249"/>
      <c r="E197" s="249"/>
      <c r="F197" s="291" t="s">
        <v>503</v>
      </c>
      <c r="G197" s="249"/>
      <c r="H197" s="542" t="s">
        <v>93</v>
      </c>
      <c r="I197" s="542"/>
      <c r="J197" s="542"/>
      <c r="K197" s="314"/>
    </row>
    <row r="198" spans="2:11" ht="15" customHeight="1">
      <c r="B198" s="292"/>
      <c r="C198" s="298"/>
      <c r="D198" s="249"/>
      <c r="E198" s="249"/>
      <c r="F198" s="291" t="s">
        <v>506</v>
      </c>
      <c r="G198" s="249"/>
      <c r="H198" s="542" t="s">
        <v>94</v>
      </c>
      <c r="I198" s="542"/>
      <c r="J198" s="542"/>
      <c r="K198" s="314"/>
    </row>
    <row r="199" spans="2:11" ht="15" customHeight="1">
      <c r="B199" s="292"/>
      <c r="C199" s="249"/>
      <c r="D199" s="249"/>
      <c r="E199" s="249"/>
      <c r="F199" s="291" t="s">
        <v>504</v>
      </c>
      <c r="G199" s="249"/>
      <c r="H199" s="542" t="s">
        <v>95</v>
      </c>
      <c r="I199" s="542"/>
      <c r="J199" s="542"/>
      <c r="K199" s="314"/>
    </row>
    <row r="200" spans="2:11" ht="15" customHeight="1">
      <c r="B200" s="292"/>
      <c r="C200" s="249"/>
      <c r="D200" s="249"/>
      <c r="E200" s="249"/>
      <c r="F200" s="291" t="s">
        <v>505</v>
      </c>
      <c r="G200" s="249"/>
      <c r="H200" s="542" t="s">
        <v>96</v>
      </c>
      <c r="I200" s="542"/>
      <c r="J200" s="542"/>
      <c r="K200" s="314"/>
    </row>
    <row r="201" spans="2:11" ht="15" customHeight="1">
      <c r="B201" s="292"/>
      <c r="C201" s="249"/>
      <c r="D201" s="249"/>
      <c r="E201" s="249"/>
      <c r="F201" s="291"/>
      <c r="G201" s="249"/>
      <c r="H201" s="249"/>
      <c r="I201" s="249"/>
      <c r="J201" s="249"/>
      <c r="K201" s="314"/>
    </row>
    <row r="202" spans="2:11" ht="15" customHeight="1">
      <c r="B202" s="292"/>
      <c r="C202" s="249" t="s">
        <v>1020</v>
      </c>
      <c r="D202" s="249"/>
      <c r="E202" s="249"/>
      <c r="F202" s="291" t="s">
        <v>536</v>
      </c>
      <c r="G202" s="249"/>
      <c r="H202" s="542" t="s">
        <v>97</v>
      </c>
      <c r="I202" s="542"/>
      <c r="J202" s="542"/>
      <c r="K202" s="314"/>
    </row>
    <row r="203" spans="2:11" ht="15" customHeight="1">
      <c r="B203" s="292"/>
      <c r="C203" s="298"/>
      <c r="D203" s="249"/>
      <c r="E203" s="249"/>
      <c r="F203" s="291" t="s">
        <v>918</v>
      </c>
      <c r="G203" s="249"/>
      <c r="H203" s="542" t="s">
        <v>919</v>
      </c>
      <c r="I203" s="542"/>
      <c r="J203" s="542"/>
      <c r="K203" s="314"/>
    </row>
    <row r="204" spans="2:11" ht="15" customHeight="1">
      <c r="B204" s="292"/>
      <c r="C204" s="249"/>
      <c r="D204" s="249"/>
      <c r="E204" s="249"/>
      <c r="F204" s="291" t="s">
        <v>916</v>
      </c>
      <c r="G204" s="249"/>
      <c r="H204" s="542" t="s">
        <v>98</v>
      </c>
      <c r="I204" s="542"/>
      <c r="J204" s="542"/>
      <c r="K204" s="314"/>
    </row>
    <row r="205" spans="2:11" ht="15" customHeight="1">
      <c r="B205" s="332"/>
      <c r="C205" s="298"/>
      <c r="D205" s="298"/>
      <c r="E205" s="298"/>
      <c r="F205" s="291" t="s">
        <v>920</v>
      </c>
      <c r="G205" s="277"/>
      <c r="H205" s="543" t="s">
        <v>921</v>
      </c>
      <c r="I205" s="543"/>
      <c r="J205" s="543"/>
      <c r="K205" s="333"/>
    </row>
    <row r="206" spans="2:11" ht="15" customHeight="1">
      <c r="B206" s="332"/>
      <c r="C206" s="298"/>
      <c r="D206" s="298"/>
      <c r="E206" s="298"/>
      <c r="F206" s="291" t="s">
        <v>922</v>
      </c>
      <c r="G206" s="277"/>
      <c r="H206" s="543" t="s">
        <v>99</v>
      </c>
      <c r="I206" s="543"/>
      <c r="J206" s="543"/>
      <c r="K206" s="333"/>
    </row>
    <row r="207" spans="2:11" ht="15" customHeight="1">
      <c r="B207" s="332"/>
      <c r="C207" s="298"/>
      <c r="D207" s="298"/>
      <c r="E207" s="298"/>
      <c r="F207" s="334"/>
      <c r="G207" s="277"/>
      <c r="H207" s="335"/>
      <c r="I207" s="335"/>
      <c r="J207" s="335"/>
      <c r="K207" s="333"/>
    </row>
    <row r="208" spans="2:11" ht="15" customHeight="1">
      <c r="B208" s="332"/>
      <c r="C208" s="249" t="s">
        <v>68</v>
      </c>
      <c r="D208" s="298"/>
      <c r="E208" s="298"/>
      <c r="F208" s="291">
        <v>1</v>
      </c>
      <c r="G208" s="277"/>
      <c r="H208" s="543" t="s">
        <v>100</v>
      </c>
      <c r="I208" s="543"/>
      <c r="J208" s="543"/>
      <c r="K208" s="333"/>
    </row>
    <row r="209" spans="2:11" ht="15" customHeight="1">
      <c r="B209" s="332"/>
      <c r="C209" s="298"/>
      <c r="D209" s="298"/>
      <c r="E209" s="298"/>
      <c r="F209" s="291">
        <v>2</v>
      </c>
      <c r="G209" s="277"/>
      <c r="H209" s="543" t="s">
        <v>101</v>
      </c>
      <c r="I209" s="543"/>
      <c r="J209" s="543"/>
      <c r="K209" s="333"/>
    </row>
    <row r="210" spans="2:11" ht="15" customHeight="1">
      <c r="B210" s="332"/>
      <c r="C210" s="298"/>
      <c r="D210" s="298"/>
      <c r="E210" s="298"/>
      <c r="F210" s="291">
        <v>3</v>
      </c>
      <c r="G210" s="277"/>
      <c r="H210" s="543" t="s">
        <v>102</v>
      </c>
      <c r="I210" s="543"/>
      <c r="J210" s="543"/>
      <c r="K210" s="333"/>
    </row>
    <row r="211" spans="2:11" ht="15" customHeight="1">
      <c r="B211" s="332"/>
      <c r="C211" s="298"/>
      <c r="D211" s="298"/>
      <c r="E211" s="298"/>
      <c r="F211" s="291">
        <v>4</v>
      </c>
      <c r="G211" s="277"/>
      <c r="H211" s="543" t="s">
        <v>103</v>
      </c>
      <c r="I211" s="543"/>
      <c r="J211" s="543"/>
      <c r="K211" s="333"/>
    </row>
    <row r="212" spans="2:11" ht="12.75" customHeight="1">
      <c r="B212" s="336"/>
      <c r="C212" s="337"/>
      <c r="D212" s="337"/>
      <c r="E212" s="337"/>
      <c r="F212" s="337"/>
      <c r="G212" s="337"/>
      <c r="H212" s="337"/>
      <c r="I212" s="337"/>
      <c r="J212" s="337"/>
      <c r="K212" s="338"/>
    </row>
  </sheetData>
  <sheetProtection/>
  <mergeCells count="77">
    <mergeCell ref="H210:J210"/>
    <mergeCell ref="H194:J194"/>
    <mergeCell ref="H196:J196"/>
    <mergeCell ref="H197:J197"/>
    <mergeCell ref="H198:J198"/>
    <mergeCell ref="H211:J211"/>
    <mergeCell ref="H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D67:J67"/>
    <mergeCell ref="D68:J68"/>
    <mergeCell ref="C73:J73"/>
    <mergeCell ref="C100:J100"/>
    <mergeCell ref="C120:J120"/>
    <mergeCell ref="C145:J145"/>
    <mergeCell ref="C163:J163"/>
    <mergeCell ref="C193:J193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G43:J43"/>
    <mergeCell ref="D45:J45"/>
    <mergeCell ref="E46:J46"/>
    <mergeCell ref="E47:J47"/>
    <mergeCell ref="E48:J48"/>
    <mergeCell ref="D49:J49"/>
    <mergeCell ref="F20:J20"/>
    <mergeCell ref="F21:J21"/>
    <mergeCell ref="C23:J23"/>
    <mergeCell ref="C24:J24"/>
    <mergeCell ref="C50:J50"/>
    <mergeCell ref="C52:J52"/>
    <mergeCell ref="G39:J39"/>
    <mergeCell ref="G40:J40"/>
    <mergeCell ref="G41:J41"/>
    <mergeCell ref="G42:J42"/>
    <mergeCell ref="D31:J31"/>
    <mergeCell ref="D32:J32"/>
    <mergeCell ref="D33:J33"/>
    <mergeCell ref="G34:J34"/>
    <mergeCell ref="G35:J35"/>
    <mergeCell ref="G36:J36"/>
    <mergeCell ref="D14:J14"/>
    <mergeCell ref="D15:J15"/>
    <mergeCell ref="F16:J16"/>
    <mergeCell ref="F17:J17"/>
    <mergeCell ref="G37:J37"/>
    <mergeCell ref="G38:J38"/>
    <mergeCell ref="D25:J25"/>
    <mergeCell ref="D26:J26"/>
    <mergeCell ref="D28:J28"/>
    <mergeCell ref="D29:J29"/>
    <mergeCell ref="F18:J18"/>
    <mergeCell ref="F19:J19"/>
    <mergeCell ref="C9:J9"/>
    <mergeCell ref="D10:J10"/>
    <mergeCell ref="C3:J3"/>
    <mergeCell ref="C4:J4"/>
    <mergeCell ref="C6:J6"/>
    <mergeCell ref="C7:J7"/>
    <mergeCell ref="D11:J11"/>
    <mergeCell ref="D13:J13"/>
  </mergeCells>
  <printOptions/>
  <pageMargins left="0.5905511811023623" right="0.5905511811023623" top="0.5905511811023623" bottom="0.5905511811023623" header="0" footer="0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Havi-WORK\Martin Haueisen</dc:creator>
  <cp:keywords/>
  <dc:description/>
  <cp:lastModifiedBy>Kříbková, Irena</cp:lastModifiedBy>
  <cp:lastPrinted>2016-06-24T11:36:19Z</cp:lastPrinted>
  <dcterms:created xsi:type="dcterms:W3CDTF">2016-06-06T05:48:50Z</dcterms:created>
  <dcterms:modified xsi:type="dcterms:W3CDTF">2016-06-24T11:36:32Z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