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activeTab="1"/>
  </bookViews>
  <sheets>
    <sheet name="Rekapitulace stavby" sheetId="1" r:id="rId1"/>
    <sheet name="Jel1882 - MŠ Kosmonautů -..." sheetId="2" r:id="rId2"/>
  </sheets>
  <definedNames>
    <definedName name="_xlnm.Print_Area" localSheetId="1">'Jel1882 - MŠ Kosmonautů -...'!$C$4:$Q$70,'Jel1882 - MŠ Kosmonautů -...'!$C$76:$Q$110,'Jel1882 - MŠ Kosmonautů -...'!$C$116:$Q$255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'Jel1882 - MŠ Kosmonautů -...'!$125:$125</definedName>
  </definedNames>
  <calcPr calcId="152511"/>
</workbook>
</file>

<file path=xl/sharedStrings.xml><?xml version="1.0" encoding="utf-8"?>
<sst xmlns="http://schemas.openxmlformats.org/spreadsheetml/2006/main" count="1725" uniqueCount="452">
  <si>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</si>
  <si>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</si>
  <si>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</si>
  <si>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</si>
  <si>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</si>
  <si>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</si>
  <si>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</si>
  <si>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</si>
  <si>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</si>
  <si>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0,1</t>
  </si>
  <si>
    <t>21</t>
  </si>
  <si>
    <t>1</t>
  </si>
  <si>
    <t>15</t>
  </si>
  <si>
    <t>SOUHRNNÝ LIST STAVBY</t>
  </si>
  <si>
    <t>v ---  níže se nacházejí doplnkové a pomocné údaje k sestavám  --- v</t>
  </si>
  <si>
    <t>Návod na vyplnění</t>
  </si>
  <si>
    <t>0,01</t>
  </si>
  <si>
    <t>Kód:</t>
  </si>
  <si>
    <t>Jel1882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</si>
  <si>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</si>
  <si>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</si>
  <si>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MŠ Kosmonautů - oprava ploché střechy</t>
  </si>
  <si>
    <t>JKSO:</t>
  </si>
  <si>
    <t>CC-CZ:</t>
  </si>
  <si>
    <t>Místo:</t>
  </si>
  <si>
    <t>Sokolov</t>
  </si>
  <si>
    <t>Datum:</t>
  </si>
  <si>
    <t>31. 7. 2018</t>
  </si>
  <si>
    <t>Objednatel:</t>
  </si>
  <si>
    <t>IČ:</t>
  </si>
  <si>
    <t>Město Sokolov</t>
  </si>
  <si>
    <t>DIČ:</t>
  </si>
  <si>
    <t>Zhotovitel:</t>
  </si>
  <si>
    <t>Vyplň údaj</t>
  </si>
  <si>
    <t>Projektant:</t>
  </si>
  <si>
    <t>DEKPROJEKT s.r.o., Pavel Jakeš</t>
  </si>
  <si>
    <t>True</t>
  </si>
  <si>
    <t>Zpracovatel:</t>
  </si>
  <si>
    <t>Ing. Jan Matoušek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</si>
  <si>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</si>
  <si>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</si>
  <si>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</si>
  <si>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</si>
  <si>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</si>
  <si>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</si>
  <si>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</si>
  <si>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</si>
  <si>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</si>
  <si>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</si>
  <si>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</si>
  <si>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</si>
  <si>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</si>
  <si>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</si>
  <si>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</si>
  <si>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</si>
  <si>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</si>
  <si>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</si>
  <si>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</si>
  <si>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</si>
  <si>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</si>
  <si>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</si>
  <si>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</si>
  <si>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</si>
  <si>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</si>
  <si>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</si>
  <si>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</si>
  <si>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</si>
  <si>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</si>
  <si>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</si>
  <si>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</si>
  <si>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</si>
  <si>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</si>
  <si>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</si>
  <si>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</si>
  <si>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</si>
  <si>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</si>
  <si>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</si>
  <si>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</si>
  <si>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</si>
  <si>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</si>
  <si>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</si>
  <si>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{6bb9d213-a215-456f-8e3e-1246dadc50c8}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</si>
  <si>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</si>
  <si>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</si>
  <si>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</si>
  <si>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</si>
  <si>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</si>
  <si>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</si>
  <si>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</si>
  <si>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</si>
  <si>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</si>
  <si>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</si>
  <si>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</si>
  <si>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</si>
  <si>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</si>
  <si>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</si>
  <si>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</si>
  <si>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</si>
  <si>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</si>
  <si>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</si>
  <si>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</si>
  <si>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</si>
  <si>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</si>
  <si>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</si>
  <si>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</si>
  <si>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</si>
  <si>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</si>
  <si>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</si>
  <si>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</si>
  <si>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</si>
  <si>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</si>
  <si>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</si>
  <si>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</si>
  <si>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</si>
  <si>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</si>
  <si>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</si>
  <si>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</si>
  <si>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767 - Konstrukce zámečnické</t>
  </si>
  <si>
    <t>OST - Ostatní náklady</t>
  </si>
  <si>
    <t xml:space="preserve">    VRN - Vedlejší rozpočtové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</si>
  <si>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</si>
  <si>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</si>
  <si>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</si>
  <si>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</si>
  <si>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</si>
  <si>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</si>
  <si>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Vedlejší náklady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</si>
  <si>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</si>
  <si>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</si>
  <si>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</si>
  <si>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</si>
  <si>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</si>
  <si>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</si>
  <si>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</si>
  <si>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</si>
  <si>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</si>
  <si>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</si>
  <si>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</si>
  <si>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</si>
  <si>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</si>
  <si>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</si>
  <si>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</si>
  <si>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</si>
  <si>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</si>
  <si>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</si>
  <si>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624635109</t>
  </si>
  <si>
    <t>Utěsnění otvorů průřezu do 225 cm2 PUR pěnou</t>
  </si>
  <si>
    <t>m</t>
  </si>
  <si>
    <t>4</t>
  </si>
  <si>
    <t>2080697013</t>
  </si>
  <si>
    <t>"Větrací otvory v atice</t>
  </si>
  <si>
    <t>VV</t>
  </si>
  <si>
    <t>17*2</t>
  </si>
  <si>
    <t>632451415</t>
  </si>
  <si>
    <t>Potěr pískocementový tl do 10 mm tř. C 20 běžný</t>
  </si>
  <si>
    <t>m2</t>
  </si>
  <si>
    <t>1877761649</t>
  </si>
  <si>
    <t>"Vyrovnání nosné ŽB konstrukce včetně očištění</t>
  </si>
  <si>
    <t>21,50*11,80</t>
  </si>
  <si>
    <t>3</t>
  </si>
  <si>
    <t>644941111</t>
  </si>
  <si>
    <t>Osazování ventilačních mřížek velikosti do 150 x 200 mm</t>
  </si>
  <si>
    <t>kus</t>
  </si>
  <si>
    <t>999510618</t>
  </si>
  <si>
    <t>M</t>
  </si>
  <si>
    <t>553414200</t>
  </si>
  <si>
    <t>průvětrník 15x15 cm</t>
  </si>
  <si>
    <t>8</t>
  </si>
  <si>
    <t>-670614711</t>
  </si>
  <si>
    <t>5</t>
  </si>
  <si>
    <t>991901101</t>
  </si>
  <si>
    <t>Provizorní zakrytí střechy</t>
  </si>
  <si>
    <t>1559442522</t>
  </si>
  <si>
    <t>22,24*12,74</t>
  </si>
  <si>
    <t>6</t>
  </si>
  <si>
    <t>997013112</t>
  </si>
  <si>
    <t>Vnitrostaveništní doprava suti a vybouraných hmot pro budovy v do 9 m s použitím mechanizace</t>
  </si>
  <si>
    <t>t</t>
  </si>
  <si>
    <t>-1354336217</t>
  </si>
  <si>
    <t>7</t>
  </si>
  <si>
    <t>997013501</t>
  </si>
  <si>
    <t>Odvoz suti a vybouraných hmot na skládku nebo meziskládku do 1 km se složením</t>
  </si>
  <si>
    <t>-1916277972</t>
  </si>
  <si>
    <t>997013509</t>
  </si>
  <si>
    <t>Příplatek k odvozu suti a vybouraných hmot na skládku ZKD 1 km přes 1 km</t>
  </si>
  <si>
    <t>1648550601</t>
  </si>
  <si>
    <t>9</t>
  </si>
  <si>
    <t>997013831</t>
  </si>
  <si>
    <t>Poplatek za uložení stavebního směsného odpadu na skládce (skládkovné)</t>
  </si>
  <si>
    <t>1416516245</t>
  </si>
  <si>
    <t>10</t>
  </si>
  <si>
    <t>997221611</t>
  </si>
  <si>
    <t>Nakládání suti na dopravní prostředky pro vodorovnou dopravu</t>
  </si>
  <si>
    <t>219021394</t>
  </si>
  <si>
    <t>11</t>
  </si>
  <si>
    <t>998011002</t>
  </si>
  <si>
    <t>Přesun hmot pro budovy zděné v do 12 m</t>
  </si>
  <si>
    <t>138598600</t>
  </si>
  <si>
    <t>12</t>
  </si>
  <si>
    <t>712300832</t>
  </si>
  <si>
    <t>Odstranění povlakové krytiny střech do 10° dvouvrstvé</t>
  </si>
  <si>
    <t>16</t>
  </si>
  <si>
    <t>-327827635</t>
  </si>
  <si>
    <t>13</t>
  </si>
  <si>
    <t>712300845</t>
  </si>
  <si>
    <t>Demontáž ventilační hlavice na ploché střeše sklonu do 10°</t>
  </si>
  <si>
    <t>26250566</t>
  </si>
  <si>
    <t>"Plastové větrací komínky</t>
  </si>
  <si>
    <t>"Plechové větrací komínky</t>
  </si>
  <si>
    <t>20</t>
  </si>
  <si>
    <t>Součet</t>
  </si>
  <si>
    <t>14</t>
  </si>
  <si>
    <t>712311101</t>
  </si>
  <si>
    <t>Provedení povlakové krytiny střech do 10° za studena lakem penetračním nebo asfaltovým</t>
  </si>
  <si>
    <t>-136319920</t>
  </si>
  <si>
    <t>(21,50+11,80)*2*0,70</t>
  </si>
  <si>
    <t>111631500</t>
  </si>
  <si>
    <t>lak asfaltový DEKPRIMER</t>
  </si>
  <si>
    <t>-56735793</t>
  </si>
  <si>
    <t>712331111</t>
  </si>
  <si>
    <t>Provedení povlakové krytiny střech do 10° podkladní vrstvy pásy na sucho samolepící</t>
  </si>
  <si>
    <t>-1582798796</t>
  </si>
  <si>
    <t>22,24*12,74+(21,50+11,80)*2*0,35</t>
  </si>
  <si>
    <t>17</t>
  </si>
  <si>
    <t>628522570</t>
  </si>
  <si>
    <t>pás asfaltovaný modifikovaný SBS samolepící GLASTEK 30 STICKER ULTRA</t>
  </si>
  <si>
    <t>32</t>
  </si>
  <si>
    <t>-2052727238</t>
  </si>
  <si>
    <t>18</t>
  </si>
  <si>
    <t>712341559</t>
  </si>
  <si>
    <t>Provedení povlakové krytiny střech do 10° pásy NAIP přitavením v plné ploše</t>
  </si>
  <si>
    <t>-252555840</t>
  </si>
  <si>
    <t>"Parozábrana</t>
  </si>
  <si>
    <t>"Vrchní asfaltový pás</t>
  </si>
  <si>
    <t>19</t>
  </si>
  <si>
    <t>628560000</t>
  </si>
  <si>
    <t>pás asfaltovaný modifikovaný SBS GLASTEK AL 40 MINERAL</t>
  </si>
  <si>
    <t>-1081754932</t>
  </si>
  <si>
    <t>628522560</t>
  </si>
  <si>
    <t>pás asfaltovaný modifikovaný SBS Elastek 40 Special dekor</t>
  </si>
  <si>
    <t>-626997444</t>
  </si>
  <si>
    <t>20,03*12,74*1,15</t>
  </si>
  <si>
    <t>628522590</t>
  </si>
  <si>
    <t>pás asfaltovaný modifikovaný SBS Elastek 40 FIRESTOP</t>
  </si>
  <si>
    <t>1627697301</t>
  </si>
  <si>
    <t>2,27*12,74*1,15</t>
  </si>
  <si>
    <t>22</t>
  </si>
  <si>
    <t>712794103</t>
  </si>
  <si>
    <t>Větrací komínek DN 100</t>
  </si>
  <si>
    <t>-253323941</t>
  </si>
  <si>
    <t>23</t>
  </si>
  <si>
    <t>998712102</t>
  </si>
  <si>
    <t>Přesun hmot tonážní tonážní pro krytiny povlakové v objektech v do 12 m</t>
  </si>
  <si>
    <t>-1457129163</t>
  </si>
  <si>
    <t>24</t>
  </si>
  <si>
    <t>713112811</t>
  </si>
  <si>
    <t>Odstranění tepelné izolace foukané běžných stavebních konstrukcí vodorovných tl do 100 mm</t>
  </si>
  <si>
    <t>926215913</t>
  </si>
  <si>
    <t>25</t>
  </si>
  <si>
    <t>713131131</t>
  </si>
  <si>
    <t>Montáž izolace tepelné stěn mechanicky kotvené rohoží, pásů, dílců, desek</t>
  </si>
  <si>
    <t>-150697247</t>
  </si>
  <si>
    <t>"Zateplení atiky - z vnitřního líce</t>
  </si>
  <si>
    <t>(21,50+11,80)*2*0,75</t>
  </si>
  <si>
    <t>"Zateplení atiky - zvrchu</t>
  </si>
  <si>
    <t>(21,50+11,80)*2*0,15</t>
  </si>
  <si>
    <t>26</t>
  </si>
  <si>
    <t>283723090</t>
  </si>
  <si>
    <t>deska z pěnového polystyrenu EPS 100 S 1000 x 500 x 100 mm</t>
  </si>
  <si>
    <t>2019445697</t>
  </si>
  <si>
    <t>27</t>
  </si>
  <si>
    <t>283763660</t>
  </si>
  <si>
    <t>deska z extrudovaného polystyrénu XPS 1250 x 600 x 50 mm</t>
  </si>
  <si>
    <t>-2065119770</t>
  </si>
  <si>
    <t>28</t>
  </si>
  <si>
    <t>713140811</t>
  </si>
  <si>
    <t>Odstranění tepelné izolace střech nadstřešní volně kladené z vláknitých materiálů tl do 100 mm</t>
  </si>
  <si>
    <t>1761978194</t>
  </si>
  <si>
    <t>"Včetně separační vrstvy</t>
  </si>
  <si>
    <t>29</t>
  </si>
  <si>
    <t>713141135</t>
  </si>
  <si>
    <t>Montáž izolace tepelné střech plochých lepené za studena bodově 1 vrstva rohoží, pásů, dílců, desek</t>
  </si>
  <si>
    <t>383878717</t>
  </si>
  <si>
    <t>30</t>
  </si>
  <si>
    <t>283723190</t>
  </si>
  <si>
    <t>deska z pěnového polystyrenu EPS 100 S 1000 x 500 x 160 mm</t>
  </si>
  <si>
    <t>1636230107</t>
  </si>
  <si>
    <t>31</t>
  </si>
  <si>
    <t>713141211</t>
  </si>
  <si>
    <t>Montáž izolace tepelné střech plochých volně položené atikový klín</t>
  </si>
  <si>
    <t>-1811312271</t>
  </si>
  <si>
    <t>(21,50+11,80)*2</t>
  </si>
  <si>
    <t>631529020</t>
  </si>
  <si>
    <t>klín atikový přechodný z minerálních vláken tl.50 x 50 mm, délka 1000 mm</t>
  </si>
  <si>
    <t>-676209509</t>
  </si>
  <si>
    <t>33</t>
  </si>
  <si>
    <t>713141335</t>
  </si>
  <si>
    <t>Montáž izolace tepelné střech plochých lepené za studena bodově, spádová vrstva</t>
  </si>
  <si>
    <t>2000827937</t>
  </si>
  <si>
    <t>34</t>
  </si>
  <si>
    <t>283761410</t>
  </si>
  <si>
    <t>klín spádový Standard 1000 x 1000 mm, EPS 100</t>
  </si>
  <si>
    <t>m3</t>
  </si>
  <si>
    <t>208442624</t>
  </si>
  <si>
    <t>253,70*(0,02+0,21)*1,02</t>
  </si>
  <si>
    <t>35</t>
  </si>
  <si>
    <t>713363103</t>
  </si>
  <si>
    <t>Provedení tepelné izolace střech do 10° ukotvení izolantu talířovou hmoždinkou do betonu nebo ŽB</t>
  </si>
  <si>
    <t>404879100</t>
  </si>
  <si>
    <t>11,24*1,74*3+(19,18*9,48-11,24*1,74)*4+(15,88+6,30)*2*1,10*5+(2,75+1,65)*4*1,10*6</t>
  </si>
  <si>
    <t>36</t>
  </si>
  <si>
    <t>590513470</t>
  </si>
  <si>
    <t>hmoždinka talířová EJOT s ocelovým trnem TID-T 8/60 x 235</t>
  </si>
  <si>
    <t>1995930433</t>
  </si>
  <si>
    <t>37</t>
  </si>
  <si>
    <t>998713102</t>
  </si>
  <si>
    <t>Přesun hmot tonážní pro izolace tepelné v objektech v do 12 m</t>
  </si>
  <si>
    <t>-2027328612</t>
  </si>
  <si>
    <t>38</t>
  </si>
  <si>
    <t>721210822</t>
  </si>
  <si>
    <t>Demontáž vpustí střešních do DN 100</t>
  </si>
  <si>
    <t>970183436</t>
  </si>
  <si>
    <t>39</t>
  </si>
  <si>
    <t>721233112</t>
  </si>
  <si>
    <t>Střešní vtok pro ploché střechy svislý odtok DN 110 s ochranným košem</t>
  </si>
  <si>
    <t>867531535</t>
  </si>
  <si>
    <t>40</t>
  </si>
  <si>
    <t>741420001</t>
  </si>
  <si>
    <t>Montáž drát nebo lano hromosvodné svodové D do 10 mm s podpěrou</t>
  </si>
  <si>
    <t>2104509757</t>
  </si>
  <si>
    <t>21,50*2+11,80*3</t>
  </si>
  <si>
    <t>41</t>
  </si>
  <si>
    <t>354410720</t>
  </si>
  <si>
    <t>drát průměr 8 mm FeZn</t>
  </si>
  <si>
    <t>kg</t>
  </si>
  <si>
    <t>225058786</t>
  </si>
  <si>
    <t>42</t>
  </si>
  <si>
    <t>354415500</t>
  </si>
  <si>
    <t>podpěra vedení PV22 FeZn pro ploché střechy s krytinou z asfaltových pásů</t>
  </si>
  <si>
    <t>514898194</t>
  </si>
  <si>
    <t>43</t>
  </si>
  <si>
    <t>741420022</t>
  </si>
  <si>
    <t>Montáž svorka hromosvodná se 3 šrouby</t>
  </si>
  <si>
    <t>-1461570660</t>
  </si>
  <si>
    <t>44</t>
  </si>
  <si>
    <t>354418600</t>
  </si>
  <si>
    <t>svorka SJ 1 k jímací tyči-4 šrouby</t>
  </si>
  <si>
    <t>-1945530621</t>
  </si>
  <si>
    <t>45</t>
  </si>
  <si>
    <t>354418750</t>
  </si>
  <si>
    <t>svorka křížová SK pro vodič D6-10 mm</t>
  </si>
  <si>
    <t>1670269495</t>
  </si>
  <si>
    <t>46</t>
  </si>
  <si>
    <t>354418950</t>
  </si>
  <si>
    <t>svorka připojovací SP1 k připojení kovových částí</t>
  </si>
  <si>
    <t>-1863415570</t>
  </si>
  <si>
    <t>47</t>
  </si>
  <si>
    <t>354419960</t>
  </si>
  <si>
    <t>svorka odbočovací a spojovací SR 3a pro spojování kruhových a páskových vodičů    FeZn</t>
  </si>
  <si>
    <t>-445971640</t>
  </si>
  <si>
    <t>48</t>
  </si>
  <si>
    <t>741421821</t>
  </si>
  <si>
    <t>Demontáž drátu nebo lana svodového vedení D do 8 mm rovná střecha</t>
  </si>
  <si>
    <t>725907455</t>
  </si>
  <si>
    <t>49</t>
  </si>
  <si>
    <t>741421845</t>
  </si>
  <si>
    <t>Demontáž svorky šroubové hromosvodné se 3 šrouby a více šrouby</t>
  </si>
  <si>
    <t>-2019181492</t>
  </si>
  <si>
    <t>50</t>
  </si>
  <si>
    <t>741421855</t>
  </si>
  <si>
    <t>Demontáž vedení hromosvodné-podpěra střešní pro plochou střechu</t>
  </si>
  <si>
    <t>-1824695567</t>
  </si>
  <si>
    <t>51</t>
  </si>
  <si>
    <t>741421881</t>
  </si>
  <si>
    <t>Demontáž vedení hromosvodné-jímač délky do 1,5 m</t>
  </si>
  <si>
    <t>-1331224371</t>
  </si>
  <si>
    <t>52</t>
  </si>
  <si>
    <t>741430005</t>
  </si>
  <si>
    <t>Montáž tyč jímací délky do 3 m na stojan</t>
  </si>
  <si>
    <t>1454710399</t>
  </si>
  <si>
    <t>53</t>
  </si>
  <si>
    <t>354410650</t>
  </si>
  <si>
    <t>tyč jímací s rovným koncem JR 1,5 1500 mm FeZn</t>
  </si>
  <si>
    <t>-1503022182</t>
  </si>
  <si>
    <t>54</t>
  </si>
  <si>
    <t>741820011</t>
  </si>
  <si>
    <t>Revize hromosvodu</t>
  </si>
  <si>
    <t>392629715</t>
  </si>
  <si>
    <t>55</t>
  </si>
  <si>
    <t>762341026</t>
  </si>
  <si>
    <t>Bednění střech rovných z desek z vodovzdorné překližky tl 20 mm šroubovaných</t>
  </si>
  <si>
    <t>-1333114120</t>
  </si>
  <si>
    <t>"Atika</t>
  </si>
  <si>
    <t>22,24*2*0,47+11,80*0,53+11,80*0,27</t>
  </si>
  <si>
    <t>56</t>
  </si>
  <si>
    <t>762341811</t>
  </si>
  <si>
    <t>Demontáž bednění střech z prken</t>
  </si>
  <si>
    <t>745391246</t>
  </si>
  <si>
    <t>57</t>
  </si>
  <si>
    <t>762361810</t>
  </si>
  <si>
    <t>Demontáž spádových klínů z prken fošen průřezové plochy do 120 cm2</t>
  </si>
  <si>
    <t>-575622904</t>
  </si>
  <si>
    <t>21,50*12</t>
  </si>
  <si>
    <t>58</t>
  </si>
  <si>
    <t>998762102</t>
  </si>
  <si>
    <t>Přesun hmot tonážní pro kce tesařské v objektech v do 12 m</t>
  </si>
  <si>
    <t>-468497636</t>
  </si>
  <si>
    <t>59</t>
  </si>
  <si>
    <t>764002841</t>
  </si>
  <si>
    <t>Demontáž oplechování horních ploch zdí a nadezdívek do suti</t>
  </si>
  <si>
    <t>-1086210904</t>
  </si>
  <si>
    <t>(22,24+12,74)*2</t>
  </si>
  <si>
    <t>60</t>
  </si>
  <si>
    <t>764212633</t>
  </si>
  <si>
    <t>Oplechování závětrnou lištou z FeZn plechu s povrchovou úpravou PES lak rš do 250 mm K.01</t>
  </si>
  <si>
    <t>1671932004</t>
  </si>
  <si>
    <t>61</t>
  </si>
  <si>
    <t>998764102</t>
  </si>
  <si>
    <t>Přesun hmot tonážní pro konstrukce klempířské v objektech v do 12 m</t>
  </si>
  <si>
    <t>-1033582047</t>
  </si>
  <si>
    <t>62</t>
  </si>
  <si>
    <t>767193807</t>
  </si>
  <si>
    <t>Demontáž plechové větrací turbíny D 450 mm</t>
  </si>
  <si>
    <t>-54189146</t>
  </si>
  <si>
    <t>63</t>
  </si>
  <si>
    <t>767810811</t>
  </si>
  <si>
    <t>Demontáž mřížek větracích čtyřhranných nebo kruhových</t>
  </si>
  <si>
    <t>1335310194</t>
  </si>
  <si>
    <t>64</t>
  </si>
  <si>
    <t>005901101</t>
  </si>
  <si>
    <t>Rezerva objednatele 5%</t>
  </si>
  <si>
    <t>%</t>
  </si>
  <si>
    <t>512</t>
  </si>
  <si>
    <t>-955819886</t>
  </si>
  <si>
    <t>69</t>
  </si>
  <si>
    <t>013254009</t>
  </si>
  <si>
    <t>Dokumentace skutečného provedení stavby</t>
  </si>
  <si>
    <t>kpl</t>
  </si>
  <si>
    <t>1024</t>
  </si>
  <si>
    <t>-996442388</t>
  </si>
  <si>
    <t>70</t>
  </si>
  <si>
    <t>030001009</t>
  </si>
  <si>
    <t>-1674867664</t>
  </si>
  <si>
    <t>71</t>
  </si>
  <si>
    <t>040001009</t>
  </si>
  <si>
    <t>Inženýrská činnost</t>
  </si>
  <si>
    <t>-2087979496</t>
  </si>
  <si>
    <t>72</t>
  </si>
  <si>
    <t>060001009</t>
  </si>
  <si>
    <t>-842577955</t>
  </si>
  <si>
    <t>PN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</si>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</sst>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4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166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>
      <alignment vertical="center"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>
      <alignment vertical="center"/>
    </xf>
    <xf numFmtId="0" fontId="27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1" xfId="0" applyNumberFormat="1" applyFont="1" applyBorder="1" applyAlignment="1">
      <alignment/>
    </xf>
    <xf numFmtId="166" fontId="34" fillId="0" borderId="12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4" fontId="27" fillId="5" borderId="0" xfId="0" applyNumberFormat="1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" fontId="2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36" fillId="3" borderId="24" xfId="0" applyNumberFormat="1" applyFont="1" applyFill="1" applyBorder="1" applyAlignment="1" applyProtection="1">
      <alignment vertical="center"/>
      <protection locked="0"/>
    </xf>
    <xf numFmtId="0" fontId="15" fillId="2" borderId="0" xfId="20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vertical="center"/>
    </xf>
    <xf numFmtId="165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3" borderId="0" xfId="0" applyNumberFormat="1" applyFont="1" applyFill="1" applyBorder="1" applyAlignment="1" applyProtection="1">
      <alignment vertical="center"/>
      <protection/>
    </xf>
    <xf numFmtId="0" fontId="27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27" fillId="5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36" fillId="0" borderId="24" xfId="0" applyFont="1" applyBorder="1" applyAlignment="1" applyProtection="1">
      <alignment horizontal="center" vertical="center"/>
      <protection/>
    </xf>
    <xf numFmtId="49" fontId="36" fillId="0" borderId="24" xfId="0" applyNumberFormat="1" applyFont="1" applyBorder="1" applyAlignment="1" applyProtection="1">
      <alignment horizontal="left" vertical="center" wrapText="1"/>
      <protection/>
    </xf>
    <xf numFmtId="0" fontId="36" fillId="0" borderId="24" xfId="0" applyFont="1" applyBorder="1" applyAlignment="1" applyProtection="1">
      <alignment horizontal="left" vertical="center" wrapText="1"/>
      <protection/>
    </xf>
    <xf numFmtId="0" fontId="36" fillId="0" borderId="24" xfId="0" applyFont="1" applyBorder="1" applyAlignment="1" applyProtection="1">
      <alignment horizontal="center" vertical="center" wrapText="1"/>
      <protection/>
    </xf>
    <xf numFmtId="4" fontId="36" fillId="0" borderId="24" xfId="0" applyNumberFormat="1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4" fontId="11" fillId="0" borderId="0" xfId="0" applyNumberFormat="1" applyFont="1" applyBorder="1" applyAlignment="1" applyProtection="1">
      <alignment vertical="center"/>
      <protection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27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4" fontId="36" fillId="0" borderId="24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2" activePane="bottomLeft" state="frozen"/>
      <selection pane="bottomLeft" activeCell="E14" sqref="E14:AJ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241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R2" s="220" t="s">
        <v>8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11</v>
      </c>
      <c r="BT3" s="20" t="s">
        <v>12</v>
      </c>
    </row>
    <row r="4" spans="2:71" ht="36.95" customHeight="1">
      <c r="B4" s="24"/>
      <c r="C4" s="180" t="s">
        <v>13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25"/>
      <c r="AS4" s="19" t="s">
        <v>14</v>
      </c>
      <c r="BE4" s="26" t="s">
        <v>15</v>
      </c>
      <c r="BS4" s="20" t="s">
        <v>16</v>
      </c>
    </row>
    <row r="5" spans="2:71" ht="14.45" customHeight="1">
      <c r="B5" s="24"/>
      <c r="C5" s="27"/>
      <c r="D5" s="28" t="s">
        <v>17</v>
      </c>
      <c r="E5" s="27"/>
      <c r="F5" s="27"/>
      <c r="G5" s="27"/>
      <c r="H5" s="27"/>
      <c r="I5" s="27"/>
      <c r="J5" s="27"/>
      <c r="K5" s="184" t="s">
        <v>18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27"/>
      <c r="AQ5" s="25"/>
      <c r="BE5" s="182" t="s">
        <v>19</v>
      </c>
      <c r="BS5" s="20" t="s">
        <v>9</v>
      </c>
    </row>
    <row r="6" spans="2:71" ht="36.95" customHeight="1">
      <c r="B6" s="24"/>
      <c r="C6" s="27"/>
      <c r="D6" s="30" t="s">
        <v>20</v>
      </c>
      <c r="E6" s="27"/>
      <c r="F6" s="27"/>
      <c r="G6" s="27"/>
      <c r="H6" s="27"/>
      <c r="I6" s="27"/>
      <c r="J6" s="27"/>
      <c r="K6" s="186" t="s">
        <v>21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27"/>
      <c r="AQ6" s="25"/>
      <c r="BE6" s="183"/>
      <c r="BS6" s="20" t="s">
        <v>9</v>
      </c>
    </row>
    <row r="7" spans="2:71" ht="14.45" customHeight="1">
      <c r="B7" s="24"/>
      <c r="C7" s="27"/>
      <c r="D7" s="31" t="s">
        <v>22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23</v>
      </c>
      <c r="AL7" s="27"/>
      <c r="AM7" s="27"/>
      <c r="AN7" s="29" t="s">
        <v>5</v>
      </c>
      <c r="AO7" s="27"/>
      <c r="AP7" s="27"/>
      <c r="AQ7" s="25"/>
      <c r="BE7" s="183"/>
      <c r="BS7" s="20" t="s">
        <v>9</v>
      </c>
    </row>
    <row r="8" spans="2:71" ht="14.45" customHeight="1">
      <c r="B8" s="24"/>
      <c r="C8" s="27"/>
      <c r="D8" s="31" t="s">
        <v>24</v>
      </c>
      <c r="E8" s="27"/>
      <c r="F8" s="27"/>
      <c r="G8" s="27"/>
      <c r="H8" s="27"/>
      <c r="I8" s="27"/>
      <c r="J8" s="27"/>
      <c r="K8" s="29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26</v>
      </c>
      <c r="AL8" s="27"/>
      <c r="AM8" s="27"/>
      <c r="AN8" s="32" t="s">
        <v>27</v>
      </c>
      <c r="AO8" s="27"/>
      <c r="AP8" s="27"/>
      <c r="AQ8" s="25"/>
      <c r="BE8" s="183"/>
      <c r="BS8" s="20" t="s">
        <v>9</v>
      </c>
    </row>
    <row r="9" spans="2:71" ht="14.45" customHeight="1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E9" s="183"/>
      <c r="BS9" s="20" t="s">
        <v>9</v>
      </c>
    </row>
    <row r="10" spans="2:71" ht="14.45" customHeight="1">
      <c r="B10" s="24"/>
      <c r="C10" s="27"/>
      <c r="D10" s="31" t="s">
        <v>28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29</v>
      </c>
      <c r="AL10" s="27"/>
      <c r="AM10" s="27"/>
      <c r="AN10" s="29" t="s">
        <v>5</v>
      </c>
      <c r="AO10" s="27"/>
      <c r="AP10" s="27"/>
      <c r="AQ10" s="25"/>
      <c r="BE10" s="183"/>
      <c r="BS10" s="20" t="s">
        <v>9</v>
      </c>
    </row>
    <row r="11" spans="2:71" ht="18.4" customHeight="1">
      <c r="B11" s="24"/>
      <c r="C11" s="27"/>
      <c r="D11" s="27"/>
      <c r="E11" s="29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31</v>
      </c>
      <c r="AL11" s="27"/>
      <c r="AM11" s="27"/>
      <c r="AN11" s="29" t="s">
        <v>5</v>
      </c>
      <c r="AO11" s="27"/>
      <c r="AP11" s="27"/>
      <c r="AQ11" s="25"/>
      <c r="BE11" s="183"/>
      <c r="BS11" s="20" t="s">
        <v>9</v>
      </c>
    </row>
    <row r="12" spans="2:71" ht="6.95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E12" s="183"/>
      <c r="BS12" s="20" t="s">
        <v>9</v>
      </c>
    </row>
    <row r="13" spans="2:71" ht="14.45" customHeight="1">
      <c r="B13" s="24"/>
      <c r="C13" s="27"/>
      <c r="D13" s="31" t="s">
        <v>32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29</v>
      </c>
      <c r="AL13" s="27"/>
      <c r="AM13" s="27"/>
      <c r="AN13" s="33" t="s">
        <v>33</v>
      </c>
      <c r="AO13" s="27"/>
      <c r="AP13" s="27"/>
      <c r="AQ13" s="25"/>
      <c r="BE13" s="183"/>
      <c r="BS13" s="20" t="s">
        <v>9</v>
      </c>
    </row>
    <row r="14" spans="2:71" ht="13.5">
      <c r="B14" s="24"/>
      <c r="C14" s="27"/>
      <c r="D14" s="27"/>
      <c r="E14" s="187" t="s">
        <v>33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31" t="s">
        <v>31</v>
      </c>
      <c r="AL14" s="27"/>
      <c r="AM14" s="27"/>
      <c r="AN14" s="33" t="s">
        <v>33</v>
      </c>
      <c r="AO14" s="27"/>
      <c r="AP14" s="27"/>
      <c r="AQ14" s="25"/>
      <c r="BE14" s="183"/>
      <c r="BS14" s="20" t="s">
        <v>9</v>
      </c>
    </row>
    <row r="15" spans="2:71" ht="6.95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E15" s="183"/>
      <c r="BS15" s="20" t="s">
        <v>6</v>
      </c>
    </row>
    <row r="16" spans="2:71" ht="14.45" customHeight="1">
      <c r="B16" s="24"/>
      <c r="C16" s="27"/>
      <c r="D16" s="31" t="s">
        <v>34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29</v>
      </c>
      <c r="AL16" s="27"/>
      <c r="AM16" s="27"/>
      <c r="AN16" s="29" t="s">
        <v>5</v>
      </c>
      <c r="AO16" s="27"/>
      <c r="AP16" s="27"/>
      <c r="AQ16" s="25"/>
      <c r="BE16" s="183"/>
      <c r="BS16" s="20" t="s">
        <v>6</v>
      </c>
    </row>
    <row r="17" spans="2:71" ht="18.4" customHeight="1">
      <c r="B17" s="24"/>
      <c r="C17" s="27"/>
      <c r="D17" s="27"/>
      <c r="E17" s="29" t="s">
        <v>35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31</v>
      </c>
      <c r="AL17" s="27"/>
      <c r="AM17" s="27"/>
      <c r="AN17" s="29" t="s">
        <v>5</v>
      </c>
      <c r="AO17" s="27"/>
      <c r="AP17" s="27"/>
      <c r="AQ17" s="25"/>
      <c r="BE17" s="183"/>
      <c r="BS17" s="20" t="s">
        <v>36</v>
      </c>
    </row>
    <row r="18" spans="2:71" ht="6.95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E18" s="183"/>
      <c r="BS18" s="20" t="s">
        <v>11</v>
      </c>
    </row>
    <row r="19" spans="2:71" ht="14.45" customHeight="1">
      <c r="B19" s="24"/>
      <c r="C19" s="27"/>
      <c r="D19" s="31" t="s">
        <v>37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29</v>
      </c>
      <c r="AL19" s="27"/>
      <c r="AM19" s="27"/>
      <c r="AN19" s="29" t="s">
        <v>5</v>
      </c>
      <c r="AO19" s="27"/>
      <c r="AP19" s="27"/>
      <c r="AQ19" s="25"/>
      <c r="BE19" s="183"/>
      <c r="BS19" s="20" t="s">
        <v>11</v>
      </c>
    </row>
    <row r="20" spans="2:57" ht="18.4" customHeight="1">
      <c r="B20" s="24"/>
      <c r="C20" s="27"/>
      <c r="D20" s="27"/>
      <c r="E20" s="29" t="s">
        <v>38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31</v>
      </c>
      <c r="AL20" s="27"/>
      <c r="AM20" s="27"/>
      <c r="AN20" s="29" t="s">
        <v>5</v>
      </c>
      <c r="AO20" s="27"/>
      <c r="AP20" s="27"/>
      <c r="AQ20" s="25"/>
      <c r="BE20" s="183"/>
    </row>
    <row r="21" spans="2:57" ht="6.95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  <c r="BE21" s="183"/>
    </row>
    <row r="22" spans="2:57" ht="13.5">
      <c r="B22" s="24"/>
      <c r="C22" s="27"/>
      <c r="D22" s="31" t="s">
        <v>39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  <c r="BE22" s="183"/>
    </row>
    <row r="23" spans="2:57" ht="16.5" customHeight="1">
      <c r="B23" s="24"/>
      <c r="C23" s="27"/>
      <c r="D23" s="27"/>
      <c r="E23" s="188" t="s">
        <v>5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27"/>
      <c r="AP23" s="27"/>
      <c r="AQ23" s="25"/>
      <c r="BE23" s="183"/>
    </row>
    <row r="24" spans="2:57" ht="6.95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  <c r="BE24" s="183"/>
    </row>
    <row r="25" spans="2:57" ht="6.95" customHeight="1">
      <c r="B25" s="24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5"/>
      <c r="BE25" s="183"/>
    </row>
    <row r="26" spans="2:57" ht="14.45" customHeight="1">
      <c r="B26" s="24"/>
      <c r="C26" s="27"/>
      <c r="D26" s="35" t="s">
        <v>40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89">
        <f>ROUND(AG87,0)</f>
        <v>0</v>
      </c>
      <c r="AL26" s="185"/>
      <c r="AM26" s="185"/>
      <c r="AN26" s="185"/>
      <c r="AO26" s="185"/>
      <c r="AP26" s="27"/>
      <c r="AQ26" s="25"/>
      <c r="BE26" s="183"/>
    </row>
    <row r="27" spans="2:57" ht="14.45" customHeight="1">
      <c r="B27" s="24"/>
      <c r="C27" s="27"/>
      <c r="D27" s="35" t="s">
        <v>41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189">
        <f>ROUND(AG90,0)</f>
        <v>0</v>
      </c>
      <c r="AL27" s="189"/>
      <c r="AM27" s="189"/>
      <c r="AN27" s="189"/>
      <c r="AO27" s="189"/>
      <c r="AP27" s="27"/>
      <c r="AQ27" s="25"/>
      <c r="BE27" s="183"/>
    </row>
    <row r="28" spans="2:57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183"/>
    </row>
    <row r="29" spans="2:57" s="1" customFormat="1" ht="25.9" customHeight="1">
      <c r="B29" s="36"/>
      <c r="C29" s="37"/>
      <c r="D29" s="39" t="s">
        <v>42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190">
        <f>ROUND(AK26+AK27,0)</f>
        <v>0</v>
      </c>
      <c r="AL29" s="191"/>
      <c r="AM29" s="191"/>
      <c r="AN29" s="191"/>
      <c r="AO29" s="191"/>
      <c r="AP29" s="37"/>
      <c r="AQ29" s="38"/>
      <c r="BE29" s="183"/>
    </row>
    <row r="30" spans="2:57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183"/>
    </row>
    <row r="31" spans="2:57" s="2" customFormat="1" ht="14.45" customHeight="1">
      <c r="B31" s="41"/>
      <c r="C31" s="42"/>
      <c r="D31" s="43" t="s">
        <v>43</v>
      </c>
      <c r="E31" s="42"/>
      <c r="F31" s="43" t="s">
        <v>44</v>
      </c>
      <c r="G31" s="42"/>
      <c r="H31" s="42"/>
      <c r="I31" s="42"/>
      <c r="J31" s="42"/>
      <c r="K31" s="42"/>
      <c r="L31" s="192">
        <v>0.21</v>
      </c>
      <c r="M31" s="193"/>
      <c r="N31" s="193"/>
      <c r="O31" s="193"/>
      <c r="P31" s="42"/>
      <c r="Q31" s="42"/>
      <c r="R31" s="42"/>
      <c r="S31" s="42"/>
      <c r="T31" s="45" t="s">
        <v>45</v>
      </c>
      <c r="U31" s="42"/>
      <c r="V31" s="42"/>
      <c r="W31" s="194">
        <f>ROUND(AZ87+SUM(CD91:CD95),0)</f>
        <v>0</v>
      </c>
      <c r="X31" s="193"/>
      <c r="Y31" s="193"/>
      <c r="Z31" s="193"/>
      <c r="AA31" s="193"/>
      <c r="AB31" s="193"/>
      <c r="AC31" s="193"/>
      <c r="AD31" s="193"/>
      <c r="AE31" s="193"/>
      <c r="AF31" s="42"/>
      <c r="AG31" s="42"/>
      <c r="AH31" s="42"/>
      <c r="AI31" s="42"/>
      <c r="AJ31" s="42"/>
      <c r="AK31" s="194">
        <f>ROUND(AV87+SUM(BY91:BY95),0)</f>
        <v>0</v>
      </c>
      <c r="AL31" s="193"/>
      <c r="AM31" s="193"/>
      <c r="AN31" s="193"/>
      <c r="AO31" s="193"/>
      <c r="AP31" s="42"/>
      <c r="AQ31" s="46"/>
      <c r="BE31" s="183"/>
    </row>
    <row r="32" spans="2:57" s="2" customFormat="1" ht="14.45" customHeight="1">
      <c r="B32" s="41"/>
      <c r="C32" s="42"/>
      <c r="D32" s="42"/>
      <c r="E32" s="42"/>
      <c r="F32" s="43" t="s">
        <v>46</v>
      </c>
      <c r="G32" s="42"/>
      <c r="H32" s="42"/>
      <c r="I32" s="42"/>
      <c r="J32" s="42"/>
      <c r="K32" s="42"/>
      <c r="L32" s="192">
        <v>0.15</v>
      </c>
      <c r="M32" s="193"/>
      <c r="N32" s="193"/>
      <c r="O32" s="193"/>
      <c r="P32" s="42"/>
      <c r="Q32" s="42"/>
      <c r="R32" s="42"/>
      <c r="S32" s="42"/>
      <c r="T32" s="45" t="s">
        <v>45</v>
      </c>
      <c r="U32" s="42"/>
      <c r="V32" s="42"/>
      <c r="W32" s="194">
        <f>ROUND(BA87+SUM(CE91:CE95),0)</f>
        <v>0</v>
      </c>
      <c r="X32" s="193"/>
      <c r="Y32" s="193"/>
      <c r="Z32" s="193"/>
      <c r="AA32" s="193"/>
      <c r="AB32" s="193"/>
      <c r="AC32" s="193"/>
      <c r="AD32" s="193"/>
      <c r="AE32" s="193"/>
      <c r="AF32" s="42"/>
      <c r="AG32" s="42"/>
      <c r="AH32" s="42"/>
      <c r="AI32" s="42"/>
      <c r="AJ32" s="42"/>
      <c r="AK32" s="194">
        <f>ROUND(AW87+SUM(BZ91:BZ95),0)</f>
        <v>0</v>
      </c>
      <c r="AL32" s="193"/>
      <c r="AM32" s="193"/>
      <c r="AN32" s="193"/>
      <c r="AO32" s="193"/>
      <c r="AP32" s="42"/>
      <c r="AQ32" s="46"/>
      <c r="BE32" s="183"/>
    </row>
    <row r="33" spans="2:57" s="2" customFormat="1" ht="14.45" customHeight="1" hidden="1">
      <c r="B33" s="41"/>
      <c r="C33" s="42"/>
      <c r="D33" s="42"/>
      <c r="E33" s="42"/>
      <c r="F33" s="43" t="s">
        <v>47</v>
      </c>
      <c r="G33" s="42"/>
      <c r="H33" s="42"/>
      <c r="I33" s="42"/>
      <c r="J33" s="42"/>
      <c r="K33" s="42"/>
      <c r="L33" s="192">
        <v>0.21</v>
      </c>
      <c r="M33" s="193"/>
      <c r="N33" s="193"/>
      <c r="O33" s="193"/>
      <c r="P33" s="42"/>
      <c r="Q33" s="42"/>
      <c r="R33" s="42"/>
      <c r="S33" s="42"/>
      <c r="T33" s="45" t="s">
        <v>45</v>
      </c>
      <c r="U33" s="42"/>
      <c r="V33" s="42"/>
      <c r="W33" s="194">
        <f>ROUND(BB87+SUM(CF91:CF95),0)</f>
        <v>0</v>
      </c>
      <c r="X33" s="193"/>
      <c r="Y33" s="193"/>
      <c r="Z33" s="193"/>
      <c r="AA33" s="193"/>
      <c r="AB33" s="193"/>
      <c r="AC33" s="193"/>
      <c r="AD33" s="193"/>
      <c r="AE33" s="193"/>
      <c r="AF33" s="42"/>
      <c r="AG33" s="42"/>
      <c r="AH33" s="42"/>
      <c r="AI33" s="42"/>
      <c r="AJ33" s="42"/>
      <c r="AK33" s="194">
        <v>0</v>
      </c>
      <c r="AL33" s="193"/>
      <c r="AM33" s="193"/>
      <c r="AN33" s="193"/>
      <c r="AO33" s="193"/>
      <c r="AP33" s="42"/>
      <c r="AQ33" s="46"/>
      <c r="BE33" s="183"/>
    </row>
    <row r="34" spans="2:57" s="2" customFormat="1" ht="14.45" customHeight="1" hidden="1">
      <c r="B34" s="41"/>
      <c r="C34" s="42"/>
      <c r="D34" s="42"/>
      <c r="E34" s="42"/>
      <c r="F34" s="43" t="s">
        <v>48</v>
      </c>
      <c r="G34" s="42"/>
      <c r="H34" s="42"/>
      <c r="I34" s="42"/>
      <c r="J34" s="42"/>
      <c r="K34" s="42"/>
      <c r="L34" s="192">
        <v>0.15</v>
      </c>
      <c r="M34" s="193"/>
      <c r="N34" s="193"/>
      <c r="O34" s="193"/>
      <c r="P34" s="42"/>
      <c r="Q34" s="42"/>
      <c r="R34" s="42"/>
      <c r="S34" s="42"/>
      <c r="T34" s="45" t="s">
        <v>45</v>
      </c>
      <c r="U34" s="42"/>
      <c r="V34" s="42"/>
      <c r="W34" s="194">
        <f>ROUND(BC87+SUM(CG91:CG95),0)</f>
        <v>0</v>
      </c>
      <c r="X34" s="193"/>
      <c r="Y34" s="193"/>
      <c r="Z34" s="193"/>
      <c r="AA34" s="193"/>
      <c r="AB34" s="193"/>
      <c r="AC34" s="193"/>
      <c r="AD34" s="193"/>
      <c r="AE34" s="193"/>
      <c r="AF34" s="42"/>
      <c r="AG34" s="42"/>
      <c r="AH34" s="42"/>
      <c r="AI34" s="42"/>
      <c r="AJ34" s="42"/>
      <c r="AK34" s="194">
        <v>0</v>
      </c>
      <c r="AL34" s="193"/>
      <c r="AM34" s="193"/>
      <c r="AN34" s="193"/>
      <c r="AO34" s="193"/>
      <c r="AP34" s="42"/>
      <c r="AQ34" s="46"/>
      <c r="BE34" s="183"/>
    </row>
    <row r="35" spans="2:43" s="2" customFormat="1" ht="14.45" customHeight="1" hidden="1">
      <c r="B35" s="41"/>
      <c r="C35" s="42"/>
      <c r="D35" s="42"/>
      <c r="E35" s="42"/>
      <c r="F35" s="43" t="s">
        <v>49</v>
      </c>
      <c r="G35" s="42"/>
      <c r="H35" s="42"/>
      <c r="I35" s="42"/>
      <c r="J35" s="42"/>
      <c r="K35" s="42"/>
      <c r="L35" s="192">
        <v>0</v>
      </c>
      <c r="M35" s="193"/>
      <c r="N35" s="193"/>
      <c r="O35" s="193"/>
      <c r="P35" s="42"/>
      <c r="Q35" s="42"/>
      <c r="R35" s="42"/>
      <c r="S35" s="42"/>
      <c r="T35" s="45" t="s">
        <v>45</v>
      </c>
      <c r="U35" s="42"/>
      <c r="V35" s="42"/>
      <c r="W35" s="194">
        <f>ROUND(BD87+SUM(CH91:CH95),0)</f>
        <v>0</v>
      </c>
      <c r="X35" s="193"/>
      <c r="Y35" s="193"/>
      <c r="Z35" s="193"/>
      <c r="AA35" s="193"/>
      <c r="AB35" s="193"/>
      <c r="AC35" s="193"/>
      <c r="AD35" s="193"/>
      <c r="AE35" s="193"/>
      <c r="AF35" s="42"/>
      <c r="AG35" s="42"/>
      <c r="AH35" s="42"/>
      <c r="AI35" s="42"/>
      <c r="AJ35" s="42"/>
      <c r="AK35" s="194">
        <v>0</v>
      </c>
      <c r="AL35" s="193"/>
      <c r="AM35" s="193"/>
      <c r="AN35" s="193"/>
      <c r="AO35" s="193"/>
      <c r="AP35" s="42"/>
      <c r="AQ35" s="46"/>
    </row>
    <row r="36" spans="2:43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9" customHeight="1">
      <c r="B37" s="36"/>
      <c r="C37" s="47"/>
      <c r="D37" s="48" t="s">
        <v>50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51</v>
      </c>
      <c r="U37" s="49"/>
      <c r="V37" s="49"/>
      <c r="W37" s="49"/>
      <c r="X37" s="195" t="s">
        <v>52</v>
      </c>
      <c r="Y37" s="196"/>
      <c r="Z37" s="196"/>
      <c r="AA37" s="196"/>
      <c r="AB37" s="196"/>
      <c r="AC37" s="49"/>
      <c r="AD37" s="49"/>
      <c r="AE37" s="49"/>
      <c r="AF37" s="49"/>
      <c r="AG37" s="49"/>
      <c r="AH37" s="49"/>
      <c r="AI37" s="49"/>
      <c r="AJ37" s="49"/>
      <c r="AK37" s="197">
        <f>SUM(AK29:AK35)</f>
        <v>0</v>
      </c>
      <c r="AL37" s="196"/>
      <c r="AM37" s="196"/>
      <c r="AN37" s="196"/>
      <c r="AO37" s="198"/>
      <c r="AP37" s="47"/>
      <c r="AQ37" s="38"/>
    </row>
    <row r="38" spans="2:43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 ht="13.5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43" ht="13.5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43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43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43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43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43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43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43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</row>
    <row r="48" spans="2:43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</row>
    <row r="49" spans="2:43" s="1" customFormat="1" ht="13.5">
      <c r="B49" s="36"/>
      <c r="C49" s="37"/>
      <c r="D49" s="51" t="s">
        <v>53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54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 ht="13.5">
      <c r="B50" s="24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5"/>
    </row>
    <row r="51" spans="2:43" ht="13.5">
      <c r="B51" s="24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5"/>
    </row>
    <row r="52" spans="2:43" ht="13.5">
      <c r="B52" s="24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5"/>
    </row>
    <row r="53" spans="2:43" ht="13.5">
      <c r="B53" s="24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5"/>
    </row>
    <row r="54" spans="2:43" ht="13.5">
      <c r="B54" s="24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5"/>
    </row>
    <row r="55" spans="2:43" ht="13.5">
      <c r="B55" s="24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5"/>
    </row>
    <row r="56" spans="2:43" ht="13.5">
      <c r="B56" s="24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5"/>
    </row>
    <row r="57" spans="2:43" ht="13.5">
      <c r="B57" s="24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5"/>
    </row>
    <row r="58" spans="2:43" s="1" customFormat="1" ht="13.5">
      <c r="B58" s="36"/>
      <c r="C58" s="37"/>
      <c r="D58" s="56" t="s">
        <v>55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56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55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56</v>
      </c>
      <c r="AN58" s="57"/>
      <c r="AO58" s="59"/>
      <c r="AP58" s="37"/>
      <c r="AQ58" s="38"/>
    </row>
    <row r="59" spans="2:43" ht="13.5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</row>
    <row r="60" spans="2:43" s="1" customFormat="1" ht="13.5">
      <c r="B60" s="36"/>
      <c r="C60" s="37"/>
      <c r="D60" s="51" t="s">
        <v>57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58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 ht="13.5">
      <c r="B61" s="24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5"/>
    </row>
    <row r="62" spans="2:43" ht="13.5">
      <c r="B62" s="24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5"/>
    </row>
    <row r="63" spans="2:43" ht="13.5">
      <c r="B63" s="24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5"/>
    </row>
    <row r="64" spans="2:43" ht="13.5">
      <c r="B64" s="24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5"/>
    </row>
    <row r="65" spans="2:43" ht="13.5">
      <c r="B65" s="24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5"/>
    </row>
    <row r="66" spans="2:43" ht="13.5">
      <c r="B66" s="24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5"/>
    </row>
    <row r="67" spans="2:43" ht="13.5">
      <c r="B67" s="24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5"/>
    </row>
    <row r="68" spans="2:43" ht="13.5">
      <c r="B68" s="24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5"/>
    </row>
    <row r="69" spans="2:43" s="1" customFormat="1" ht="13.5">
      <c r="B69" s="36"/>
      <c r="C69" s="37"/>
      <c r="D69" s="56" t="s">
        <v>55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56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55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56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" customHeight="1">
      <c r="B76" s="36"/>
      <c r="C76" s="180" t="s">
        <v>59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38"/>
    </row>
    <row r="77" spans="2:43" s="3" customFormat="1" ht="14.45" customHeight="1">
      <c r="B77" s="66"/>
      <c r="C77" s="31" t="s">
        <v>17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Jel1882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" customHeight="1">
      <c r="B78" s="69"/>
      <c r="C78" s="70" t="s">
        <v>20</v>
      </c>
      <c r="D78" s="71"/>
      <c r="E78" s="71"/>
      <c r="F78" s="71"/>
      <c r="G78" s="71"/>
      <c r="H78" s="71"/>
      <c r="I78" s="71"/>
      <c r="J78" s="71"/>
      <c r="K78" s="71"/>
      <c r="L78" s="199" t="str">
        <f>K6</f>
        <v>MŠ Kosmonautů - oprava ploché střechy</v>
      </c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3.5">
      <c r="B80" s="36"/>
      <c r="C80" s="31" t="s">
        <v>24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>Sokolov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26</v>
      </c>
      <c r="AJ80" s="37"/>
      <c r="AK80" s="37"/>
      <c r="AL80" s="37"/>
      <c r="AM80" s="74" t="str">
        <f>IF(AN8="","",AN8)</f>
        <v>31. 7. 2018</v>
      </c>
      <c r="AN80" s="37"/>
      <c r="AO80" s="37"/>
      <c r="AP80" s="37"/>
      <c r="AQ80" s="38"/>
    </row>
    <row r="81" spans="2:43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2:56" s="1" customFormat="1" ht="13.5">
      <c r="B82" s="36"/>
      <c r="C82" s="31" t="s">
        <v>28</v>
      </c>
      <c r="D82" s="37"/>
      <c r="E82" s="37"/>
      <c r="F82" s="37"/>
      <c r="G82" s="37"/>
      <c r="H82" s="37"/>
      <c r="I82" s="37"/>
      <c r="J82" s="37"/>
      <c r="K82" s="37"/>
      <c r="L82" s="67" t="str">
        <f>IF(E11="","",E11)</f>
        <v>Město Sokolov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34</v>
      </c>
      <c r="AJ82" s="37"/>
      <c r="AK82" s="37"/>
      <c r="AL82" s="37"/>
      <c r="AM82" s="201" t="str">
        <f>IF(E17="","",E17)</f>
        <v>DEKPROJEKT s.r.o., Pavel Jakeš</v>
      </c>
      <c r="AN82" s="201"/>
      <c r="AO82" s="201"/>
      <c r="AP82" s="201"/>
      <c r="AQ82" s="38"/>
      <c r="AS82" s="202" t="s">
        <v>60</v>
      </c>
      <c r="AT82" s="203"/>
      <c r="AU82" s="52"/>
      <c r="AV82" s="52"/>
      <c r="AW82" s="52"/>
      <c r="AX82" s="52"/>
      <c r="AY82" s="52"/>
      <c r="AZ82" s="52"/>
      <c r="BA82" s="52"/>
      <c r="BB82" s="52"/>
      <c r="BC82" s="52"/>
      <c r="BD82" s="53"/>
    </row>
    <row r="83" spans="2:56" s="1" customFormat="1" ht="13.5">
      <c r="B83" s="36"/>
      <c r="C83" s="31" t="s">
        <v>32</v>
      </c>
      <c r="D83" s="37"/>
      <c r="E83" s="37"/>
      <c r="F83" s="37"/>
      <c r="G83" s="37"/>
      <c r="H83" s="37"/>
      <c r="I83" s="37"/>
      <c r="J83" s="37"/>
      <c r="K83" s="37"/>
      <c r="L83" s="67" t="str">
        <f>IF(E14="Vyplň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37</v>
      </c>
      <c r="AJ83" s="37"/>
      <c r="AK83" s="37"/>
      <c r="AL83" s="37"/>
      <c r="AM83" s="201" t="str">
        <f>IF(E20="","",E20)</f>
        <v>Ing. Jan Matoušek</v>
      </c>
      <c r="AN83" s="201"/>
      <c r="AO83" s="201"/>
      <c r="AP83" s="201"/>
      <c r="AQ83" s="38"/>
      <c r="AS83" s="204"/>
      <c r="AT83" s="205"/>
      <c r="AU83" s="37"/>
      <c r="AV83" s="37"/>
      <c r="AW83" s="37"/>
      <c r="AX83" s="37"/>
      <c r="AY83" s="37"/>
      <c r="AZ83" s="37"/>
      <c r="BA83" s="37"/>
      <c r="BB83" s="37"/>
      <c r="BC83" s="37"/>
      <c r="BD83" s="75"/>
    </row>
    <row r="84" spans="2:56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04"/>
      <c r="AT84" s="205"/>
      <c r="AU84" s="37"/>
      <c r="AV84" s="37"/>
      <c r="AW84" s="37"/>
      <c r="AX84" s="37"/>
      <c r="AY84" s="37"/>
      <c r="AZ84" s="37"/>
      <c r="BA84" s="37"/>
      <c r="BB84" s="37"/>
      <c r="BC84" s="37"/>
      <c r="BD84" s="75"/>
    </row>
    <row r="85" spans="2:56" s="1" customFormat="1" ht="29.25" customHeight="1">
      <c r="B85" s="36"/>
      <c r="C85" s="206" t="s">
        <v>61</v>
      </c>
      <c r="D85" s="207"/>
      <c r="E85" s="207"/>
      <c r="F85" s="207"/>
      <c r="G85" s="207"/>
      <c r="H85" s="76"/>
      <c r="I85" s="208" t="s">
        <v>62</v>
      </c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8" t="s">
        <v>63</v>
      </c>
      <c r="AH85" s="207"/>
      <c r="AI85" s="207"/>
      <c r="AJ85" s="207"/>
      <c r="AK85" s="207"/>
      <c r="AL85" s="207"/>
      <c r="AM85" s="207"/>
      <c r="AN85" s="208" t="s">
        <v>64</v>
      </c>
      <c r="AO85" s="207"/>
      <c r="AP85" s="209"/>
      <c r="AQ85" s="38"/>
      <c r="AS85" s="77" t="s">
        <v>65</v>
      </c>
      <c r="AT85" s="78" t="s">
        <v>66</v>
      </c>
      <c r="AU85" s="78" t="s">
        <v>67</v>
      </c>
      <c r="AV85" s="78" t="s">
        <v>68</v>
      </c>
      <c r="AW85" s="78" t="s">
        <v>69</v>
      </c>
      <c r="AX85" s="78" t="s">
        <v>70</v>
      </c>
      <c r="AY85" s="78" t="s">
        <v>71</v>
      </c>
      <c r="AZ85" s="78" t="s">
        <v>72</v>
      </c>
      <c r="BA85" s="78" t="s">
        <v>73</v>
      </c>
      <c r="BB85" s="78" t="s">
        <v>74</v>
      </c>
      <c r="BC85" s="78" t="s">
        <v>75</v>
      </c>
      <c r="BD85" s="79" t="s">
        <v>76</v>
      </c>
    </row>
    <row r="86" spans="2:56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0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2:76" s="4" customFormat="1" ht="32.45" customHeight="1">
      <c r="B87" s="69"/>
      <c r="C87" s="81" t="s">
        <v>77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217">
        <f>ROUND(AG88,0)</f>
        <v>0</v>
      </c>
      <c r="AH87" s="217"/>
      <c r="AI87" s="217"/>
      <c r="AJ87" s="217"/>
      <c r="AK87" s="217"/>
      <c r="AL87" s="217"/>
      <c r="AM87" s="217"/>
      <c r="AN87" s="218">
        <f>SUM(AG87,AT87)</f>
        <v>0</v>
      </c>
      <c r="AO87" s="218"/>
      <c r="AP87" s="218"/>
      <c r="AQ87" s="72"/>
      <c r="AS87" s="83">
        <f>ROUND(AS88,0)</f>
        <v>0</v>
      </c>
      <c r="AT87" s="84">
        <f>ROUND(SUM(AV87:AW87),0)</f>
        <v>0</v>
      </c>
      <c r="AU87" s="85">
        <f>ROUND(AU88,5)</f>
        <v>0</v>
      </c>
      <c r="AV87" s="84">
        <f>ROUND(AZ87*L31,0)</f>
        <v>0</v>
      </c>
      <c r="AW87" s="84">
        <f>ROUND(BA87*L32,0)</f>
        <v>0</v>
      </c>
      <c r="AX87" s="84">
        <f>ROUND(BB87*L31,0)</f>
        <v>0</v>
      </c>
      <c r="AY87" s="84">
        <f>ROUND(BC87*L32,0)</f>
        <v>0</v>
      </c>
      <c r="AZ87" s="84">
        <f>ROUND(AZ88,0)</f>
        <v>0</v>
      </c>
      <c r="BA87" s="84">
        <f>ROUND(BA88,0)</f>
        <v>0</v>
      </c>
      <c r="BB87" s="84">
        <f>ROUND(BB88,0)</f>
        <v>0</v>
      </c>
      <c r="BC87" s="84">
        <f>ROUND(BC88,0)</f>
        <v>0</v>
      </c>
      <c r="BD87" s="86">
        <f>ROUND(BD88,0)</f>
        <v>0</v>
      </c>
      <c r="BS87" s="87" t="s">
        <v>78</v>
      </c>
      <c r="BT87" s="87" t="s">
        <v>79</v>
      </c>
      <c r="BV87" s="87" t="s">
        <v>80</v>
      </c>
      <c r="BW87" s="87" t="s">
        <v>81</v>
      </c>
      <c r="BX87" s="87" t="s">
        <v>82</v>
      </c>
    </row>
    <row r="88" spans="1:76" s="5" customFormat="1" ht="31.5" customHeight="1">
      <c r="A88" s="88" t="s">
        <v>83</v>
      </c>
      <c r="B88" s="89"/>
      <c r="C88" s="90"/>
      <c r="D88" s="212" t="s">
        <v>18</v>
      </c>
      <c r="E88" s="212"/>
      <c r="F88" s="212"/>
      <c r="G88" s="212"/>
      <c r="H88" s="212"/>
      <c r="I88" s="91"/>
      <c r="J88" s="212" t="s">
        <v>21</v>
      </c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0">
        <f>'Jel1882 - MŠ Kosmonautů -...'!M29</f>
        <v>0</v>
      </c>
      <c r="AH88" s="211"/>
      <c r="AI88" s="211"/>
      <c r="AJ88" s="211"/>
      <c r="AK88" s="211"/>
      <c r="AL88" s="211"/>
      <c r="AM88" s="211"/>
      <c r="AN88" s="210">
        <f>SUM(AG88,AT88)</f>
        <v>0</v>
      </c>
      <c r="AO88" s="211"/>
      <c r="AP88" s="211"/>
      <c r="AQ88" s="92"/>
      <c r="AS88" s="93">
        <f>'Jel1882 - MŠ Kosmonautů -...'!M27</f>
        <v>0</v>
      </c>
      <c r="AT88" s="94">
        <f>ROUND(SUM(AV88:AW88),0)</f>
        <v>0</v>
      </c>
      <c r="AU88" s="95">
        <f>'Jel1882 - MŠ Kosmonautů -...'!W126</f>
        <v>0</v>
      </c>
      <c r="AV88" s="94">
        <f>'Jel1882 - MŠ Kosmonautů -...'!M31</f>
        <v>0</v>
      </c>
      <c r="AW88" s="94">
        <f>'Jel1882 - MŠ Kosmonautů -...'!M32</f>
        <v>0</v>
      </c>
      <c r="AX88" s="94">
        <f>'Jel1882 - MŠ Kosmonautů -...'!M33</f>
        <v>0</v>
      </c>
      <c r="AY88" s="94">
        <f>'Jel1882 - MŠ Kosmonautů -...'!M34</f>
        <v>0</v>
      </c>
      <c r="AZ88" s="94">
        <f>'Jel1882 - MŠ Kosmonautů -...'!H31</f>
        <v>0</v>
      </c>
      <c r="BA88" s="94">
        <f>'Jel1882 - MŠ Kosmonautů -...'!H32</f>
        <v>0</v>
      </c>
      <c r="BB88" s="94">
        <f>'Jel1882 - MŠ Kosmonautů -...'!H33</f>
        <v>0</v>
      </c>
      <c r="BC88" s="94">
        <f>'Jel1882 - MŠ Kosmonautů -...'!H34</f>
        <v>0</v>
      </c>
      <c r="BD88" s="96">
        <f>'Jel1882 - MŠ Kosmonautů -...'!H35</f>
        <v>0</v>
      </c>
      <c r="BT88" s="97" t="s">
        <v>11</v>
      </c>
      <c r="BU88" s="97" t="s">
        <v>84</v>
      </c>
      <c r="BV88" s="97" t="s">
        <v>80</v>
      </c>
      <c r="BW88" s="97" t="s">
        <v>81</v>
      </c>
      <c r="BX88" s="97" t="s">
        <v>82</v>
      </c>
    </row>
    <row r="89" spans="2:43" ht="13.5">
      <c r="B89" s="24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5"/>
    </row>
    <row r="90" spans="2:48" s="1" customFormat="1" ht="30" customHeight="1">
      <c r="B90" s="36"/>
      <c r="C90" s="81" t="s">
        <v>85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218">
        <f>ROUND(SUM(AG91:AG94),0)</f>
        <v>0</v>
      </c>
      <c r="AH90" s="218"/>
      <c r="AI90" s="218"/>
      <c r="AJ90" s="218"/>
      <c r="AK90" s="218"/>
      <c r="AL90" s="218"/>
      <c r="AM90" s="218"/>
      <c r="AN90" s="218">
        <f>ROUND(SUM(AN91:AN94),0)</f>
        <v>0</v>
      </c>
      <c r="AO90" s="218"/>
      <c r="AP90" s="218"/>
      <c r="AQ90" s="38"/>
      <c r="AS90" s="77" t="s">
        <v>86</v>
      </c>
      <c r="AT90" s="78" t="s">
        <v>87</v>
      </c>
      <c r="AU90" s="78" t="s">
        <v>43</v>
      </c>
      <c r="AV90" s="79" t="s">
        <v>66</v>
      </c>
    </row>
    <row r="91" spans="2:89" s="1" customFormat="1" ht="19.9" customHeight="1">
      <c r="B91" s="36"/>
      <c r="C91" s="37"/>
      <c r="D91" s="98" t="s">
        <v>88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213">
        <f>ROUND(AG87*AS91,0)</f>
        <v>0</v>
      </c>
      <c r="AH91" s="214"/>
      <c r="AI91" s="214"/>
      <c r="AJ91" s="214"/>
      <c r="AK91" s="214"/>
      <c r="AL91" s="214"/>
      <c r="AM91" s="214"/>
      <c r="AN91" s="214">
        <f>ROUND(AG91+AV91,0)</f>
        <v>0</v>
      </c>
      <c r="AO91" s="214"/>
      <c r="AP91" s="214"/>
      <c r="AQ91" s="38"/>
      <c r="AS91" s="99">
        <v>0</v>
      </c>
      <c r="AT91" s="100" t="s">
        <v>89</v>
      </c>
      <c r="AU91" s="100" t="s">
        <v>44</v>
      </c>
      <c r="AV91" s="101">
        <f>ROUND(IF(AU91="základní",AG91*L31,IF(AU91="snížená",AG91*L32,0)),0)</f>
        <v>0</v>
      </c>
      <c r="BV91" s="20" t="s">
        <v>90</v>
      </c>
      <c r="BY91" s="102">
        <f>IF(AU91="základní",AV91,0)</f>
        <v>0</v>
      </c>
      <c r="BZ91" s="102">
        <f>IF(AU91="snížená",AV91,0)</f>
        <v>0</v>
      </c>
      <c r="CA91" s="102">
        <v>0</v>
      </c>
      <c r="CB91" s="102">
        <v>0</v>
      </c>
      <c r="CC91" s="102">
        <v>0</v>
      </c>
      <c r="CD91" s="102">
        <f>IF(AU91="základní",AG91,0)</f>
        <v>0</v>
      </c>
      <c r="CE91" s="102">
        <f>IF(AU91="snížená",AG91,0)</f>
        <v>0</v>
      </c>
      <c r="CF91" s="102">
        <f>IF(AU91="zákl. přenesená",AG91,0)</f>
        <v>0</v>
      </c>
      <c r="CG91" s="102">
        <f>IF(AU91="sníž. přenesená",AG91,0)</f>
        <v>0</v>
      </c>
      <c r="CH91" s="102">
        <f>IF(AU91="nulová",AG91,0)</f>
        <v>0</v>
      </c>
      <c r="CI91" s="20">
        <f>IF(AU91="základní",1,IF(AU91="snížená",2,IF(AU91="zákl. přenesená",4,IF(AU91="sníž. přenesená",5,3))))</f>
        <v>1</v>
      </c>
      <c r="CJ91" s="20">
        <f>IF(AT91="stavební čast",1,IF(8891="investiční čast",2,3))</f>
        <v>1</v>
      </c>
      <c r="CK91" s="20" t="str">
        <f>IF(D91="Vyplň vlastní","","x")</f>
        <v>x</v>
      </c>
    </row>
    <row r="92" spans="2:89" s="1" customFormat="1" ht="19.9" customHeight="1">
      <c r="B92" s="36"/>
      <c r="C92" s="37"/>
      <c r="D92" s="215" t="s">
        <v>91</v>
      </c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37"/>
      <c r="AD92" s="37"/>
      <c r="AE92" s="37"/>
      <c r="AF92" s="37"/>
      <c r="AG92" s="213">
        <f>AG87*AS92</f>
        <v>0</v>
      </c>
      <c r="AH92" s="214"/>
      <c r="AI92" s="214"/>
      <c r="AJ92" s="214"/>
      <c r="AK92" s="214"/>
      <c r="AL92" s="214"/>
      <c r="AM92" s="214"/>
      <c r="AN92" s="214">
        <f>AG92+AV92</f>
        <v>0</v>
      </c>
      <c r="AO92" s="214"/>
      <c r="AP92" s="214"/>
      <c r="AQ92" s="38"/>
      <c r="AS92" s="103">
        <v>0</v>
      </c>
      <c r="AT92" s="104" t="s">
        <v>89</v>
      </c>
      <c r="AU92" s="104" t="s">
        <v>44</v>
      </c>
      <c r="AV92" s="105">
        <f>ROUND(IF(AU92="nulová",0,IF(OR(AU92="základní",AU92="zákl. přenesená"),AG92*L31,AG92*L32)),0)</f>
        <v>0</v>
      </c>
      <c r="BV92" s="20" t="s">
        <v>92</v>
      </c>
      <c r="BY92" s="102">
        <f>IF(AU92="základní",AV92,0)</f>
        <v>0</v>
      </c>
      <c r="BZ92" s="102">
        <f>IF(AU92="snížená",AV92,0)</f>
        <v>0</v>
      </c>
      <c r="CA92" s="102">
        <f>IF(AU92="zákl. přenesená",AV92,0)</f>
        <v>0</v>
      </c>
      <c r="CB92" s="102">
        <f>IF(AU92="sníž. přenesená",AV92,0)</f>
        <v>0</v>
      </c>
      <c r="CC92" s="102">
        <f>IF(AU92="nulová",AV92,0)</f>
        <v>0</v>
      </c>
      <c r="CD92" s="102">
        <f>IF(AU92="základní",AG92,0)</f>
        <v>0</v>
      </c>
      <c r="CE92" s="102">
        <f>IF(AU92="snížená",AG92,0)</f>
        <v>0</v>
      </c>
      <c r="CF92" s="102">
        <f>IF(AU92="zákl. přenesená",AG92,0)</f>
        <v>0</v>
      </c>
      <c r="CG92" s="102">
        <f>IF(AU92="sníž. přenesená",AG92,0)</f>
        <v>0</v>
      </c>
      <c r="CH92" s="102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čast",1,IF(8892="investiční čast",2,3))</f>
        <v>1</v>
      </c>
      <c r="CK92" s="20" t="str">
        <f>IF(D92="Vyplň vlastní","","x")</f>
        <v/>
      </c>
    </row>
    <row r="93" spans="2:89" s="1" customFormat="1" ht="19.9" customHeight="1">
      <c r="B93" s="36"/>
      <c r="C93" s="37"/>
      <c r="D93" s="215" t="s">
        <v>91</v>
      </c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37"/>
      <c r="AD93" s="37"/>
      <c r="AE93" s="37"/>
      <c r="AF93" s="37"/>
      <c r="AG93" s="213">
        <f>AG87*AS93</f>
        <v>0</v>
      </c>
      <c r="AH93" s="214"/>
      <c r="AI93" s="214"/>
      <c r="AJ93" s="214"/>
      <c r="AK93" s="214"/>
      <c r="AL93" s="214"/>
      <c r="AM93" s="214"/>
      <c r="AN93" s="214">
        <f>AG93+AV93</f>
        <v>0</v>
      </c>
      <c r="AO93" s="214"/>
      <c r="AP93" s="214"/>
      <c r="AQ93" s="38"/>
      <c r="AS93" s="103">
        <v>0</v>
      </c>
      <c r="AT93" s="104" t="s">
        <v>89</v>
      </c>
      <c r="AU93" s="104" t="s">
        <v>44</v>
      </c>
      <c r="AV93" s="105">
        <f>ROUND(IF(AU93="nulová",0,IF(OR(AU93="základní",AU93="zákl. přenesená"),AG93*L31,AG93*L32)),0)</f>
        <v>0</v>
      </c>
      <c r="BV93" s="20" t="s">
        <v>92</v>
      </c>
      <c r="BY93" s="102">
        <f>IF(AU93="základní",AV93,0)</f>
        <v>0</v>
      </c>
      <c r="BZ93" s="102">
        <f>IF(AU93="snížená",AV93,0)</f>
        <v>0</v>
      </c>
      <c r="CA93" s="102">
        <f>IF(AU93="zákl. přenesená",AV93,0)</f>
        <v>0</v>
      </c>
      <c r="CB93" s="102">
        <f>IF(AU93="sníž. přenesená",AV93,0)</f>
        <v>0</v>
      </c>
      <c r="CC93" s="102">
        <f>IF(AU93="nulová",AV93,0)</f>
        <v>0</v>
      </c>
      <c r="CD93" s="102">
        <f>IF(AU93="základní",AG93,0)</f>
        <v>0</v>
      </c>
      <c r="CE93" s="102">
        <f>IF(AU93="snížená",AG93,0)</f>
        <v>0</v>
      </c>
      <c r="CF93" s="102">
        <f>IF(AU93="zákl. přenesená",AG93,0)</f>
        <v>0</v>
      </c>
      <c r="CG93" s="102">
        <f>IF(AU93="sníž. přenesená",AG93,0)</f>
        <v>0</v>
      </c>
      <c r="CH93" s="102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čast",1,IF(8893="investiční čast",2,3))</f>
        <v>1</v>
      </c>
      <c r="CK93" s="20" t="str">
        <f>IF(D93="Vyplň vlastní","","x")</f>
        <v/>
      </c>
    </row>
    <row r="94" spans="2:89" s="1" customFormat="1" ht="19.9" customHeight="1">
      <c r="B94" s="36"/>
      <c r="C94" s="37"/>
      <c r="D94" s="215" t="s">
        <v>91</v>
      </c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37"/>
      <c r="AD94" s="37"/>
      <c r="AE94" s="37"/>
      <c r="AF94" s="37"/>
      <c r="AG94" s="213">
        <f>AG87*AS94</f>
        <v>0</v>
      </c>
      <c r="AH94" s="214"/>
      <c r="AI94" s="214"/>
      <c r="AJ94" s="214"/>
      <c r="AK94" s="214"/>
      <c r="AL94" s="214"/>
      <c r="AM94" s="214"/>
      <c r="AN94" s="214">
        <f>AG94+AV94</f>
        <v>0</v>
      </c>
      <c r="AO94" s="214"/>
      <c r="AP94" s="214"/>
      <c r="AQ94" s="38"/>
      <c r="AS94" s="106">
        <v>0</v>
      </c>
      <c r="AT94" s="107" t="s">
        <v>89</v>
      </c>
      <c r="AU94" s="107" t="s">
        <v>44</v>
      </c>
      <c r="AV94" s="108">
        <f>ROUND(IF(AU94="nulová",0,IF(OR(AU94="základní",AU94="zákl. přenesená"),AG94*L31,AG94*L32)),0)</f>
        <v>0</v>
      </c>
      <c r="BV94" s="20" t="s">
        <v>92</v>
      </c>
      <c r="BY94" s="102">
        <f>IF(AU94="základní",AV94,0)</f>
        <v>0</v>
      </c>
      <c r="BZ94" s="102">
        <f>IF(AU94="snížená",AV94,0)</f>
        <v>0</v>
      </c>
      <c r="CA94" s="102">
        <f>IF(AU94="zákl. přenesená",AV94,0)</f>
        <v>0</v>
      </c>
      <c r="CB94" s="102">
        <f>IF(AU94="sníž. přenesená",AV94,0)</f>
        <v>0</v>
      </c>
      <c r="CC94" s="102">
        <f>IF(AU94="nulová",AV94,0)</f>
        <v>0</v>
      </c>
      <c r="CD94" s="102">
        <f>IF(AU94="základní",AG94,0)</f>
        <v>0</v>
      </c>
      <c r="CE94" s="102">
        <f>IF(AU94="snížená",AG94,0)</f>
        <v>0</v>
      </c>
      <c r="CF94" s="102">
        <f>IF(AU94="zákl. přenesená",AG94,0)</f>
        <v>0</v>
      </c>
      <c r="CG94" s="102">
        <f>IF(AU94="sníž. přenesená",AG94,0)</f>
        <v>0</v>
      </c>
      <c r="CH94" s="102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/>
      </c>
    </row>
    <row r="95" spans="2:43" s="1" customFormat="1" ht="10.9" customHeigh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8"/>
    </row>
    <row r="96" spans="2:43" s="1" customFormat="1" ht="30" customHeight="1">
      <c r="B96" s="36"/>
      <c r="C96" s="109" t="s">
        <v>93</v>
      </c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219">
        <f>ROUND(AG87+AG90,0)</f>
        <v>0</v>
      </c>
      <c r="AH96" s="219"/>
      <c r="AI96" s="219"/>
      <c r="AJ96" s="219"/>
      <c r="AK96" s="219"/>
      <c r="AL96" s="219"/>
      <c r="AM96" s="219"/>
      <c r="AN96" s="219">
        <f>AN87+AN90</f>
        <v>0</v>
      </c>
      <c r="AO96" s="219"/>
      <c r="AP96" s="219"/>
      <c r="AQ96" s="38"/>
    </row>
    <row r="97" spans="2:43" s="1" customFormat="1" ht="6.95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2"/>
    </row>
  </sheetData>
  <sheetProtection algorithmName="SHA-512" hashValue="Lpvn8x6HTkYCGkOHDfHSKv64wsWOvw4KT+rV8y8r+XjLUwQP9/iULesI6wCbOvxWCzsqaOtmqKO3PjlrsyHBkQ==" saltValue="PmE5TQ25pUJe/Hclj4Wh3Q==" spinCount="100000" sheet="1" objects="1" scenarios="1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Jel1882 - MŠ Kosmonautů -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6"/>
  <sheetViews>
    <sheetView showGridLines="0" tabSelected="1" workbookViewId="0" topLeftCell="A1">
      <pane ySplit="1" topLeftCell="A101" activePane="bottomLeft" state="frozen"/>
      <selection pane="bottomLeft" activeCell="N106" sqref="N106:Q10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1"/>
      <c r="B1" s="13"/>
      <c r="C1" s="13"/>
      <c r="D1" s="14" t="s">
        <v>1</v>
      </c>
      <c r="E1" s="13"/>
      <c r="F1" s="15" t="s">
        <v>94</v>
      </c>
      <c r="G1" s="15"/>
      <c r="H1" s="240" t="s">
        <v>95</v>
      </c>
      <c r="I1" s="240"/>
      <c r="J1" s="240"/>
      <c r="K1" s="240"/>
      <c r="L1" s="15" t="s">
        <v>96</v>
      </c>
      <c r="M1" s="13"/>
      <c r="N1" s="13"/>
      <c r="O1" s="14" t="s">
        <v>97</v>
      </c>
      <c r="P1" s="13"/>
      <c r="Q1" s="13"/>
      <c r="R1" s="13"/>
      <c r="S1" s="15" t="s">
        <v>98</v>
      </c>
      <c r="T1" s="15"/>
      <c r="U1" s="111"/>
      <c r="V1" s="11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20" t="s">
        <v>8</v>
      </c>
      <c r="T2" s="221"/>
      <c r="U2" s="221"/>
      <c r="V2" s="221"/>
      <c r="W2" s="221"/>
      <c r="X2" s="221"/>
      <c r="Y2" s="221"/>
      <c r="Z2" s="221"/>
      <c r="AA2" s="221"/>
      <c r="AB2" s="221"/>
      <c r="AC2" s="221"/>
      <c r="AT2" s="20" t="s">
        <v>81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99</v>
      </c>
    </row>
    <row r="4" spans="2:46" ht="36.95" customHeight="1">
      <c r="B4" s="24"/>
      <c r="C4" s="180" t="s">
        <v>100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5"/>
      <c r="T4" s="19" t="s">
        <v>14</v>
      </c>
      <c r="AT4" s="20" t="s">
        <v>6</v>
      </c>
    </row>
    <row r="5" spans="2:18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s="1" customFormat="1" ht="32.85" customHeight="1">
      <c r="B6" s="36"/>
      <c r="C6" s="37"/>
      <c r="D6" s="30" t="s">
        <v>20</v>
      </c>
      <c r="E6" s="37"/>
      <c r="F6" s="186" t="s">
        <v>21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37"/>
      <c r="R6" s="38"/>
    </row>
    <row r="7" spans="2:18" s="1" customFormat="1" ht="14.45" customHeight="1">
      <c r="B7" s="36"/>
      <c r="C7" s="37"/>
      <c r="D7" s="31" t="s">
        <v>22</v>
      </c>
      <c r="E7" s="37"/>
      <c r="F7" s="29" t="s">
        <v>5</v>
      </c>
      <c r="G7" s="37"/>
      <c r="H7" s="37"/>
      <c r="I7" s="37"/>
      <c r="J7" s="37"/>
      <c r="K7" s="37"/>
      <c r="L7" s="37"/>
      <c r="M7" s="31" t="s">
        <v>23</v>
      </c>
      <c r="N7" s="37"/>
      <c r="O7" s="29" t="s">
        <v>5</v>
      </c>
      <c r="P7" s="37"/>
      <c r="Q7" s="37"/>
      <c r="R7" s="38"/>
    </row>
    <row r="8" spans="2:18" s="1" customFormat="1" ht="14.45" customHeight="1">
      <c r="B8" s="36"/>
      <c r="C8" s="37"/>
      <c r="D8" s="31" t="s">
        <v>24</v>
      </c>
      <c r="E8" s="37"/>
      <c r="F8" s="29" t="s">
        <v>25</v>
      </c>
      <c r="G8" s="37"/>
      <c r="H8" s="37"/>
      <c r="I8" s="37"/>
      <c r="J8" s="37"/>
      <c r="K8" s="37"/>
      <c r="L8" s="37"/>
      <c r="M8" s="31" t="s">
        <v>26</v>
      </c>
      <c r="N8" s="37"/>
      <c r="O8" s="223" t="str">
        <f>'Rekapitulace stavby'!AN8</f>
        <v>31. 7. 2018</v>
      </c>
      <c r="P8" s="244"/>
      <c r="Q8" s="37"/>
      <c r="R8" s="38"/>
    </row>
    <row r="9" spans="2:18" s="1" customFormat="1" ht="10.9" customHeight="1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</row>
    <row r="10" spans="2:18" s="1" customFormat="1" ht="14.45" customHeight="1">
      <c r="B10" s="36"/>
      <c r="C10" s="37"/>
      <c r="D10" s="31" t="s">
        <v>28</v>
      </c>
      <c r="E10" s="37"/>
      <c r="F10" s="37"/>
      <c r="G10" s="37"/>
      <c r="H10" s="37"/>
      <c r="I10" s="37"/>
      <c r="J10" s="37"/>
      <c r="K10" s="37"/>
      <c r="L10" s="37"/>
      <c r="M10" s="31" t="s">
        <v>29</v>
      </c>
      <c r="N10" s="37"/>
      <c r="O10" s="184" t="s">
        <v>5</v>
      </c>
      <c r="P10" s="184"/>
      <c r="Q10" s="37"/>
      <c r="R10" s="38"/>
    </row>
    <row r="11" spans="2:18" s="1" customFormat="1" ht="18" customHeight="1">
      <c r="B11" s="36"/>
      <c r="C11" s="37"/>
      <c r="D11" s="37"/>
      <c r="E11" s="29" t="s">
        <v>30</v>
      </c>
      <c r="F11" s="37"/>
      <c r="G11" s="37"/>
      <c r="H11" s="37"/>
      <c r="I11" s="37"/>
      <c r="J11" s="37"/>
      <c r="K11" s="37"/>
      <c r="L11" s="37"/>
      <c r="M11" s="31" t="s">
        <v>31</v>
      </c>
      <c r="N11" s="37"/>
      <c r="O11" s="184" t="s">
        <v>5</v>
      </c>
      <c r="P11" s="184"/>
      <c r="Q11" s="37"/>
      <c r="R11" s="38"/>
    </row>
    <row r="12" spans="2:18" s="1" customFormat="1" ht="6.95" customHeight="1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</row>
    <row r="13" spans="2:18" s="1" customFormat="1" ht="14.45" customHeight="1">
      <c r="B13" s="36"/>
      <c r="C13" s="129"/>
      <c r="D13" s="31" t="s">
        <v>32</v>
      </c>
      <c r="E13" s="37"/>
      <c r="F13" s="37"/>
      <c r="G13" s="37"/>
      <c r="H13" s="37"/>
      <c r="I13" s="37"/>
      <c r="J13" s="37"/>
      <c r="K13" s="37"/>
      <c r="L13" s="37"/>
      <c r="M13" s="31" t="s">
        <v>29</v>
      </c>
      <c r="N13" s="37"/>
      <c r="O13" s="225" t="str">
        <f>IF('Rekapitulace stavby'!AN13="","",'Rekapitulace stavby'!AN13)</f>
        <v>Vyplň údaj</v>
      </c>
      <c r="P13" s="245"/>
      <c r="Q13" s="37"/>
      <c r="R13" s="38"/>
    </row>
    <row r="14" spans="2:18" s="1" customFormat="1" ht="18" customHeight="1">
      <c r="B14" s="36"/>
      <c r="C14" s="37"/>
      <c r="D14" s="37"/>
      <c r="E14" s="225" t="str">
        <f>IF('Rekapitulace stavby'!E14="","",'Rekapitulace stavby'!E14)</f>
        <v>Vyplň údaj</v>
      </c>
      <c r="F14" s="225"/>
      <c r="G14" s="225"/>
      <c r="H14" s="225"/>
      <c r="I14" s="225"/>
      <c r="J14" s="225"/>
      <c r="K14" s="225"/>
      <c r="L14" s="225"/>
      <c r="M14" s="31" t="s">
        <v>31</v>
      </c>
      <c r="N14" s="37"/>
      <c r="O14" s="225" t="str">
        <f>IF('Rekapitulace stavby'!AN14="","",'Rekapitulace stavby'!AN14)</f>
        <v>Vyplň údaj</v>
      </c>
      <c r="P14" s="245"/>
      <c r="Q14" s="37"/>
      <c r="R14" s="38"/>
    </row>
    <row r="15" spans="2:18" s="1" customFormat="1" ht="6.95" customHeigh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</row>
    <row r="16" spans="2:18" s="1" customFormat="1" ht="14.45" customHeight="1">
      <c r="B16" s="36"/>
      <c r="C16" s="37"/>
      <c r="D16" s="31" t="s">
        <v>34</v>
      </c>
      <c r="E16" s="37"/>
      <c r="F16" s="37"/>
      <c r="G16" s="37"/>
      <c r="H16" s="37"/>
      <c r="I16" s="37"/>
      <c r="J16" s="37"/>
      <c r="K16" s="37"/>
      <c r="L16" s="37"/>
      <c r="M16" s="31" t="s">
        <v>29</v>
      </c>
      <c r="N16" s="37"/>
      <c r="O16" s="184" t="s">
        <v>5</v>
      </c>
      <c r="P16" s="184"/>
      <c r="Q16" s="37"/>
      <c r="R16" s="38"/>
    </row>
    <row r="17" spans="2:18" s="1" customFormat="1" ht="18" customHeight="1">
      <c r="B17" s="36"/>
      <c r="C17" s="37"/>
      <c r="D17" s="37"/>
      <c r="E17" s="29" t="s">
        <v>35</v>
      </c>
      <c r="F17" s="37"/>
      <c r="G17" s="37"/>
      <c r="H17" s="37"/>
      <c r="I17" s="37"/>
      <c r="J17" s="37"/>
      <c r="K17" s="37"/>
      <c r="L17" s="37"/>
      <c r="M17" s="31" t="s">
        <v>31</v>
      </c>
      <c r="N17" s="37"/>
      <c r="O17" s="184" t="s">
        <v>5</v>
      </c>
      <c r="P17" s="184"/>
      <c r="Q17" s="37"/>
      <c r="R17" s="38"/>
    </row>
    <row r="18" spans="2:18" s="1" customFormat="1" ht="6.95" customHeight="1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</row>
    <row r="19" spans="2:18" s="1" customFormat="1" ht="14.45" customHeight="1">
      <c r="B19" s="36"/>
      <c r="C19" s="37"/>
      <c r="D19" s="31" t="s">
        <v>37</v>
      </c>
      <c r="E19" s="37"/>
      <c r="F19" s="37"/>
      <c r="G19" s="37"/>
      <c r="H19" s="37"/>
      <c r="I19" s="37"/>
      <c r="J19" s="37"/>
      <c r="K19" s="37"/>
      <c r="L19" s="37"/>
      <c r="M19" s="31" t="s">
        <v>29</v>
      </c>
      <c r="N19" s="37"/>
      <c r="O19" s="184" t="s">
        <v>5</v>
      </c>
      <c r="P19" s="184"/>
      <c r="Q19" s="37"/>
      <c r="R19" s="38"/>
    </row>
    <row r="20" spans="2:18" s="1" customFormat="1" ht="18" customHeight="1">
      <c r="B20" s="36"/>
      <c r="C20" s="37"/>
      <c r="D20" s="37"/>
      <c r="E20" s="29" t="s">
        <v>38</v>
      </c>
      <c r="F20" s="37"/>
      <c r="G20" s="37"/>
      <c r="H20" s="37"/>
      <c r="I20" s="37"/>
      <c r="J20" s="37"/>
      <c r="K20" s="37"/>
      <c r="L20" s="37"/>
      <c r="M20" s="31" t="s">
        <v>31</v>
      </c>
      <c r="N20" s="37"/>
      <c r="O20" s="184" t="s">
        <v>5</v>
      </c>
      <c r="P20" s="184"/>
      <c r="Q20" s="37"/>
      <c r="R20" s="38"/>
    </row>
    <row r="21" spans="2:18" s="1" customFormat="1" ht="6.95" customHeight="1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</row>
    <row r="22" spans="2:18" s="1" customFormat="1" ht="14.45" customHeight="1">
      <c r="B22" s="36"/>
      <c r="C22" s="37"/>
      <c r="D22" s="31" t="s">
        <v>39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6.5" customHeight="1">
      <c r="B23" s="36"/>
      <c r="C23" s="37"/>
      <c r="D23" s="37"/>
      <c r="E23" s="188" t="s">
        <v>5</v>
      </c>
      <c r="F23" s="188"/>
      <c r="G23" s="188"/>
      <c r="H23" s="188"/>
      <c r="I23" s="188"/>
      <c r="J23" s="188"/>
      <c r="K23" s="188"/>
      <c r="L23" s="188"/>
      <c r="M23" s="37"/>
      <c r="N23" s="37"/>
      <c r="O23" s="37"/>
      <c r="P23" s="37"/>
      <c r="Q23" s="37"/>
      <c r="R23" s="38"/>
    </row>
    <row r="24" spans="2:18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37"/>
      <c r="R25" s="38"/>
    </row>
    <row r="26" spans="2:18" s="1" customFormat="1" ht="14.45" customHeight="1">
      <c r="B26" s="36"/>
      <c r="C26" s="37"/>
      <c r="D26" s="112" t="s">
        <v>101</v>
      </c>
      <c r="E26" s="37"/>
      <c r="F26" s="37"/>
      <c r="G26" s="37"/>
      <c r="H26" s="37"/>
      <c r="I26" s="37"/>
      <c r="J26" s="37"/>
      <c r="K26" s="37"/>
      <c r="L26" s="37"/>
      <c r="M26" s="189">
        <f>N87</f>
        <v>0</v>
      </c>
      <c r="N26" s="189"/>
      <c r="O26" s="189"/>
      <c r="P26" s="189"/>
      <c r="Q26" s="37"/>
      <c r="R26" s="38"/>
    </row>
    <row r="27" spans="2:18" s="1" customFormat="1" ht="14.45" customHeight="1">
      <c r="B27" s="36"/>
      <c r="C27" s="37"/>
      <c r="D27" s="35" t="s">
        <v>88</v>
      </c>
      <c r="E27" s="37"/>
      <c r="F27" s="37"/>
      <c r="G27" s="37"/>
      <c r="H27" s="37"/>
      <c r="I27" s="37"/>
      <c r="J27" s="37"/>
      <c r="K27" s="37"/>
      <c r="L27" s="37"/>
      <c r="M27" s="189">
        <f>N102</f>
        <v>0</v>
      </c>
      <c r="N27" s="189"/>
      <c r="O27" s="189"/>
      <c r="P27" s="189"/>
      <c r="Q27" s="37"/>
      <c r="R27" s="38"/>
    </row>
    <row r="28" spans="2:18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spans="2:18" s="1" customFormat="1" ht="25.35" customHeight="1">
      <c r="B29" s="36"/>
      <c r="C29" s="37"/>
      <c r="D29" s="113" t="s">
        <v>42</v>
      </c>
      <c r="E29" s="37"/>
      <c r="F29" s="37"/>
      <c r="G29" s="37"/>
      <c r="H29" s="37"/>
      <c r="I29" s="37"/>
      <c r="J29" s="37"/>
      <c r="K29" s="37"/>
      <c r="L29" s="37"/>
      <c r="M29" s="226">
        <f>ROUND(M26+M27,0)</f>
        <v>0</v>
      </c>
      <c r="N29" s="222"/>
      <c r="O29" s="222"/>
      <c r="P29" s="222"/>
      <c r="Q29" s="37"/>
      <c r="R29" s="38"/>
    </row>
    <row r="30" spans="2:18" s="1" customFormat="1" ht="6.95" customHeight="1">
      <c r="B30" s="36"/>
      <c r="C30" s="37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37"/>
      <c r="R30" s="38"/>
    </row>
    <row r="31" spans="2:18" s="1" customFormat="1" ht="14.45" customHeight="1">
      <c r="B31" s="36"/>
      <c r="C31" s="37"/>
      <c r="D31" s="43" t="s">
        <v>43</v>
      </c>
      <c r="E31" s="43" t="s">
        <v>44</v>
      </c>
      <c r="F31" s="44">
        <v>0.21</v>
      </c>
      <c r="G31" s="114" t="s">
        <v>45</v>
      </c>
      <c r="H31" s="227">
        <f>(SUM(BE102:BE109)+SUM(BE126:BE254))</f>
        <v>0</v>
      </c>
      <c r="I31" s="222"/>
      <c r="J31" s="222"/>
      <c r="K31" s="37"/>
      <c r="L31" s="37"/>
      <c r="M31" s="227">
        <f>ROUND((SUM(BE102:BE109)+SUM(BE126:BE254)),0)*F31</f>
        <v>0</v>
      </c>
      <c r="N31" s="222"/>
      <c r="O31" s="222"/>
      <c r="P31" s="222"/>
      <c r="Q31" s="37"/>
      <c r="R31" s="38"/>
    </row>
    <row r="32" spans="2:18" s="1" customFormat="1" ht="14.45" customHeight="1">
      <c r="B32" s="36"/>
      <c r="C32" s="37"/>
      <c r="D32" s="37"/>
      <c r="E32" s="43" t="s">
        <v>46</v>
      </c>
      <c r="F32" s="44">
        <v>0.15</v>
      </c>
      <c r="G32" s="114" t="s">
        <v>45</v>
      </c>
      <c r="H32" s="227">
        <f>(SUM(BF102:BF109)+SUM(BF126:BF254))</f>
        <v>0</v>
      </c>
      <c r="I32" s="222"/>
      <c r="J32" s="222"/>
      <c r="K32" s="37"/>
      <c r="L32" s="37"/>
      <c r="M32" s="227">
        <f>ROUND((SUM(BF102:BF109)+SUM(BF126:BF254)),0)*F32</f>
        <v>0</v>
      </c>
      <c r="N32" s="222"/>
      <c r="O32" s="222"/>
      <c r="P32" s="222"/>
      <c r="Q32" s="37"/>
      <c r="R32" s="38"/>
    </row>
    <row r="33" spans="2:18" s="1" customFormat="1" ht="14.45" customHeight="1" hidden="1">
      <c r="B33" s="36"/>
      <c r="C33" s="37"/>
      <c r="D33" s="37"/>
      <c r="E33" s="43" t="s">
        <v>47</v>
      </c>
      <c r="F33" s="44">
        <v>0.21</v>
      </c>
      <c r="G33" s="114" t="s">
        <v>45</v>
      </c>
      <c r="H33" s="227">
        <f>(SUM(BG102:BG109)+SUM(BG126:BG254))</f>
        <v>0</v>
      </c>
      <c r="I33" s="222"/>
      <c r="J33" s="222"/>
      <c r="K33" s="37"/>
      <c r="L33" s="37"/>
      <c r="M33" s="227">
        <v>0</v>
      </c>
      <c r="N33" s="222"/>
      <c r="O33" s="222"/>
      <c r="P33" s="222"/>
      <c r="Q33" s="37"/>
      <c r="R33" s="38"/>
    </row>
    <row r="34" spans="2:18" s="1" customFormat="1" ht="14.45" customHeight="1" hidden="1">
      <c r="B34" s="36"/>
      <c r="C34" s="37"/>
      <c r="D34" s="37"/>
      <c r="E34" s="43" t="s">
        <v>48</v>
      </c>
      <c r="F34" s="44">
        <v>0.15</v>
      </c>
      <c r="G34" s="114" t="s">
        <v>45</v>
      </c>
      <c r="H34" s="227">
        <f>(SUM(BH102:BH109)+SUM(BH126:BH254))</f>
        <v>0</v>
      </c>
      <c r="I34" s="222"/>
      <c r="J34" s="222"/>
      <c r="K34" s="37"/>
      <c r="L34" s="37"/>
      <c r="M34" s="227">
        <v>0</v>
      </c>
      <c r="N34" s="222"/>
      <c r="O34" s="222"/>
      <c r="P34" s="222"/>
      <c r="Q34" s="37"/>
      <c r="R34" s="38"/>
    </row>
    <row r="35" spans="2:18" s="1" customFormat="1" ht="14.45" customHeight="1" hidden="1">
      <c r="B35" s="36"/>
      <c r="C35" s="37"/>
      <c r="D35" s="37"/>
      <c r="E35" s="43" t="s">
        <v>49</v>
      </c>
      <c r="F35" s="44">
        <v>0</v>
      </c>
      <c r="G35" s="114" t="s">
        <v>45</v>
      </c>
      <c r="H35" s="227">
        <f>(SUM(BI102:BI109)+SUM(BI126:BI254))</f>
        <v>0</v>
      </c>
      <c r="I35" s="222"/>
      <c r="J35" s="222"/>
      <c r="K35" s="37"/>
      <c r="L35" s="37"/>
      <c r="M35" s="227">
        <v>0</v>
      </c>
      <c r="N35" s="222"/>
      <c r="O35" s="222"/>
      <c r="P35" s="222"/>
      <c r="Q35" s="37"/>
      <c r="R35" s="38"/>
    </row>
    <row r="36" spans="2:18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</row>
    <row r="37" spans="2:18" s="1" customFormat="1" ht="25.35" customHeight="1">
      <c r="B37" s="36"/>
      <c r="C37" s="110"/>
      <c r="D37" s="115" t="s">
        <v>50</v>
      </c>
      <c r="E37" s="76"/>
      <c r="F37" s="76"/>
      <c r="G37" s="116" t="s">
        <v>51</v>
      </c>
      <c r="H37" s="117" t="s">
        <v>52</v>
      </c>
      <c r="I37" s="76"/>
      <c r="J37" s="76"/>
      <c r="K37" s="76"/>
      <c r="L37" s="228">
        <f>SUM(M29:M35)</f>
        <v>0</v>
      </c>
      <c r="M37" s="228"/>
      <c r="N37" s="228"/>
      <c r="O37" s="228"/>
      <c r="P37" s="229"/>
      <c r="Q37" s="110"/>
      <c r="R37" s="38"/>
    </row>
    <row r="38" spans="2:18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ht="13.5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5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3.5">
      <c r="B50" s="36"/>
      <c r="C50" s="37"/>
      <c r="D50" s="51" t="s">
        <v>53</v>
      </c>
      <c r="E50" s="52"/>
      <c r="F50" s="52"/>
      <c r="G50" s="52"/>
      <c r="H50" s="53"/>
      <c r="I50" s="37"/>
      <c r="J50" s="51" t="s">
        <v>54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4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5"/>
    </row>
    <row r="52" spans="2:18" ht="13.5">
      <c r="B52" s="24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5"/>
    </row>
    <row r="53" spans="2:18" ht="13.5">
      <c r="B53" s="24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5"/>
    </row>
    <row r="54" spans="2:18" ht="13.5">
      <c r="B54" s="24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5"/>
    </row>
    <row r="55" spans="2:18" ht="13.5">
      <c r="B55" s="24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5"/>
    </row>
    <row r="56" spans="2:18" ht="13.5">
      <c r="B56" s="24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5"/>
    </row>
    <row r="57" spans="2:18" ht="13.5">
      <c r="B57" s="24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5"/>
    </row>
    <row r="58" spans="2:18" ht="13.5">
      <c r="B58" s="24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5"/>
    </row>
    <row r="59" spans="2:18" s="1" customFormat="1" ht="13.5">
      <c r="B59" s="36"/>
      <c r="C59" s="37"/>
      <c r="D59" s="56" t="s">
        <v>55</v>
      </c>
      <c r="E59" s="57"/>
      <c r="F59" s="57"/>
      <c r="G59" s="58" t="s">
        <v>56</v>
      </c>
      <c r="H59" s="59"/>
      <c r="I59" s="37"/>
      <c r="J59" s="56" t="s">
        <v>55</v>
      </c>
      <c r="K59" s="57"/>
      <c r="L59" s="57"/>
      <c r="M59" s="57"/>
      <c r="N59" s="58" t="s">
        <v>56</v>
      </c>
      <c r="O59" s="57"/>
      <c r="P59" s="59"/>
      <c r="Q59" s="37"/>
      <c r="R59" s="38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3.5">
      <c r="B61" s="36"/>
      <c r="C61" s="37"/>
      <c r="D61" s="51" t="s">
        <v>57</v>
      </c>
      <c r="E61" s="52"/>
      <c r="F61" s="52"/>
      <c r="G61" s="52"/>
      <c r="H61" s="53"/>
      <c r="I61" s="37"/>
      <c r="J61" s="51" t="s">
        <v>58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4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5"/>
    </row>
    <row r="63" spans="2:18" ht="13.5">
      <c r="B63" s="24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5"/>
    </row>
    <row r="64" spans="2:18" ht="13.5">
      <c r="B64" s="24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5"/>
    </row>
    <row r="65" spans="2:18" ht="13.5">
      <c r="B65" s="24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5"/>
    </row>
    <row r="66" spans="2:18" ht="13.5">
      <c r="B66" s="24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5"/>
    </row>
    <row r="67" spans="2:18" ht="13.5">
      <c r="B67" s="24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5"/>
    </row>
    <row r="68" spans="2:18" ht="13.5">
      <c r="B68" s="24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5"/>
    </row>
    <row r="69" spans="2:18" ht="13.5">
      <c r="B69" s="24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5"/>
    </row>
    <row r="70" spans="2:18" s="1" customFormat="1" ht="13.5">
      <c r="B70" s="36"/>
      <c r="C70" s="37"/>
      <c r="D70" s="56" t="s">
        <v>55</v>
      </c>
      <c r="E70" s="57"/>
      <c r="F70" s="57"/>
      <c r="G70" s="58" t="s">
        <v>56</v>
      </c>
      <c r="H70" s="59"/>
      <c r="I70" s="37"/>
      <c r="J70" s="56" t="s">
        <v>55</v>
      </c>
      <c r="K70" s="57"/>
      <c r="L70" s="57"/>
      <c r="M70" s="57"/>
      <c r="N70" s="58" t="s">
        <v>56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" customHeight="1">
      <c r="B76" s="36"/>
      <c r="C76" s="180" t="s">
        <v>102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6.95" customHeight="1">
      <c r="B78" s="36"/>
      <c r="C78" s="70" t="s">
        <v>20</v>
      </c>
      <c r="D78" s="37"/>
      <c r="E78" s="37"/>
      <c r="F78" s="199" t="str">
        <f>F6</f>
        <v>MŠ Kosmonautů - oprava ploché střechy</v>
      </c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37"/>
      <c r="R78" s="38"/>
    </row>
    <row r="79" spans="2:18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8"/>
    </row>
    <row r="80" spans="2:18" s="1" customFormat="1" ht="18" customHeight="1">
      <c r="B80" s="36"/>
      <c r="C80" s="31" t="s">
        <v>24</v>
      </c>
      <c r="D80" s="37"/>
      <c r="E80" s="37"/>
      <c r="F80" s="29" t="str">
        <f>F8</f>
        <v>Sokolov</v>
      </c>
      <c r="G80" s="37"/>
      <c r="H80" s="37"/>
      <c r="I80" s="37"/>
      <c r="J80" s="37"/>
      <c r="K80" s="31" t="s">
        <v>26</v>
      </c>
      <c r="L80" s="37"/>
      <c r="M80" s="224" t="str">
        <f>IF(O8="","",O8)</f>
        <v>31. 7. 2018</v>
      </c>
      <c r="N80" s="224"/>
      <c r="O80" s="224"/>
      <c r="P80" s="224"/>
      <c r="Q80" s="37"/>
      <c r="R80" s="38"/>
    </row>
    <row r="81" spans="2:18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</row>
    <row r="82" spans="2:18" s="1" customFormat="1" ht="13.5">
      <c r="B82" s="36"/>
      <c r="C82" s="31" t="s">
        <v>28</v>
      </c>
      <c r="D82" s="37"/>
      <c r="E82" s="37"/>
      <c r="F82" s="29" t="str">
        <f>E11</f>
        <v>Město Sokolov</v>
      </c>
      <c r="G82" s="37"/>
      <c r="H82" s="37"/>
      <c r="I82" s="37"/>
      <c r="J82" s="37"/>
      <c r="K82" s="31" t="s">
        <v>34</v>
      </c>
      <c r="L82" s="37"/>
      <c r="M82" s="184" t="str">
        <f>E17</f>
        <v>DEKPROJEKT s.r.o., Pavel Jakeš</v>
      </c>
      <c r="N82" s="184"/>
      <c r="O82" s="184"/>
      <c r="P82" s="184"/>
      <c r="Q82" s="184"/>
      <c r="R82" s="38"/>
    </row>
    <row r="83" spans="2:18" s="1" customFormat="1" ht="14.45" customHeight="1">
      <c r="B83" s="36"/>
      <c r="C83" s="31" t="s">
        <v>32</v>
      </c>
      <c r="D83" s="37"/>
      <c r="E83" s="37"/>
      <c r="F83" s="29" t="str">
        <f>IF(E14="","",E14)</f>
        <v>Vyplň údaj</v>
      </c>
      <c r="G83" s="37"/>
      <c r="H83" s="37"/>
      <c r="I83" s="37"/>
      <c r="J83" s="37"/>
      <c r="K83" s="31" t="s">
        <v>37</v>
      </c>
      <c r="L83" s="37"/>
      <c r="M83" s="184" t="str">
        <f>E20</f>
        <v>Ing. Jan Matoušek</v>
      </c>
      <c r="N83" s="184"/>
      <c r="O83" s="184"/>
      <c r="P83" s="184"/>
      <c r="Q83" s="184"/>
      <c r="R83" s="38"/>
    </row>
    <row r="84" spans="2:18" s="1" customFormat="1" ht="10.35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8"/>
    </row>
    <row r="85" spans="2:18" s="1" customFormat="1" ht="29.25" customHeight="1">
      <c r="B85" s="36"/>
      <c r="C85" s="230" t="s">
        <v>103</v>
      </c>
      <c r="D85" s="231"/>
      <c r="E85" s="231"/>
      <c r="F85" s="231"/>
      <c r="G85" s="231"/>
      <c r="H85" s="110"/>
      <c r="I85" s="110"/>
      <c r="J85" s="110"/>
      <c r="K85" s="110"/>
      <c r="L85" s="110"/>
      <c r="M85" s="110"/>
      <c r="N85" s="230" t="s">
        <v>104</v>
      </c>
      <c r="O85" s="231"/>
      <c r="P85" s="231"/>
      <c r="Q85" s="231"/>
      <c r="R85" s="38"/>
    </row>
    <row r="86" spans="2:18" s="1" customFormat="1" ht="10.3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</row>
    <row r="87" spans="2:47" s="1" customFormat="1" ht="29.25" customHeight="1">
      <c r="B87" s="36"/>
      <c r="C87" s="118" t="s">
        <v>105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218">
        <f>N126</f>
        <v>0</v>
      </c>
      <c r="O87" s="232"/>
      <c r="P87" s="232"/>
      <c r="Q87" s="232"/>
      <c r="R87" s="38"/>
      <c r="AU87" s="20" t="s">
        <v>106</v>
      </c>
    </row>
    <row r="88" spans="2:18" s="6" customFormat="1" ht="24.95" customHeight="1">
      <c r="B88" s="119"/>
      <c r="C88" s="120"/>
      <c r="D88" s="121" t="s">
        <v>107</v>
      </c>
      <c r="E88" s="120"/>
      <c r="F88" s="120"/>
      <c r="G88" s="120"/>
      <c r="H88" s="120"/>
      <c r="I88" s="120"/>
      <c r="J88" s="120"/>
      <c r="K88" s="120"/>
      <c r="L88" s="120"/>
      <c r="M88" s="120"/>
      <c r="N88" s="233">
        <f>N127</f>
        <v>0</v>
      </c>
      <c r="O88" s="234"/>
      <c r="P88" s="234"/>
      <c r="Q88" s="234"/>
      <c r="R88" s="122"/>
    </row>
    <row r="89" spans="2:18" s="7" customFormat="1" ht="19.9" customHeight="1">
      <c r="B89" s="123"/>
      <c r="C89" s="124"/>
      <c r="D89" s="98" t="s">
        <v>108</v>
      </c>
      <c r="E89" s="124"/>
      <c r="F89" s="124"/>
      <c r="G89" s="124"/>
      <c r="H89" s="124"/>
      <c r="I89" s="124"/>
      <c r="J89" s="124"/>
      <c r="K89" s="124"/>
      <c r="L89" s="124"/>
      <c r="M89" s="124"/>
      <c r="N89" s="214">
        <f>N128</f>
        <v>0</v>
      </c>
      <c r="O89" s="235"/>
      <c r="P89" s="235"/>
      <c r="Q89" s="235"/>
      <c r="R89" s="125"/>
    </row>
    <row r="90" spans="2:18" s="7" customFormat="1" ht="19.9" customHeight="1">
      <c r="B90" s="123"/>
      <c r="C90" s="124"/>
      <c r="D90" s="98" t="s">
        <v>109</v>
      </c>
      <c r="E90" s="124"/>
      <c r="F90" s="124"/>
      <c r="G90" s="124"/>
      <c r="H90" s="124"/>
      <c r="I90" s="124"/>
      <c r="J90" s="124"/>
      <c r="K90" s="124"/>
      <c r="L90" s="124"/>
      <c r="M90" s="124"/>
      <c r="N90" s="214">
        <f>N139</f>
        <v>0</v>
      </c>
      <c r="O90" s="235"/>
      <c r="P90" s="235"/>
      <c r="Q90" s="235"/>
      <c r="R90" s="125"/>
    </row>
    <row r="91" spans="2:18" s="6" customFormat="1" ht="24.95" customHeight="1">
      <c r="B91" s="119"/>
      <c r="C91" s="120"/>
      <c r="D91" s="121" t="s">
        <v>110</v>
      </c>
      <c r="E91" s="120"/>
      <c r="F91" s="120"/>
      <c r="G91" s="120"/>
      <c r="H91" s="120"/>
      <c r="I91" s="120"/>
      <c r="J91" s="120"/>
      <c r="K91" s="120"/>
      <c r="L91" s="120"/>
      <c r="M91" s="120"/>
      <c r="N91" s="233">
        <f>N148</f>
        <v>0</v>
      </c>
      <c r="O91" s="234"/>
      <c r="P91" s="234"/>
      <c r="Q91" s="234"/>
      <c r="R91" s="122"/>
    </row>
    <row r="92" spans="2:18" s="7" customFormat="1" ht="19.9" customHeight="1">
      <c r="B92" s="123"/>
      <c r="C92" s="124"/>
      <c r="D92" s="98" t="s">
        <v>111</v>
      </c>
      <c r="E92" s="124"/>
      <c r="F92" s="124"/>
      <c r="G92" s="124"/>
      <c r="H92" s="124"/>
      <c r="I92" s="124"/>
      <c r="J92" s="124"/>
      <c r="K92" s="124"/>
      <c r="L92" s="124"/>
      <c r="M92" s="124"/>
      <c r="N92" s="214">
        <f>N149</f>
        <v>0</v>
      </c>
      <c r="O92" s="235"/>
      <c r="P92" s="235"/>
      <c r="Q92" s="235"/>
      <c r="R92" s="125"/>
    </row>
    <row r="93" spans="2:18" s="7" customFormat="1" ht="19.9" customHeight="1">
      <c r="B93" s="123"/>
      <c r="C93" s="124"/>
      <c r="D93" s="98" t="s">
        <v>112</v>
      </c>
      <c r="E93" s="124"/>
      <c r="F93" s="124"/>
      <c r="G93" s="124"/>
      <c r="H93" s="124"/>
      <c r="I93" s="124"/>
      <c r="J93" s="124"/>
      <c r="K93" s="124"/>
      <c r="L93" s="124"/>
      <c r="M93" s="124"/>
      <c r="N93" s="214">
        <f>N180</f>
        <v>0</v>
      </c>
      <c r="O93" s="235"/>
      <c r="P93" s="235"/>
      <c r="Q93" s="235"/>
      <c r="R93" s="125"/>
    </row>
    <row r="94" spans="2:18" s="7" customFormat="1" ht="19.9" customHeight="1">
      <c r="B94" s="123"/>
      <c r="C94" s="124"/>
      <c r="D94" s="98" t="s">
        <v>113</v>
      </c>
      <c r="E94" s="124"/>
      <c r="F94" s="124"/>
      <c r="G94" s="124"/>
      <c r="H94" s="124"/>
      <c r="I94" s="124"/>
      <c r="J94" s="124"/>
      <c r="K94" s="124"/>
      <c r="L94" s="124"/>
      <c r="M94" s="124"/>
      <c r="N94" s="214">
        <f>N208</f>
        <v>0</v>
      </c>
      <c r="O94" s="235"/>
      <c r="P94" s="235"/>
      <c r="Q94" s="235"/>
      <c r="R94" s="125"/>
    </row>
    <row r="95" spans="2:18" s="7" customFormat="1" ht="19.9" customHeight="1">
      <c r="B95" s="123"/>
      <c r="C95" s="124"/>
      <c r="D95" s="98" t="s">
        <v>114</v>
      </c>
      <c r="E95" s="124"/>
      <c r="F95" s="124"/>
      <c r="G95" s="124"/>
      <c r="H95" s="124"/>
      <c r="I95" s="124"/>
      <c r="J95" s="124"/>
      <c r="K95" s="124"/>
      <c r="L95" s="124"/>
      <c r="M95" s="124"/>
      <c r="N95" s="214">
        <f>N211</f>
        <v>0</v>
      </c>
      <c r="O95" s="235"/>
      <c r="P95" s="235"/>
      <c r="Q95" s="235"/>
      <c r="R95" s="125"/>
    </row>
    <row r="96" spans="2:18" s="7" customFormat="1" ht="19.9" customHeight="1">
      <c r="B96" s="123"/>
      <c r="C96" s="124"/>
      <c r="D96" s="98" t="s">
        <v>115</v>
      </c>
      <c r="E96" s="124"/>
      <c r="F96" s="124"/>
      <c r="G96" s="124"/>
      <c r="H96" s="124"/>
      <c r="I96" s="124"/>
      <c r="J96" s="124"/>
      <c r="K96" s="124"/>
      <c r="L96" s="124"/>
      <c r="M96" s="124"/>
      <c r="N96" s="214">
        <f>N229</f>
        <v>0</v>
      </c>
      <c r="O96" s="235"/>
      <c r="P96" s="235"/>
      <c r="Q96" s="235"/>
      <c r="R96" s="125"/>
    </row>
    <row r="97" spans="2:18" s="7" customFormat="1" ht="19.9" customHeight="1">
      <c r="B97" s="123"/>
      <c r="C97" s="124"/>
      <c r="D97" s="98" t="s">
        <v>116</v>
      </c>
      <c r="E97" s="124"/>
      <c r="F97" s="124"/>
      <c r="G97" s="124"/>
      <c r="H97" s="124"/>
      <c r="I97" s="124"/>
      <c r="J97" s="124"/>
      <c r="K97" s="124"/>
      <c r="L97" s="124"/>
      <c r="M97" s="124"/>
      <c r="N97" s="214">
        <f>N238</f>
        <v>0</v>
      </c>
      <c r="O97" s="235"/>
      <c r="P97" s="235"/>
      <c r="Q97" s="235"/>
      <c r="R97" s="125"/>
    </row>
    <row r="98" spans="2:18" s="7" customFormat="1" ht="19.9" customHeight="1">
      <c r="B98" s="123"/>
      <c r="C98" s="124"/>
      <c r="D98" s="98" t="s">
        <v>117</v>
      </c>
      <c r="E98" s="124"/>
      <c r="F98" s="124"/>
      <c r="G98" s="124"/>
      <c r="H98" s="124"/>
      <c r="I98" s="124"/>
      <c r="J98" s="124"/>
      <c r="K98" s="124"/>
      <c r="L98" s="124"/>
      <c r="M98" s="124"/>
      <c r="N98" s="214">
        <f>N243</f>
        <v>0</v>
      </c>
      <c r="O98" s="235"/>
      <c r="P98" s="235"/>
      <c r="Q98" s="235"/>
      <c r="R98" s="125"/>
    </row>
    <row r="99" spans="2:18" s="6" customFormat="1" ht="24.95" customHeight="1">
      <c r="B99" s="119"/>
      <c r="C99" s="120"/>
      <c r="D99" s="121" t="s">
        <v>118</v>
      </c>
      <c r="E99" s="120"/>
      <c r="F99" s="120"/>
      <c r="G99" s="120"/>
      <c r="H99" s="120"/>
      <c r="I99" s="120"/>
      <c r="J99" s="120"/>
      <c r="K99" s="120"/>
      <c r="L99" s="120"/>
      <c r="M99" s="120"/>
      <c r="N99" s="233">
        <f>N248</f>
        <v>0</v>
      </c>
      <c r="O99" s="234"/>
      <c r="P99" s="234"/>
      <c r="Q99" s="234"/>
      <c r="R99" s="122"/>
    </row>
    <row r="100" spans="2:18" s="7" customFormat="1" ht="19.9" customHeight="1">
      <c r="B100" s="123"/>
      <c r="C100" s="247"/>
      <c r="D100" s="248" t="s">
        <v>119</v>
      </c>
      <c r="E100" s="247"/>
      <c r="F100" s="247"/>
      <c r="G100" s="247"/>
      <c r="H100" s="247"/>
      <c r="I100" s="247"/>
      <c r="J100" s="247"/>
      <c r="K100" s="247"/>
      <c r="L100" s="247"/>
      <c r="M100" s="247"/>
      <c r="N100" s="249">
        <f>N250</f>
        <v>0</v>
      </c>
      <c r="O100" s="250"/>
      <c r="P100" s="250"/>
      <c r="Q100" s="250"/>
      <c r="R100" s="125"/>
    </row>
    <row r="101" spans="2:18" s="1" customFormat="1" ht="21.75" customHeight="1">
      <c r="B101" s="36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38"/>
    </row>
    <row r="102" spans="2:21" s="1" customFormat="1" ht="29.25" customHeight="1">
      <c r="B102" s="36"/>
      <c r="C102" s="252" t="s">
        <v>120</v>
      </c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3">
        <f>ROUND(N103+N104+N105+N106+N107+N108,0)</f>
        <v>0</v>
      </c>
      <c r="O102" s="254"/>
      <c r="P102" s="254"/>
      <c r="Q102" s="254"/>
      <c r="R102" s="38"/>
      <c r="T102" s="126"/>
      <c r="U102" s="127" t="s">
        <v>43</v>
      </c>
    </row>
    <row r="103" spans="2:65" s="1" customFormat="1" ht="18" customHeight="1">
      <c r="B103" s="128"/>
      <c r="C103" s="251"/>
      <c r="D103" s="255" t="s">
        <v>121</v>
      </c>
      <c r="E103" s="256"/>
      <c r="F103" s="256"/>
      <c r="G103" s="256"/>
      <c r="H103" s="256"/>
      <c r="I103" s="251"/>
      <c r="J103" s="251"/>
      <c r="K103" s="251"/>
      <c r="L103" s="251"/>
      <c r="M103" s="251"/>
      <c r="N103" s="257">
        <f>ROUND(N87*T103,0)</f>
        <v>0</v>
      </c>
      <c r="O103" s="249"/>
      <c r="P103" s="249"/>
      <c r="Q103" s="249"/>
      <c r="R103" s="130"/>
      <c r="S103" s="131"/>
      <c r="T103" s="132"/>
      <c r="U103" s="133" t="s">
        <v>44</v>
      </c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4" t="s">
        <v>122</v>
      </c>
      <c r="AZ103" s="131"/>
      <c r="BA103" s="131"/>
      <c r="BB103" s="131"/>
      <c r="BC103" s="131"/>
      <c r="BD103" s="131"/>
      <c r="BE103" s="135">
        <f aca="true" t="shared" si="0" ref="BE103:BE108">IF(U103="základní",N103,0)</f>
        <v>0</v>
      </c>
      <c r="BF103" s="135">
        <f aca="true" t="shared" si="1" ref="BF103:BF108">IF(U103="snížená",N103,0)</f>
        <v>0</v>
      </c>
      <c r="BG103" s="135">
        <f aca="true" t="shared" si="2" ref="BG103:BG108">IF(U103="zákl. přenesená",N103,0)</f>
        <v>0</v>
      </c>
      <c r="BH103" s="135">
        <f aca="true" t="shared" si="3" ref="BH103:BH108">IF(U103="sníž. přenesená",N103,0)</f>
        <v>0</v>
      </c>
      <c r="BI103" s="135">
        <f aca="true" t="shared" si="4" ref="BI103:BI108">IF(U103="nulová",N103,0)</f>
        <v>0</v>
      </c>
      <c r="BJ103" s="134" t="s">
        <v>11</v>
      </c>
      <c r="BK103" s="131"/>
      <c r="BL103" s="131"/>
      <c r="BM103" s="131"/>
    </row>
    <row r="104" spans="2:65" s="1" customFormat="1" ht="18" customHeight="1">
      <c r="B104" s="128"/>
      <c r="C104" s="251"/>
      <c r="D104" s="255" t="s">
        <v>123</v>
      </c>
      <c r="E104" s="256"/>
      <c r="F104" s="256"/>
      <c r="G104" s="256"/>
      <c r="H104" s="256"/>
      <c r="I104" s="251"/>
      <c r="J104" s="251"/>
      <c r="K104" s="251"/>
      <c r="L104" s="251"/>
      <c r="M104" s="251"/>
      <c r="N104" s="257">
        <f>ROUND(N87*T104,0)</f>
        <v>0</v>
      </c>
      <c r="O104" s="249"/>
      <c r="P104" s="249"/>
      <c r="Q104" s="249"/>
      <c r="R104" s="130"/>
      <c r="S104" s="131"/>
      <c r="T104" s="132"/>
      <c r="U104" s="133" t="s">
        <v>44</v>
      </c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4" t="s">
        <v>122</v>
      </c>
      <c r="AZ104" s="131"/>
      <c r="BA104" s="131"/>
      <c r="BB104" s="131"/>
      <c r="BC104" s="131"/>
      <c r="BD104" s="131"/>
      <c r="BE104" s="135">
        <f t="shared" si="0"/>
        <v>0</v>
      </c>
      <c r="BF104" s="135">
        <f t="shared" si="1"/>
        <v>0</v>
      </c>
      <c r="BG104" s="135">
        <f t="shared" si="2"/>
        <v>0</v>
      </c>
      <c r="BH104" s="135">
        <f t="shared" si="3"/>
        <v>0</v>
      </c>
      <c r="BI104" s="135">
        <f t="shared" si="4"/>
        <v>0</v>
      </c>
      <c r="BJ104" s="134" t="s">
        <v>11</v>
      </c>
      <c r="BK104" s="131"/>
      <c r="BL104" s="131"/>
      <c r="BM104" s="131"/>
    </row>
    <row r="105" spans="2:65" s="1" customFormat="1" ht="18" customHeight="1">
      <c r="B105" s="128"/>
      <c r="C105" s="251"/>
      <c r="D105" s="255" t="s">
        <v>124</v>
      </c>
      <c r="E105" s="256"/>
      <c r="F105" s="256"/>
      <c r="G105" s="256"/>
      <c r="H105" s="256"/>
      <c r="I105" s="251"/>
      <c r="J105" s="251"/>
      <c r="K105" s="251"/>
      <c r="L105" s="251"/>
      <c r="M105" s="251"/>
      <c r="N105" s="257">
        <f>ROUND(N87*T105,0)</f>
        <v>0</v>
      </c>
      <c r="O105" s="249"/>
      <c r="P105" s="249"/>
      <c r="Q105" s="249"/>
      <c r="R105" s="130"/>
      <c r="S105" s="131"/>
      <c r="T105" s="132"/>
      <c r="U105" s="133" t="s">
        <v>44</v>
      </c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4" t="s">
        <v>122</v>
      </c>
      <c r="AZ105" s="131"/>
      <c r="BA105" s="131"/>
      <c r="BB105" s="131"/>
      <c r="BC105" s="131"/>
      <c r="BD105" s="131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11</v>
      </c>
      <c r="BK105" s="131"/>
      <c r="BL105" s="131"/>
      <c r="BM105" s="131"/>
    </row>
    <row r="106" spans="2:65" s="1" customFormat="1" ht="18" customHeight="1">
      <c r="B106" s="128"/>
      <c r="C106" s="251"/>
      <c r="D106" s="255" t="s">
        <v>125</v>
      </c>
      <c r="E106" s="256"/>
      <c r="F106" s="256"/>
      <c r="G106" s="256"/>
      <c r="H106" s="256"/>
      <c r="I106" s="251"/>
      <c r="J106" s="251"/>
      <c r="K106" s="251"/>
      <c r="L106" s="251"/>
      <c r="M106" s="251"/>
      <c r="N106" s="257">
        <f>ROUND(N87*T106,0)</f>
        <v>0</v>
      </c>
      <c r="O106" s="249"/>
      <c r="P106" s="249"/>
      <c r="Q106" s="249"/>
      <c r="R106" s="130"/>
      <c r="S106" s="131"/>
      <c r="T106" s="132"/>
      <c r="U106" s="133" t="s">
        <v>44</v>
      </c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4" t="s">
        <v>122</v>
      </c>
      <c r="AZ106" s="131"/>
      <c r="BA106" s="131"/>
      <c r="BB106" s="131"/>
      <c r="BC106" s="131"/>
      <c r="BD106" s="131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11</v>
      </c>
      <c r="BK106" s="131"/>
      <c r="BL106" s="131"/>
      <c r="BM106" s="131"/>
    </row>
    <row r="107" spans="2:65" s="1" customFormat="1" ht="18" customHeight="1">
      <c r="B107" s="128"/>
      <c r="C107" s="251"/>
      <c r="D107" s="255" t="s">
        <v>126</v>
      </c>
      <c r="E107" s="256"/>
      <c r="F107" s="256"/>
      <c r="G107" s="256"/>
      <c r="H107" s="256"/>
      <c r="I107" s="251"/>
      <c r="J107" s="251"/>
      <c r="K107" s="251"/>
      <c r="L107" s="251"/>
      <c r="M107" s="251"/>
      <c r="N107" s="257">
        <f>ROUND(N87*T107,0)</f>
        <v>0</v>
      </c>
      <c r="O107" s="249"/>
      <c r="P107" s="249"/>
      <c r="Q107" s="249"/>
      <c r="R107" s="130"/>
      <c r="S107" s="131"/>
      <c r="T107" s="132"/>
      <c r="U107" s="133" t="s">
        <v>44</v>
      </c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4" t="s">
        <v>122</v>
      </c>
      <c r="AZ107" s="131"/>
      <c r="BA107" s="131"/>
      <c r="BB107" s="131"/>
      <c r="BC107" s="131"/>
      <c r="BD107" s="131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11</v>
      </c>
      <c r="BK107" s="131"/>
      <c r="BL107" s="131"/>
      <c r="BM107" s="131"/>
    </row>
    <row r="108" spans="2:65" s="1" customFormat="1" ht="18" customHeight="1">
      <c r="B108" s="128"/>
      <c r="C108" s="251"/>
      <c r="D108" s="248" t="s">
        <v>127</v>
      </c>
      <c r="E108" s="251"/>
      <c r="F108" s="251"/>
      <c r="G108" s="251"/>
      <c r="H108" s="251"/>
      <c r="I108" s="251"/>
      <c r="J108" s="251"/>
      <c r="K108" s="251"/>
      <c r="L108" s="251"/>
      <c r="M108" s="251"/>
      <c r="N108" s="257">
        <f>ROUND(N87*T108,0)</f>
        <v>0</v>
      </c>
      <c r="O108" s="249"/>
      <c r="P108" s="249"/>
      <c r="Q108" s="249"/>
      <c r="R108" s="130"/>
      <c r="S108" s="131"/>
      <c r="T108" s="136"/>
      <c r="U108" s="137" t="s">
        <v>44</v>
      </c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4" t="s">
        <v>128</v>
      </c>
      <c r="AZ108" s="131"/>
      <c r="BA108" s="131"/>
      <c r="BB108" s="131"/>
      <c r="BC108" s="131"/>
      <c r="BD108" s="131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11</v>
      </c>
      <c r="BK108" s="131"/>
      <c r="BL108" s="131"/>
      <c r="BM108" s="131"/>
    </row>
    <row r="109" spans="2:18" s="1" customFormat="1" ht="13.5">
      <c r="B109" s="36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38"/>
    </row>
    <row r="110" spans="2:18" s="1" customFormat="1" ht="29.25" customHeight="1">
      <c r="B110" s="36"/>
      <c r="C110" s="258" t="s">
        <v>93</v>
      </c>
      <c r="D110" s="259"/>
      <c r="E110" s="259"/>
      <c r="F110" s="259"/>
      <c r="G110" s="259"/>
      <c r="H110" s="259"/>
      <c r="I110" s="259"/>
      <c r="J110" s="259"/>
      <c r="K110" s="259"/>
      <c r="L110" s="260">
        <f>ROUND(SUM(N87+N102),0)</f>
        <v>0</v>
      </c>
      <c r="M110" s="260"/>
      <c r="N110" s="260"/>
      <c r="O110" s="260"/>
      <c r="P110" s="260"/>
      <c r="Q110" s="260"/>
      <c r="R110" s="38"/>
    </row>
    <row r="111" spans="2:18" s="1" customFormat="1" ht="6.95" customHeight="1"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2"/>
    </row>
    <row r="115" spans="2:18" s="1" customFormat="1" ht="6.95" customHeight="1"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5"/>
    </row>
    <row r="116" spans="2:18" s="1" customFormat="1" ht="36.95" customHeight="1">
      <c r="B116" s="36"/>
      <c r="C116" s="180" t="s">
        <v>129</v>
      </c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38"/>
    </row>
    <row r="117" spans="2:18" s="1" customFormat="1" ht="6.9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18" s="1" customFormat="1" ht="36.95" customHeight="1">
      <c r="B118" s="36"/>
      <c r="C118" s="70" t="s">
        <v>20</v>
      </c>
      <c r="D118" s="37"/>
      <c r="E118" s="37"/>
      <c r="F118" s="199" t="str">
        <f>F6</f>
        <v>MŠ Kosmonautů - oprava ploché střechy</v>
      </c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37"/>
      <c r="R118" s="38"/>
    </row>
    <row r="119" spans="2:18" s="1" customFormat="1" ht="6.95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</row>
    <row r="120" spans="2:18" s="1" customFormat="1" ht="18" customHeight="1">
      <c r="B120" s="36"/>
      <c r="C120" s="31" t="s">
        <v>24</v>
      </c>
      <c r="D120" s="37"/>
      <c r="E120" s="37"/>
      <c r="F120" s="29" t="str">
        <f>F8</f>
        <v>Sokolov</v>
      </c>
      <c r="G120" s="37"/>
      <c r="H120" s="37"/>
      <c r="I120" s="37"/>
      <c r="J120" s="37"/>
      <c r="K120" s="31" t="s">
        <v>26</v>
      </c>
      <c r="L120" s="37"/>
      <c r="M120" s="224" t="str">
        <f>IF(O8="","",O8)</f>
        <v>31. 7. 2018</v>
      </c>
      <c r="N120" s="224"/>
      <c r="O120" s="224"/>
      <c r="P120" s="224"/>
      <c r="Q120" s="37"/>
      <c r="R120" s="38"/>
    </row>
    <row r="121" spans="2:18" s="1" customFormat="1" ht="6.95" customHeight="1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8"/>
    </row>
    <row r="122" spans="2:18" s="1" customFormat="1" ht="13.5">
      <c r="B122" s="36"/>
      <c r="C122" s="31" t="s">
        <v>28</v>
      </c>
      <c r="D122" s="37"/>
      <c r="E122" s="37"/>
      <c r="F122" s="29" t="str">
        <f>E11</f>
        <v>Město Sokolov</v>
      </c>
      <c r="G122" s="37"/>
      <c r="H122" s="37"/>
      <c r="I122" s="37"/>
      <c r="J122" s="37"/>
      <c r="K122" s="31" t="s">
        <v>34</v>
      </c>
      <c r="L122" s="37"/>
      <c r="M122" s="184" t="str">
        <f>E17</f>
        <v>DEKPROJEKT s.r.o., Pavel Jakeš</v>
      </c>
      <c r="N122" s="184"/>
      <c r="O122" s="184"/>
      <c r="P122" s="184"/>
      <c r="Q122" s="184"/>
      <c r="R122" s="38"/>
    </row>
    <row r="123" spans="2:18" s="1" customFormat="1" ht="14.45" customHeight="1">
      <c r="B123" s="36"/>
      <c r="C123" s="31" t="s">
        <v>32</v>
      </c>
      <c r="D123" s="37"/>
      <c r="E123" s="37"/>
      <c r="F123" s="29" t="str">
        <f>IF(E14="","",E14)</f>
        <v>Vyplň údaj</v>
      </c>
      <c r="G123" s="37"/>
      <c r="H123" s="37"/>
      <c r="I123" s="37"/>
      <c r="J123" s="37"/>
      <c r="K123" s="31" t="s">
        <v>37</v>
      </c>
      <c r="L123" s="37"/>
      <c r="M123" s="184" t="str">
        <f>E20</f>
        <v>Ing. Jan Matoušek</v>
      </c>
      <c r="N123" s="184"/>
      <c r="O123" s="184"/>
      <c r="P123" s="184"/>
      <c r="Q123" s="184"/>
      <c r="R123" s="38"/>
    </row>
    <row r="124" spans="2:18" s="1" customFormat="1" ht="10.35" customHeight="1"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8"/>
    </row>
    <row r="125" spans="2:27" s="8" customFormat="1" ht="29.25" customHeight="1">
      <c r="B125" s="138"/>
      <c r="C125" s="139" t="s">
        <v>130</v>
      </c>
      <c r="D125" s="140" t="s">
        <v>131</v>
      </c>
      <c r="E125" s="140" t="s">
        <v>61</v>
      </c>
      <c r="F125" s="236" t="s">
        <v>132</v>
      </c>
      <c r="G125" s="236"/>
      <c r="H125" s="236"/>
      <c r="I125" s="236"/>
      <c r="J125" s="140" t="s">
        <v>133</v>
      </c>
      <c r="K125" s="140" t="s">
        <v>134</v>
      </c>
      <c r="L125" s="236" t="s">
        <v>135</v>
      </c>
      <c r="M125" s="236"/>
      <c r="N125" s="236" t="s">
        <v>104</v>
      </c>
      <c r="O125" s="236"/>
      <c r="P125" s="236"/>
      <c r="Q125" s="237"/>
      <c r="R125" s="141"/>
      <c r="T125" s="77" t="s">
        <v>136</v>
      </c>
      <c r="U125" s="78" t="s">
        <v>43</v>
      </c>
      <c r="V125" s="78" t="s">
        <v>137</v>
      </c>
      <c r="W125" s="78" t="s">
        <v>138</v>
      </c>
      <c r="X125" s="78" t="s">
        <v>139</v>
      </c>
      <c r="Y125" s="78" t="s">
        <v>140</v>
      </c>
      <c r="Z125" s="78" t="s">
        <v>141</v>
      </c>
      <c r="AA125" s="79" t="s">
        <v>142</v>
      </c>
    </row>
    <row r="126" spans="2:63" s="1" customFormat="1" ht="29.25" customHeight="1">
      <c r="B126" s="36"/>
      <c r="C126" s="81" t="s">
        <v>101</v>
      </c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293">
        <f>BK126</f>
        <v>0</v>
      </c>
      <c r="O126" s="294"/>
      <c r="P126" s="294"/>
      <c r="Q126" s="294"/>
      <c r="R126" s="38"/>
      <c r="T126" s="80"/>
      <c r="U126" s="52"/>
      <c r="V126" s="52"/>
      <c r="W126" s="142">
        <f>W127+W148+W248+W255</f>
        <v>0</v>
      </c>
      <c r="X126" s="52"/>
      <c r="Y126" s="142">
        <f>Y127+Y148+Y248+Y255</f>
        <v>15.369301429299998</v>
      </c>
      <c r="Z126" s="52"/>
      <c r="AA126" s="143">
        <f>AA127+AA148+AA248+AA255</f>
        <v>13.718834600000001</v>
      </c>
      <c r="AT126" s="20" t="s">
        <v>78</v>
      </c>
      <c r="AU126" s="20" t="s">
        <v>106</v>
      </c>
      <c r="BK126" s="144">
        <f>BK127+BK148+BK248+BK255</f>
        <v>0</v>
      </c>
    </row>
    <row r="127" spans="2:63" s="9" customFormat="1" ht="37.35" customHeight="1">
      <c r="B127" s="145"/>
      <c r="C127" s="261"/>
      <c r="D127" s="262" t="s">
        <v>107</v>
      </c>
      <c r="E127" s="262"/>
      <c r="F127" s="262"/>
      <c r="G127" s="262"/>
      <c r="H127" s="262"/>
      <c r="I127" s="262"/>
      <c r="J127" s="262"/>
      <c r="K127" s="262"/>
      <c r="L127" s="147"/>
      <c r="M127" s="147"/>
      <c r="N127" s="295">
        <f>BK127</f>
        <v>0</v>
      </c>
      <c r="O127" s="296"/>
      <c r="P127" s="296"/>
      <c r="Q127" s="296"/>
      <c r="R127" s="148"/>
      <c r="T127" s="149"/>
      <c r="U127" s="146"/>
      <c r="V127" s="146"/>
      <c r="W127" s="150">
        <f>W128+W139</f>
        <v>0</v>
      </c>
      <c r="X127" s="146"/>
      <c r="Y127" s="150">
        <f>Y128+Y139</f>
        <v>5.705329999999999</v>
      </c>
      <c r="Z127" s="146"/>
      <c r="AA127" s="151">
        <f>AA128+AA139</f>
        <v>0</v>
      </c>
      <c r="AR127" s="152" t="s">
        <v>11</v>
      </c>
      <c r="AT127" s="153" t="s">
        <v>78</v>
      </c>
      <c r="AU127" s="153" t="s">
        <v>79</v>
      </c>
      <c r="AY127" s="152" t="s">
        <v>143</v>
      </c>
      <c r="BK127" s="154">
        <f>BK128+BK139</f>
        <v>0</v>
      </c>
    </row>
    <row r="128" spans="2:63" s="9" customFormat="1" ht="19.9" customHeight="1">
      <c r="B128" s="145"/>
      <c r="C128" s="261"/>
      <c r="D128" s="263" t="s">
        <v>108</v>
      </c>
      <c r="E128" s="263"/>
      <c r="F128" s="263"/>
      <c r="G128" s="263"/>
      <c r="H128" s="263"/>
      <c r="I128" s="263"/>
      <c r="J128" s="263"/>
      <c r="K128" s="263"/>
      <c r="L128" s="155"/>
      <c r="M128" s="155"/>
      <c r="N128" s="297">
        <f>BK128</f>
        <v>0</v>
      </c>
      <c r="O128" s="298"/>
      <c r="P128" s="298"/>
      <c r="Q128" s="298"/>
      <c r="R128" s="148"/>
      <c r="T128" s="149"/>
      <c r="U128" s="146"/>
      <c r="V128" s="146"/>
      <c r="W128" s="150">
        <f>SUM(W129:W138)</f>
        <v>0</v>
      </c>
      <c r="X128" s="146"/>
      <c r="Y128" s="150">
        <f>SUM(Y129:Y138)</f>
        <v>5.705329999999999</v>
      </c>
      <c r="Z128" s="146"/>
      <c r="AA128" s="151">
        <f>SUM(AA129:AA138)</f>
        <v>0</v>
      </c>
      <c r="AR128" s="152" t="s">
        <v>11</v>
      </c>
      <c r="AT128" s="153" t="s">
        <v>78</v>
      </c>
      <c r="AU128" s="153" t="s">
        <v>11</v>
      </c>
      <c r="AY128" s="152" t="s">
        <v>143</v>
      </c>
      <c r="BK128" s="154">
        <f>SUM(BK129:BK138)</f>
        <v>0</v>
      </c>
    </row>
    <row r="129" spans="2:65" s="1" customFormat="1" ht="25.5" customHeight="1">
      <c r="B129" s="128"/>
      <c r="C129" s="264" t="s">
        <v>11</v>
      </c>
      <c r="D129" s="264" t="s">
        <v>144</v>
      </c>
      <c r="E129" s="265" t="s">
        <v>145</v>
      </c>
      <c r="F129" s="266" t="s">
        <v>146</v>
      </c>
      <c r="G129" s="266"/>
      <c r="H129" s="266"/>
      <c r="I129" s="266"/>
      <c r="J129" s="267" t="s">
        <v>147</v>
      </c>
      <c r="K129" s="268">
        <v>34</v>
      </c>
      <c r="L129" s="238">
        <v>0</v>
      </c>
      <c r="M129" s="238"/>
      <c r="N129" s="299">
        <f>ROUND(L129*K129,0)</f>
        <v>0</v>
      </c>
      <c r="O129" s="299"/>
      <c r="P129" s="299"/>
      <c r="Q129" s="299"/>
      <c r="R129" s="130"/>
      <c r="T129" s="156" t="s">
        <v>5</v>
      </c>
      <c r="U129" s="45" t="s">
        <v>44</v>
      </c>
      <c r="V129" s="37"/>
      <c r="W129" s="157">
        <f>V129*K129</f>
        <v>0</v>
      </c>
      <c r="X129" s="157">
        <v>0.000518</v>
      </c>
      <c r="Y129" s="157">
        <f>X129*K129</f>
        <v>0.017612</v>
      </c>
      <c r="Z129" s="157">
        <v>0</v>
      </c>
      <c r="AA129" s="158">
        <f>Z129*K129</f>
        <v>0</v>
      </c>
      <c r="AR129" s="20" t="s">
        <v>148</v>
      </c>
      <c r="AT129" s="20" t="s">
        <v>144</v>
      </c>
      <c r="AU129" s="20" t="s">
        <v>99</v>
      </c>
      <c r="AY129" s="20" t="s">
        <v>143</v>
      </c>
      <c r="BE129" s="102">
        <f>IF(U129="základní",N129,0)</f>
        <v>0</v>
      </c>
      <c r="BF129" s="102">
        <f>IF(U129="snížená",N129,0)</f>
        <v>0</v>
      </c>
      <c r="BG129" s="102">
        <f>IF(U129="zákl. přenesená",N129,0)</f>
        <v>0</v>
      </c>
      <c r="BH129" s="102">
        <f>IF(U129="sníž. přenesená",N129,0)</f>
        <v>0</v>
      </c>
      <c r="BI129" s="102">
        <f>IF(U129="nulová",N129,0)</f>
        <v>0</v>
      </c>
      <c r="BJ129" s="20" t="s">
        <v>11</v>
      </c>
      <c r="BK129" s="102">
        <f>ROUND(L129*K129,0)</f>
        <v>0</v>
      </c>
      <c r="BL129" s="20" t="s">
        <v>148</v>
      </c>
      <c r="BM129" s="20" t="s">
        <v>149</v>
      </c>
    </row>
    <row r="130" spans="2:51" s="10" customFormat="1" ht="16.5" customHeight="1">
      <c r="B130" s="159"/>
      <c r="C130" s="269"/>
      <c r="D130" s="269"/>
      <c r="E130" s="270" t="s">
        <v>5</v>
      </c>
      <c r="F130" s="271" t="s">
        <v>150</v>
      </c>
      <c r="G130" s="272"/>
      <c r="H130" s="272"/>
      <c r="I130" s="272"/>
      <c r="J130" s="269"/>
      <c r="K130" s="270" t="s">
        <v>5</v>
      </c>
      <c r="L130" s="160"/>
      <c r="M130" s="160"/>
      <c r="N130" s="269"/>
      <c r="O130" s="269"/>
      <c r="P130" s="269"/>
      <c r="Q130" s="269"/>
      <c r="R130" s="161"/>
      <c r="T130" s="162"/>
      <c r="U130" s="160"/>
      <c r="V130" s="160"/>
      <c r="W130" s="160"/>
      <c r="X130" s="160"/>
      <c r="Y130" s="160"/>
      <c r="Z130" s="160"/>
      <c r="AA130" s="163"/>
      <c r="AT130" s="164" t="s">
        <v>151</v>
      </c>
      <c r="AU130" s="164" t="s">
        <v>99</v>
      </c>
      <c r="AV130" s="10" t="s">
        <v>11</v>
      </c>
      <c r="AW130" s="10" t="s">
        <v>36</v>
      </c>
      <c r="AX130" s="10" t="s">
        <v>79</v>
      </c>
      <c r="AY130" s="164" t="s">
        <v>143</v>
      </c>
    </row>
    <row r="131" spans="2:51" s="11" customFormat="1" ht="16.5" customHeight="1">
      <c r="B131" s="165"/>
      <c r="C131" s="273"/>
      <c r="D131" s="273"/>
      <c r="E131" s="274" t="s">
        <v>5</v>
      </c>
      <c r="F131" s="275" t="s">
        <v>152</v>
      </c>
      <c r="G131" s="276"/>
      <c r="H131" s="276"/>
      <c r="I131" s="276"/>
      <c r="J131" s="273"/>
      <c r="K131" s="277">
        <v>34</v>
      </c>
      <c r="L131" s="166"/>
      <c r="M131" s="166"/>
      <c r="N131" s="273"/>
      <c r="O131" s="273"/>
      <c r="P131" s="273"/>
      <c r="Q131" s="273"/>
      <c r="R131" s="167"/>
      <c r="T131" s="168"/>
      <c r="U131" s="166"/>
      <c r="V131" s="166"/>
      <c r="W131" s="166"/>
      <c r="X131" s="166"/>
      <c r="Y131" s="166"/>
      <c r="Z131" s="166"/>
      <c r="AA131" s="169"/>
      <c r="AT131" s="170" t="s">
        <v>151</v>
      </c>
      <c r="AU131" s="170" t="s">
        <v>99</v>
      </c>
      <c r="AV131" s="11" t="s">
        <v>99</v>
      </c>
      <c r="AW131" s="11" t="s">
        <v>36</v>
      </c>
      <c r="AX131" s="11" t="s">
        <v>11</v>
      </c>
      <c r="AY131" s="170" t="s">
        <v>143</v>
      </c>
    </row>
    <row r="132" spans="2:65" s="1" customFormat="1" ht="25.5" customHeight="1">
      <c r="B132" s="128"/>
      <c r="C132" s="264" t="s">
        <v>99</v>
      </c>
      <c r="D132" s="264" t="s">
        <v>144</v>
      </c>
      <c r="E132" s="265" t="s">
        <v>153</v>
      </c>
      <c r="F132" s="266" t="s">
        <v>154</v>
      </c>
      <c r="G132" s="266"/>
      <c r="H132" s="266"/>
      <c r="I132" s="266"/>
      <c r="J132" s="267" t="s">
        <v>155</v>
      </c>
      <c r="K132" s="268">
        <v>253.7</v>
      </c>
      <c r="L132" s="238">
        <v>0</v>
      </c>
      <c r="M132" s="238"/>
      <c r="N132" s="299">
        <f>ROUND(L132*K132,0)</f>
        <v>0</v>
      </c>
      <c r="O132" s="299"/>
      <c r="P132" s="299"/>
      <c r="Q132" s="299"/>
      <c r="R132" s="130"/>
      <c r="T132" s="156" t="s">
        <v>5</v>
      </c>
      <c r="U132" s="45" t="s">
        <v>44</v>
      </c>
      <c r="V132" s="37"/>
      <c r="W132" s="157">
        <f>V132*K132</f>
        <v>0</v>
      </c>
      <c r="X132" s="157">
        <v>0.02234</v>
      </c>
      <c r="Y132" s="157">
        <f>X132*K132</f>
        <v>5.667657999999999</v>
      </c>
      <c r="Z132" s="157">
        <v>0</v>
      </c>
      <c r="AA132" s="158">
        <f>Z132*K132</f>
        <v>0</v>
      </c>
      <c r="AR132" s="20" t="s">
        <v>148</v>
      </c>
      <c r="AT132" s="20" t="s">
        <v>144</v>
      </c>
      <c r="AU132" s="20" t="s">
        <v>99</v>
      </c>
      <c r="AY132" s="20" t="s">
        <v>143</v>
      </c>
      <c r="BE132" s="102">
        <f>IF(U132="základní",N132,0)</f>
        <v>0</v>
      </c>
      <c r="BF132" s="102">
        <f>IF(U132="snížená",N132,0)</f>
        <v>0</v>
      </c>
      <c r="BG132" s="102">
        <f>IF(U132="zákl. přenesená",N132,0)</f>
        <v>0</v>
      </c>
      <c r="BH132" s="102">
        <f>IF(U132="sníž. přenesená",N132,0)</f>
        <v>0</v>
      </c>
      <c r="BI132" s="102">
        <f>IF(U132="nulová",N132,0)</f>
        <v>0</v>
      </c>
      <c r="BJ132" s="20" t="s">
        <v>11</v>
      </c>
      <c r="BK132" s="102">
        <f>ROUND(L132*K132,0)</f>
        <v>0</v>
      </c>
      <c r="BL132" s="20" t="s">
        <v>148</v>
      </c>
      <c r="BM132" s="20" t="s">
        <v>156</v>
      </c>
    </row>
    <row r="133" spans="2:51" s="10" customFormat="1" ht="25.5" customHeight="1">
      <c r="B133" s="159"/>
      <c r="C133" s="269"/>
      <c r="D133" s="269"/>
      <c r="E133" s="270" t="s">
        <v>5</v>
      </c>
      <c r="F133" s="271" t="s">
        <v>157</v>
      </c>
      <c r="G133" s="272"/>
      <c r="H133" s="272"/>
      <c r="I133" s="272"/>
      <c r="J133" s="269"/>
      <c r="K133" s="270" t="s">
        <v>5</v>
      </c>
      <c r="L133" s="160"/>
      <c r="M133" s="160"/>
      <c r="N133" s="269"/>
      <c r="O133" s="269"/>
      <c r="P133" s="269"/>
      <c r="Q133" s="269"/>
      <c r="R133" s="161"/>
      <c r="T133" s="162"/>
      <c r="U133" s="160"/>
      <c r="V133" s="160"/>
      <c r="W133" s="160"/>
      <c r="X133" s="160"/>
      <c r="Y133" s="160"/>
      <c r="Z133" s="160"/>
      <c r="AA133" s="163"/>
      <c r="AT133" s="164" t="s">
        <v>151</v>
      </c>
      <c r="AU133" s="164" t="s">
        <v>99</v>
      </c>
      <c r="AV133" s="10" t="s">
        <v>11</v>
      </c>
      <c r="AW133" s="10" t="s">
        <v>36</v>
      </c>
      <c r="AX133" s="10" t="s">
        <v>79</v>
      </c>
      <c r="AY133" s="164" t="s">
        <v>143</v>
      </c>
    </row>
    <row r="134" spans="2:51" s="11" customFormat="1" ht="16.5" customHeight="1">
      <c r="B134" s="165"/>
      <c r="C134" s="273"/>
      <c r="D134" s="273"/>
      <c r="E134" s="274" t="s">
        <v>5</v>
      </c>
      <c r="F134" s="275" t="s">
        <v>158</v>
      </c>
      <c r="G134" s="276"/>
      <c r="H134" s="276"/>
      <c r="I134" s="276"/>
      <c r="J134" s="273"/>
      <c r="K134" s="277">
        <v>253.7</v>
      </c>
      <c r="L134" s="166"/>
      <c r="M134" s="166"/>
      <c r="N134" s="273"/>
      <c r="O134" s="273"/>
      <c r="P134" s="273"/>
      <c r="Q134" s="273"/>
      <c r="R134" s="167"/>
      <c r="T134" s="168"/>
      <c r="U134" s="166"/>
      <c r="V134" s="166"/>
      <c r="W134" s="166"/>
      <c r="X134" s="166"/>
      <c r="Y134" s="166"/>
      <c r="Z134" s="166"/>
      <c r="AA134" s="169"/>
      <c r="AT134" s="170" t="s">
        <v>151</v>
      </c>
      <c r="AU134" s="170" t="s">
        <v>99</v>
      </c>
      <c r="AV134" s="11" t="s">
        <v>99</v>
      </c>
      <c r="AW134" s="11" t="s">
        <v>36</v>
      </c>
      <c r="AX134" s="11" t="s">
        <v>11</v>
      </c>
      <c r="AY134" s="170" t="s">
        <v>143</v>
      </c>
    </row>
    <row r="135" spans="2:65" s="1" customFormat="1" ht="25.5" customHeight="1">
      <c r="B135" s="128"/>
      <c r="C135" s="264" t="s">
        <v>159</v>
      </c>
      <c r="D135" s="264" t="s">
        <v>144</v>
      </c>
      <c r="E135" s="265" t="s">
        <v>160</v>
      </c>
      <c r="F135" s="266" t="s">
        <v>161</v>
      </c>
      <c r="G135" s="266"/>
      <c r="H135" s="266"/>
      <c r="I135" s="266"/>
      <c r="J135" s="267" t="s">
        <v>162</v>
      </c>
      <c r="K135" s="268">
        <v>34</v>
      </c>
      <c r="L135" s="238">
        <v>0</v>
      </c>
      <c r="M135" s="238"/>
      <c r="N135" s="299">
        <f>ROUND(L135*K135,0)</f>
        <v>0</v>
      </c>
      <c r="O135" s="299"/>
      <c r="P135" s="299"/>
      <c r="Q135" s="299"/>
      <c r="R135" s="130"/>
      <c r="T135" s="156" t="s">
        <v>5</v>
      </c>
      <c r="U135" s="45" t="s">
        <v>44</v>
      </c>
      <c r="V135" s="37"/>
      <c r="W135" s="157">
        <f>V135*K135</f>
        <v>0</v>
      </c>
      <c r="X135" s="157">
        <v>0</v>
      </c>
      <c r="Y135" s="157">
        <f>X135*K135</f>
        <v>0</v>
      </c>
      <c r="Z135" s="157">
        <v>0</v>
      </c>
      <c r="AA135" s="158">
        <f>Z135*K135</f>
        <v>0</v>
      </c>
      <c r="AR135" s="20" t="s">
        <v>148</v>
      </c>
      <c r="AT135" s="20" t="s">
        <v>144</v>
      </c>
      <c r="AU135" s="20" t="s">
        <v>99</v>
      </c>
      <c r="AY135" s="20" t="s">
        <v>143</v>
      </c>
      <c r="BE135" s="102">
        <f>IF(U135="základní",N135,0)</f>
        <v>0</v>
      </c>
      <c r="BF135" s="102">
        <f>IF(U135="snížená",N135,0)</f>
        <v>0</v>
      </c>
      <c r="BG135" s="102">
        <f>IF(U135="zákl. přenesená",N135,0)</f>
        <v>0</v>
      </c>
      <c r="BH135" s="102">
        <f>IF(U135="sníž. přenesená",N135,0)</f>
        <v>0</v>
      </c>
      <c r="BI135" s="102">
        <f>IF(U135="nulová",N135,0)</f>
        <v>0</v>
      </c>
      <c r="BJ135" s="20" t="s">
        <v>11</v>
      </c>
      <c r="BK135" s="102">
        <f>ROUND(L135*K135,0)</f>
        <v>0</v>
      </c>
      <c r="BL135" s="20" t="s">
        <v>148</v>
      </c>
      <c r="BM135" s="20" t="s">
        <v>163</v>
      </c>
    </row>
    <row r="136" spans="2:51" s="10" customFormat="1" ht="16.5" customHeight="1">
      <c r="B136" s="159"/>
      <c r="C136" s="269"/>
      <c r="D136" s="269"/>
      <c r="E136" s="270" t="s">
        <v>5</v>
      </c>
      <c r="F136" s="271" t="s">
        <v>150</v>
      </c>
      <c r="G136" s="272"/>
      <c r="H136" s="272"/>
      <c r="I136" s="272"/>
      <c r="J136" s="269"/>
      <c r="K136" s="270" t="s">
        <v>5</v>
      </c>
      <c r="L136" s="246"/>
      <c r="M136" s="160"/>
      <c r="N136" s="269"/>
      <c r="O136" s="269"/>
      <c r="P136" s="269"/>
      <c r="Q136" s="269"/>
      <c r="R136" s="161"/>
      <c r="T136" s="162"/>
      <c r="U136" s="160"/>
      <c r="V136" s="160"/>
      <c r="W136" s="160"/>
      <c r="X136" s="160"/>
      <c r="Y136" s="160"/>
      <c r="Z136" s="160"/>
      <c r="AA136" s="163"/>
      <c r="AT136" s="164" t="s">
        <v>151</v>
      </c>
      <c r="AU136" s="164" t="s">
        <v>99</v>
      </c>
      <c r="AV136" s="10" t="s">
        <v>11</v>
      </c>
      <c r="AW136" s="10" t="s">
        <v>36</v>
      </c>
      <c r="AX136" s="10" t="s">
        <v>79</v>
      </c>
      <c r="AY136" s="164" t="s">
        <v>143</v>
      </c>
    </row>
    <row r="137" spans="2:51" s="11" customFormat="1" ht="16.5" customHeight="1">
      <c r="B137" s="165"/>
      <c r="C137" s="273"/>
      <c r="D137" s="273"/>
      <c r="E137" s="274" t="s">
        <v>5</v>
      </c>
      <c r="F137" s="275" t="s">
        <v>152</v>
      </c>
      <c r="G137" s="276"/>
      <c r="H137" s="276"/>
      <c r="I137" s="276"/>
      <c r="J137" s="273"/>
      <c r="K137" s="277">
        <v>34</v>
      </c>
      <c r="L137" s="166"/>
      <c r="M137" s="166"/>
      <c r="N137" s="273"/>
      <c r="O137" s="273"/>
      <c r="P137" s="273"/>
      <c r="Q137" s="273"/>
      <c r="R137" s="167"/>
      <c r="T137" s="168"/>
      <c r="U137" s="166"/>
      <c r="V137" s="166"/>
      <c r="W137" s="166"/>
      <c r="X137" s="166"/>
      <c r="Y137" s="166"/>
      <c r="Z137" s="166"/>
      <c r="AA137" s="169"/>
      <c r="AT137" s="170" t="s">
        <v>151</v>
      </c>
      <c r="AU137" s="170" t="s">
        <v>99</v>
      </c>
      <c r="AV137" s="11" t="s">
        <v>99</v>
      </c>
      <c r="AW137" s="11" t="s">
        <v>36</v>
      </c>
      <c r="AX137" s="11" t="s">
        <v>11</v>
      </c>
      <c r="AY137" s="170" t="s">
        <v>143</v>
      </c>
    </row>
    <row r="138" spans="2:65" s="1" customFormat="1" ht="16.5" customHeight="1">
      <c r="B138" s="128"/>
      <c r="C138" s="278" t="s">
        <v>148</v>
      </c>
      <c r="D138" s="278" t="s">
        <v>164</v>
      </c>
      <c r="E138" s="279" t="s">
        <v>165</v>
      </c>
      <c r="F138" s="280" t="s">
        <v>166</v>
      </c>
      <c r="G138" s="280"/>
      <c r="H138" s="280"/>
      <c r="I138" s="280"/>
      <c r="J138" s="281" t="s">
        <v>162</v>
      </c>
      <c r="K138" s="282">
        <v>34</v>
      </c>
      <c r="L138" s="239">
        <v>0</v>
      </c>
      <c r="M138" s="239"/>
      <c r="N138" s="300">
        <f>ROUND(L138*K138,0)</f>
        <v>0</v>
      </c>
      <c r="O138" s="299"/>
      <c r="P138" s="299"/>
      <c r="Q138" s="299"/>
      <c r="R138" s="130"/>
      <c r="T138" s="156" t="s">
        <v>5</v>
      </c>
      <c r="U138" s="45" t="s">
        <v>44</v>
      </c>
      <c r="V138" s="37"/>
      <c r="W138" s="157">
        <f>V138*K138</f>
        <v>0</v>
      </c>
      <c r="X138" s="157">
        <v>0.00059</v>
      </c>
      <c r="Y138" s="157">
        <f>X138*K138</f>
        <v>0.02006</v>
      </c>
      <c r="Z138" s="157">
        <v>0</v>
      </c>
      <c r="AA138" s="158">
        <f>Z138*K138</f>
        <v>0</v>
      </c>
      <c r="AR138" s="20" t="s">
        <v>167</v>
      </c>
      <c r="AT138" s="20" t="s">
        <v>164</v>
      </c>
      <c r="AU138" s="20" t="s">
        <v>99</v>
      </c>
      <c r="AY138" s="20" t="s">
        <v>143</v>
      </c>
      <c r="BE138" s="102">
        <f>IF(U138="základní",N138,0)</f>
        <v>0</v>
      </c>
      <c r="BF138" s="102">
        <f>IF(U138="snížená",N138,0)</f>
        <v>0</v>
      </c>
      <c r="BG138" s="102">
        <f>IF(U138="zákl. přenesená",N138,0)</f>
        <v>0</v>
      </c>
      <c r="BH138" s="102">
        <f>IF(U138="sníž. přenesená",N138,0)</f>
        <v>0</v>
      </c>
      <c r="BI138" s="102">
        <f>IF(U138="nulová",N138,0)</f>
        <v>0</v>
      </c>
      <c r="BJ138" s="20" t="s">
        <v>11</v>
      </c>
      <c r="BK138" s="102">
        <f>ROUND(L138*K138,0)</f>
        <v>0</v>
      </c>
      <c r="BL138" s="20" t="s">
        <v>148</v>
      </c>
      <c r="BM138" s="20" t="s">
        <v>168</v>
      </c>
    </row>
    <row r="139" spans="2:63" s="9" customFormat="1" ht="29.85" customHeight="1">
      <c r="B139" s="145"/>
      <c r="C139" s="261"/>
      <c r="D139" s="263" t="s">
        <v>109</v>
      </c>
      <c r="E139" s="263"/>
      <c r="F139" s="263"/>
      <c r="G139" s="263"/>
      <c r="H139" s="263"/>
      <c r="I139" s="263"/>
      <c r="J139" s="263"/>
      <c r="K139" s="263"/>
      <c r="L139" s="155"/>
      <c r="M139" s="155"/>
      <c r="N139" s="301">
        <f>BK139</f>
        <v>0</v>
      </c>
      <c r="O139" s="302"/>
      <c r="P139" s="302"/>
      <c r="Q139" s="302"/>
      <c r="R139" s="148"/>
      <c r="T139" s="149"/>
      <c r="U139" s="146"/>
      <c r="V139" s="146"/>
      <c r="W139" s="150">
        <f>SUM(W140:W147)</f>
        <v>0</v>
      </c>
      <c r="X139" s="146"/>
      <c r="Y139" s="150">
        <f>SUM(Y140:Y147)</f>
        <v>0</v>
      </c>
      <c r="Z139" s="146"/>
      <c r="AA139" s="151">
        <f>SUM(AA140:AA147)</f>
        <v>0</v>
      </c>
      <c r="AR139" s="152" t="s">
        <v>11</v>
      </c>
      <c r="AT139" s="153" t="s">
        <v>78</v>
      </c>
      <c r="AU139" s="153" t="s">
        <v>11</v>
      </c>
      <c r="AY139" s="152" t="s">
        <v>143</v>
      </c>
      <c r="BK139" s="154">
        <f>SUM(BK140:BK147)</f>
        <v>0</v>
      </c>
    </row>
    <row r="140" spans="2:65" s="1" customFormat="1" ht="16.5" customHeight="1">
      <c r="B140" s="128"/>
      <c r="C140" s="264" t="s">
        <v>169</v>
      </c>
      <c r="D140" s="264" t="s">
        <v>144</v>
      </c>
      <c r="E140" s="265" t="s">
        <v>170</v>
      </c>
      <c r="F140" s="266" t="s">
        <v>171</v>
      </c>
      <c r="G140" s="266"/>
      <c r="H140" s="266"/>
      <c r="I140" s="266"/>
      <c r="J140" s="267" t="s">
        <v>155</v>
      </c>
      <c r="K140" s="268">
        <v>283.34</v>
      </c>
      <c r="L140" s="238">
        <v>0</v>
      </c>
      <c r="M140" s="238"/>
      <c r="N140" s="299">
        <f>ROUND(L140*K140,0)</f>
        <v>0</v>
      </c>
      <c r="O140" s="299"/>
      <c r="P140" s="299"/>
      <c r="Q140" s="299"/>
      <c r="R140" s="130"/>
      <c r="T140" s="156" t="s">
        <v>5</v>
      </c>
      <c r="U140" s="45" t="s">
        <v>44</v>
      </c>
      <c r="V140" s="37"/>
      <c r="W140" s="157">
        <f>V140*K140</f>
        <v>0</v>
      </c>
      <c r="X140" s="157">
        <v>0</v>
      </c>
      <c r="Y140" s="157">
        <f>X140*K140</f>
        <v>0</v>
      </c>
      <c r="Z140" s="157">
        <v>0</v>
      </c>
      <c r="AA140" s="158">
        <f>Z140*K140</f>
        <v>0</v>
      </c>
      <c r="AR140" s="20" t="s">
        <v>148</v>
      </c>
      <c r="AT140" s="20" t="s">
        <v>144</v>
      </c>
      <c r="AU140" s="20" t="s">
        <v>99</v>
      </c>
      <c r="AY140" s="20" t="s">
        <v>143</v>
      </c>
      <c r="BE140" s="102">
        <f>IF(U140="základní",N140,0)</f>
        <v>0</v>
      </c>
      <c r="BF140" s="102">
        <f>IF(U140="snížená",N140,0)</f>
        <v>0</v>
      </c>
      <c r="BG140" s="102">
        <f>IF(U140="zákl. přenesená",N140,0)</f>
        <v>0</v>
      </c>
      <c r="BH140" s="102">
        <f>IF(U140="sníž. přenesená",N140,0)</f>
        <v>0</v>
      </c>
      <c r="BI140" s="102">
        <f>IF(U140="nulová",N140,0)</f>
        <v>0</v>
      </c>
      <c r="BJ140" s="20" t="s">
        <v>11</v>
      </c>
      <c r="BK140" s="102">
        <f>ROUND(L140*K140,0)</f>
        <v>0</v>
      </c>
      <c r="BL140" s="20" t="s">
        <v>148</v>
      </c>
      <c r="BM140" s="20" t="s">
        <v>172</v>
      </c>
    </row>
    <row r="141" spans="2:51" s="11" customFormat="1" ht="16.5" customHeight="1">
      <c r="B141" s="165"/>
      <c r="C141" s="273"/>
      <c r="D141" s="273"/>
      <c r="E141" s="274" t="s">
        <v>5</v>
      </c>
      <c r="F141" s="283" t="s">
        <v>173</v>
      </c>
      <c r="G141" s="284"/>
      <c r="H141" s="284"/>
      <c r="I141" s="284"/>
      <c r="J141" s="273"/>
      <c r="K141" s="277">
        <v>283.34</v>
      </c>
      <c r="L141" s="166"/>
      <c r="M141" s="166"/>
      <c r="N141" s="273"/>
      <c r="O141" s="273"/>
      <c r="P141" s="273"/>
      <c r="Q141" s="273"/>
      <c r="R141" s="167"/>
      <c r="T141" s="168"/>
      <c r="U141" s="166"/>
      <c r="V141" s="166"/>
      <c r="W141" s="166"/>
      <c r="X141" s="166"/>
      <c r="Y141" s="166"/>
      <c r="Z141" s="166"/>
      <c r="AA141" s="169"/>
      <c r="AT141" s="170" t="s">
        <v>151</v>
      </c>
      <c r="AU141" s="170" t="s">
        <v>99</v>
      </c>
      <c r="AV141" s="11" t="s">
        <v>99</v>
      </c>
      <c r="AW141" s="11" t="s">
        <v>36</v>
      </c>
      <c r="AX141" s="11" t="s">
        <v>11</v>
      </c>
      <c r="AY141" s="170" t="s">
        <v>143</v>
      </c>
    </row>
    <row r="142" spans="2:65" s="1" customFormat="1" ht="38.25" customHeight="1">
      <c r="B142" s="128"/>
      <c r="C142" s="264" t="s">
        <v>174</v>
      </c>
      <c r="D142" s="264" t="s">
        <v>144</v>
      </c>
      <c r="E142" s="265" t="s">
        <v>175</v>
      </c>
      <c r="F142" s="266" t="s">
        <v>176</v>
      </c>
      <c r="G142" s="266"/>
      <c r="H142" s="266"/>
      <c r="I142" s="266"/>
      <c r="J142" s="267" t="s">
        <v>177</v>
      </c>
      <c r="K142" s="268">
        <v>13.72</v>
      </c>
      <c r="L142" s="238">
        <v>0</v>
      </c>
      <c r="M142" s="238"/>
      <c r="N142" s="299">
        <f aca="true" t="shared" si="5" ref="N142:N147">ROUND(L142*K142,0)</f>
        <v>0</v>
      </c>
      <c r="O142" s="299"/>
      <c r="P142" s="299"/>
      <c r="Q142" s="299"/>
      <c r="R142" s="130"/>
      <c r="T142" s="156" t="s">
        <v>5</v>
      </c>
      <c r="U142" s="45" t="s">
        <v>44</v>
      </c>
      <c r="V142" s="37"/>
      <c r="W142" s="157">
        <f aca="true" t="shared" si="6" ref="W142:W147">V142*K142</f>
        <v>0</v>
      </c>
      <c r="X142" s="157">
        <v>0</v>
      </c>
      <c r="Y142" s="157">
        <f aca="true" t="shared" si="7" ref="Y142:Y147">X142*K142</f>
        <v>0</v>
      </c>
      <c r="Z142" s="157">
        <v>0</v>
      </c>
      <c r="AA142" s="158">
        <f aca="true" t="shared" si="8" ref="AA142:AA147">Z142*K142</f>
        <v>0</v>
      </c>
      <c r="AR142" s="20" t="s">
        <v>148</v>
      </c>
      <c r="AT142" s="20" t="s">
        <v>144</v>
      </c>
      <c r="AU142" s="20" t="s">
        <v>99</v>
      </c>
      <c r="AY142" s="20" t="s">
        <v>143</v>
      </c>
      <c r="BE142" s="102">
        <f aca="true" t="shared" si="9" ref="BE142:BE147">IF(U142="základní",N142,0)</f>
        <v>0</v>
      </c>
      <c r="BF142" s="102">
        <f aca="true" t="shared" si="10" ref="BF142:BF147">IF(U142="snížená",N142,0)</f>
        <v>0</v>
      </c>
      <c r="BG142" s="102">
        <f aca="true" t="shared" si="11" ref="BG142:BG147">IF(U142="zákl. přenesená",N142,0)</f>
        <v>0</v>
      </c>
      <c r="BH142" s="102">
        <f aca="true" t="shared" si="12" ref="BH142:BH147">IF(U142="sníž. přenesená",N142,0)</f>
        <v>0</v>
      </c>
      <c r="BI142" s="102">
        <f aca="true" t="shared" si="13" ref="BI142:BI147">IF(U142="nulová",N142,0)</f>
        <v>0</v>
      </c>
      <c r="BJ142" s="20" t="s">
        <v>11</v>
      </c>
      <c r="BK142" s="102">
        <f aca="true" t="shared" si="14" ref="BK142:BK147">ROUND(L142*K142,0)</f>
        <v>0</v>
      </c>
      <c r="BL142" s="20" t="s">
        <v>148</v>
      </c>
      <c r="BM142" s="20" t="s">
        <v>178</v>
      </c>
    </row>
    <row r="143" spans="2:65" s="1" customFormat="1" ht="38.25" customHeight="1">
      <c r="B143" s="128"/>
      <c r="C143" s="264" t="s">
        <v>179</v>
      </c>
      <c r="D143" s="264" t="s">
        <v>144</v>
      </c>
      <c r="E143" s="265" t="s">
        <v>180</v>
      </c>
      <c r="F143" s="266" t="s">
        <v>181</v>
      </c>
      <c r="G143" s="266"/>
      <c r="H143" s="266"/>
      <c r="I143" s="266"/>
      <c r="J143" s="267" t="s">
        <v>177</v>
      </c>
      <c r="K143" s="268">
        <v>13.72</v>
      </c>
      <c r="L143" s="238">
        <v>0</v>
      </c>
      <c r="M143" s="238"/>
      <c r="N143" s="299">
        <f t="shared" si="5"/>
        <v>0</v>
      </c>
      <c r="O143" s="299"/>
      <c r="P143" s="299"/>
      <c r="Q143" s="299"/>
      <c r="R143" s="130"/>
      <c r="T143" s="156" t="s">
        <v>5</v>
      </c>
      <c r="U143" s="45" t="s">
        <v>44</v>
      </c>
      <c r="V143" s="37"/>
      <c r="W143" s="157">
        <f t="shared" si="6"/>
        <v>0</v>
      </c>
      <c r="X143" s="157">
        <v>0</v>
      </c>
      <c r="Y143" s="157">
        <f t="shared" si="7"/>
        <v>0</v>
      </c>
      <c r="Z143" s="157">
        <v>0</v>
      </c>
      <c r="AA143" s="158">
        <f t="shared" si="8"/>
        <v>0</v>
      </c>
      <c r="AR143" s="20" t="s">
        <v>148</v>
      </c>
      <c r="AT143" s="20" t="s">
        <v>144</v>
      </c>
      <c r="AU143" s="20" t="s">
        <v>99</v>
      </c>
      <c r="AY143" s="20" t="s">
        <v>143</v>
      </c>
      <c r="BE143" s="102">
        <f t="shared" si="9"/>
        <v>0</v>
      </c>
      <c r="BF143" s="102">
        <f t="shared" si="10"/>
        <v>0</v>
      </c>
      <c r="BG143" s="102">
        <f t="shared" si="11"/>
        <v>0</v>
      </c>
      <c r="BH143" s="102">
        <f t="shared" si="12"/>
        <v>0</v>
      </c>
      <c r="BI143" s="102">
        <f t="shared" si="13"/>
        <v>0</v>
      </c>
      <c r="BJ143" s="20" t="s">
        <v>11</v>
      </c>
      <c r="BK143" s="102">
        <f t="shared" si="14"/>
        <v>0</v>
      </c>
      <c r="BL143" s="20" t="s">
        <v>148</v>
      </c>
      <c r="BM143" s="20" t="s">
        <v>182</v>
      </c>
    </row>
    <row r="144" spans="2:65" s="1" customFormat="1" ht="25.5" customHeight="1">
      <c r="B144" s="128"/>
      <c r="C144" s="264" t="s">
        <v>167</v>
      </c>
      <c r="D144" s="264" t="s">
        <v>144</v>
      </c>
      <c r="E144" s="265" t="s">
        <v>183</v>
      </c>
      <c r="F144" s="266" t="s">
        <v>184</v>
      </c>
      <c r="G144" s="266"/>
      <c r="H144" s="266"/>
      <c r="I144" s="266"/>
      <c r="J144" s="267" t="s">
        <v>177</v>
      </c>
      <c r="K144" s="268">
        <v>137.2</v>
      </c>
      <c r="L144" s="238">
        <v>0</v>
      </c>
      <c r="M144" s="238"/>
      <c r="N144" s="299">
        <f t="shared" si="5"/>
        <v>0</v>
      </c>
      <c r="O144" s="299"/>
      <c r="P144" s="299"/>
      <c r="Q144" s="299"/>
      <c r="R144" s="130"/>
      <c r="T144" s="156" t="s">
        <v>5</v>
      </c>
      <c r="U144" s="45" t="s">
        <v>44</v>
      </c>
      <c r="V144" s="37"/>
      <c r="W144" s="157">
        <f t="shared" si="6"/>
        <v>0</v>
      </c>
      <c r="X144" s="157">
        <v>0</v>
      </c>
      <c r="Y144" s="157">
        <f t="shared" si="7"/>
        <v>0</v>
      </c>
      <c r="Z144" s="157">
        <v>0</v>
      </c>
      <c r="AA144" s="158">
        <f t="shared" si="8"/>
        <v>0</v>
      </c>
      <c r="AR144" s="20" t="s">
        <v>148</v>
      </c>
      <c r="AT144" s="20" t="s">
        <v>144</v>
      </c>
      <c r="AU144" s="20" t="s">
        <v>99</v>
      </c>
      <c r="AY144" s="20" t="s">
        <v>143</v>
      </c>
      <c r="BE144" s="102">
        <f t="shared" si="9"/>
        <v>0</v>
      </c>
      <c r="BF144" s="102">
        <f t="shared" si="10"/>
        <v>0</v>
      </c>
      <c r="BG144" s="102">
        <f t="shared" si="11"/>
        <v>0</v>
      </c>
      <c r="BH144" s="102">
        <f t="shared" si="12"/>
        <v>0</v>
      </c>
      <c r="BI144" s="102">
        <f t="shared" si="13"/>
        <v>0</v>
      </c>
      <c r="BJ144" s="20" t="s">
        <v>11</v>
      </c>
      <c r="BK144" s="102">
        <f t="shared" si="14"/>
        <v>0</v>
      </c>
      <c r="BL144" s="20" t="s">
        <v>148</v>
      </c>
      <c r="BM144" s="20" t="s">
        <v>185</v>
      </c>
    </row>
    <row r="145" spans="2:65" s="1" customFormat="1" ht="25.5" customHeight="1">
      <c r="B145" s="128"/>
      <c r="C145" s="264" t="s">
        <v>186</v>
      </c>
      <c r="D145" s="264" t="s">
        <v>144</v>
      </c>
      <c r="E145" s="265" t="s">
        <v>187</v>
      </c>
      <c r="F145" s="266" t="s">
        <v>188</v>
      </c>
      <c r="G145" s="266"/>
      <c r="H145" s="266"/>
      <c r="I145" s="266"/>
      <c r="J145" s="267" t="s">
        <v>177</v>
      </c>
      <c r="K145" s="268">
        <v>13.72</v>
      </c>
      <c r="L145" s="238">
        <v>0</v>
      </c>
      <c r="M145" s="238"/>
      <c r="N145" s="299">
        <f t="shared" si="5"/>
        <v>0</v>
      </c>
      <c r="O145" s="299"/>
      <c r="P145" s="299"/>
      <c r="Q145" s="299"/>
      <c r="R145" s="130"/>
      <c r="T145" s="156" t="s">
        <v>5</v>
      </c>
      <c r="U145" s="45" t="s">
        <v>44</v>
      </c>
      <c r="V145" s="37"/>
      <c r="W145" s="157">
        <f t="shared" si="6"/>
        <v>0</v>
      </c>
      <c r="X145" s="157">
        <v>0</v>
      </c>
      <c r="Y145" s="157">
        <f t="shared" si="7"/>
        <v>0</v>
      </c>
      <c r="Z145" s="157">
        <v>0</v>
      </c>
      <c r="AA145" s="158">
        <f t="shared" si="8"/>
        <v>0</v>
      </c>
      <c r="AR145" s="20" t="s">
        <v>148</v>
      </c>
      <c r="AT145" s="20" t="s">
        <v>144</v>
      </c>
      <c r="AU145" s="20" t="s">
        <v>99</v>
      </c>
      <c r="AY145" s="20" t="s">
        <v>143</v>
      </c>
      <c r="BE145" s="102">
        <f t="shared" si="9"/>
        <v>0</v>
      </c>
      <c r="BF145" s="102">
        <f t="shared" si="10"/>
        <v>0</v>
      </c>
      <c r="BG145" s="102">
        <f t="shared" si="11"/>
        <v>0</v>
      </c>
      <c r="BH145" s="102">
        <f t="shared" si="12"/>
        <v>0</v>
      </c>
      <c r="BI145" s="102">
        <f t="shared" si="13"/>
        <v>0</v>
      </c>
      <c r="BJ145" s="20" t="s">
        <v>11</v>
      </c>
      <c r="BK145" s="102">
        <f t="shared" si="14"/>
        <v>0</v>
      </c>
      <c r="BL145" s="20" t="s">
        <v>148</v>
      </c>
      <c r="BM145" s="20" t="s">
        <v>189</v>
      </c>
    </row>
    <row r="146" spans="2:65" s="1" customFormat="1" ht="25.5" customHeight="1">
      <c r="B146" s="128"/>
      <c r="C146" s="264" t="s">
        <v>190</v>
      </c>
      <c r="D146" s="264" t="s">
        <v>144</v>
      </c>
      <c r="E146" s="265" t="s">
        <v>191</v>
      </c>
      <c r="F146" s="266" t="s">
        <v>192</v>
      </c>
      <c r="G146" s="266"/>
      <c r="H146" s="266"/>
      <c r="I146" s="266"/>
      <c r="J146" s="267" t="s">
        <v>177</v>
      </c>
      <c r="K146" s="268">
        <v>13.72</v>
      </c>
      <c r="L146" s="238">
        <v>0</v>
      </c>
      <c r="M146" s="238"/>
      <c r="N146" s="299">
        <f t="shared" si="5"/>
        <v>0</v>
      </c>
      <c r="O146" s="299"/>
      <c r="P146" s="299"/>
      <c r="Q146" s="299"/>
      <c r="R146" s="130"/>
      <c r="T146" s="156" t="s">
        <v>5</v>
      </c>
      <c r="U146" s="45" t="s">
        <v>44</v>
      </c>
      <c r="V146" s="37"/>
      <c r="W146" s="157">
        <f t="shared" si="6"/>
        <v>0</v>
      </c>
      <c r="X146" s="157">
        <v>0</v>
      </c>
      <c r="Y146" s="157">
        <f t="shared" si="7"/>
        <v>0</v>
      </c>
      <c r="Z146" s="157">
        <v>0</v>
      </c>
      <c r="AA146" s="158">
        <f t="shared" si="8"/>
        <v>0</v>
      </c>
      <c r="AR146" s="20" t="s">
        <v>148</v>
      </c>
      <c r="AT146" s="20" t="s">
        <v>144</v>
      </c>
      <c r="AU146" s="20" t="s">
        <v>99</v>
      </c>
      <c r="AY146" s="20" t="s">
        <v>143</v>
      </c>
      <c r="BE146" s="102">
        <f t="shared" si="9"/>
        <v>0</v>
      </c>
      <c r="BF146" s="102">
        <f t="shared" si="10"/>
        <v>0</v>
      </c>
      <c r="BG146" s="102">
        <f t="shared" si="11"/>
        <v>0</v>
      </c>
      <c r="BH146" s="102">
        <f t="shared" si="12"/>
        <v>0</v>
      </c>
      <c r="BI146" s="102">
        <f t="shared" si="13"/>
        <v>0</v>
      </c>
      <c r="BJ146" s="20" t="s">
        <v>11</v>
      </c>
      <c r="BK146" s="102">
        <f t="shared" si="14"/>
        <v>0</v>
      </c>
      <c r="BL146" s="20" t="s">
        <v>148</v>
      </c>
      <c r="BM146" s="20" t="s">
        <v>193</v>
      </c>
    </row>
    <row r="147" spans="2:65" s="1" customFormat="1" ht="25.5" customHeight="1">
      <c r="B147" s="128"/>
      <c r="C147" s="264" t="s">
        <v>194</v>
      </c>
      <c r="D147" s="264" t="s">
        <v>144</v>
      </c>
      <c r="E147" s="265" t="s">
        <v>195</v>
      </c>
      <c r="F147" s="266" t="s">
        <v>196</v>
      </c>
      <c r="G147" s="266"/>
      <c r="H147" s="266"/>
      <c r="I147" s="266"/>
      <c r="J147" s="267" t="s">
        <v>177</v>
      </c>
      <c r="K147" s="268">
        <v>5.81</v>
      </c>
      <c r="L147" s="238">
        <v>0</v>
      </c>
      <c r="M147" s="238"/>
      <c r="N147" s="299">
        <f t="shared" si="5"/>
        <v>0</v>
      </c>
      <c r="O147" s="299"/>
      <c r="P147" s="299"/>
      <c r="Q147" s="299"/>
      <c r="R147" s="130"/>
      <c r="T147" s="156" t="s">
        <v>5</v>
      </c>
      <c r="U147" s="45" t="s">
        <v>44</v>
      </c>
      <c r="V147" s="37"/>
      <c r="W147" s="157">
        <f t="shared" si="6"/>
        <v>0</v>
      </c>
      <c r="X147" s="157">
        <v>0</v>
      </c>
      <c r="Y147" s="157">
        <f t="shared" si="7"/>
        <v>0</v>
      </c>
      <c r="Z147" s="157">
        <v>0</v>
      </c>
      <c r="AA147" s="158">
        <f t="shared" si="8"/>
        <v>0</v>
      </c>
      <c r="AR147" s="20" t="s">
        <v>148</v>
      </c>
      <c r="AT147" s="20" t="s">
        <v>144</v>
      </c>
      <c r="AU147" s="20" t="s">
        <v>99</v>
      </c>
      <c r="AY147" s="20" t="s">
        <v>143</v>
      </c>
      <c r="BE147" s="102">
        <f t="shared" si="9"/>
        <v>0</v>
      </c>
      <c r="BF147" s="102">
        <f t="shared" si="10"/>
        <v>0</v>
      </c>
      <c r="BG147" s="102">
        <f t="shared" si="11"/>
        <v>0</v>
      </c>
      <c r="BH147" s="102">
        <f t="shared" si="12"/>
        <v>0</v>
      </c>
      <c r="BI147" s="102">
        <f t="shared" si="13"/>
        <v>0</v>
      </c>
      <c r="BJ147" s="20" t="s">
        <v>11</v>
      </c>
      <c r="BK147" s="102">
        <f t="shared" si="14"/>
        <v>0</v>
      </c>
      <c r="BL147" s="20" t="s">
        <v>148</v>
      </c>
      <c r="BM147" s="20" t="s">
        <v>197</v>
      </c>
    </row>
    <row r="148" spans="2:63" s="9" customFormat="1" ht="37.35" customHeight="1">
      <c r="B148" s="145"/>
      <c r="C148" s="261"/>
      <c r="D148" s="262" t="s">
        <v>110</v>
      </c>
      <c r="E148" s="262"/>
      <c r="F148" s="262"/>
      <c r="G148" s="262"/>
      <c r="H148" s="262"/>
      <c r="I148" s="262"/>
      <c r="J148" s="262"/>
      <c r="K148" s="262"/>
      <c r="L148" s="147"/>
      <c r="M148" s="147"/>
      <c r="N148" s="303">
        <f>BK148</f>
        <v>0</v>
      </c>
      <c r="O148" s="304"/>
      <c r="P148" s="304"/>
      <c r="Q148" s="304"/>
      <c r="R148" s="148"/>
      <c r="T148" s="149"/>
      <c r="U148" s="146"/>
      <c r="V148" s="146"/>
      <c r="W148" s="150">
        <f>W149+W180+W208+W211+W229+W238+W243</f>
        <v>0</v>
      </c>
      <c r="X148" s="146"/>
      <c r="Y148" s="150">
        <f>Y149+Y180+Y208+Y211+Y229+Y238+Y243</f>
        <v>9.663971429299998</v>
      </c>
      <c r="Z148" s="146"/>
      <c r="AA148" s="151">
        <f>AA149+AA180+AA208+AA211+AA229+AA238+AA243</f>
        <v>13.718834600000001</v>
      </c>
      <c r="AR148" s="152" t="s">
        <v>99</v>
      </c>
      <c r="AT148" s="153" t="s">
        <v>78</v>
      </c>
      <c r="AU148" s="153" t="s">
        <v>79</v>
      </c>
      <c r="AY148" s="152" t="s">
        <v>143</v>
      </c>
      <c r="BK148" s="154">
        <f>BK149+BK180+BK208+BK211+BK229+BK238+BK243</f>
        <v>0</v>
      </c>
    </row>
    <row r="149" spans="2:63" s="9" customFormat="1" ht="19.9" customHeight="1">
      <c r="B149" s="145"/>
      <c r="C149" s="261"/>
      <c r="D149" s="263" t="s">
        <v>111</v>
      </c>
      <c r="E149" s="263"/>
      <c r="F149" s="263"/>
      <c r="G149" s="263"/>
      <c r="H149" s="263"/>
      <c r="I149" s="263"/>
      <c r="J149" s="263"/>
      <c r="K149" s="263"/>
      <c r="L149" s="155"/>
      <c r="M149" s="155"/>
      <c r="N149" s="297">
        <f>BK149</f>
        <v>0</v>
      </c>
      <c r="O149" s="298"/>
      <c r="P149" s="298"/>
      <c r="Q149" s="298"/>
      <c r="R149" s="148"/>
      <c r="T149" s="149"/>
      <c r="U149" s="146"/>
      <c r="V149" s="146"/>
      <c r="W149" s="150">
        <f>SUM(W150:W179)</f>
        <v>0</v>
      </c>
      <c r="X149" s="146"/>
      <c r="Y149" s="150">
        <f>SUM(Y150:Y179)</f>
        <v>6.279445389299999</v>
      </c>
      <c r="Z149" s="146"/>
      <c r="AA149" s="151">
        <f>SUM(AA150:AA179)</f>
        <v>2.8415</v>
      </c>
      <c r="AR149" s="152" t="s">
        <v>99</v>
      </c>
      <c r="AT149" s="153" t="s">
        <v>78</v>
      </c>
      <c r="AU149" s="153" t="s">
        <v>11</v>
      </c>
      <c r="AY149" s="152" t="s">
        <v>143</v>
      </c>
      <c r="BK149" s="154">
        <f>SUM(BK150:BK179)</f>
        <v>0</v>
      </c>
    </row>
    <row r="150" spans="2:65" s="1" customFormat="1" ht="25.5" customHeight="1">
      <c r="B150" s="128"/>
      <c r="C150" s="264" t="s">
        <v>198</v>
      </c>
      <c r="D150" s="264" t="s">
        <v>144</v>
      </c>
      <c r="E150" s="265" t="s">
        <v>199</v>
      </c>
      <c r="F150" s="266" t="s">
        <v>200</v>
      </c>
      <c r="G150" s="266"/>
      <c r="H150" s="266"/>
      <c r="I150" s="266"/>
      <c r="J150" s="267" t="s">
        <v>155</v>
      </c>
      <c r="K150" s="268">
        <v>283.34</v>
      </c>
      <c r="L150" s="238">
        <v>0</v>
      </c>
      <c r="M150" s="238"/>
      <c r="N150" s="299">
        <f>ROUND(L150*K150,0)</f>
        <v>0</v>
      </c>
      <c r="O150" s="299"/>
      <c r="P150" s="299"/>
      <c r="Q150" s="299"/>
      <c r="R150" s="130"/>
      <c r="T150" s="156" t="s">
        <v>5</v>
      </c>
      <c r="U150" s="45" t="s">
        <v>44</v>
      </c>
      <c r="V150" s="37"/>
      <c r="W150" s="157">
        <f>V150*K150</f>
        <v>0</v>
      </c>
      <c r="X150" s="157">
        <v>0</v>
      </c>
      <c r="Y150" s="157">
        <f>X150*K150</f>
        <v>0</v>
      </c>
      <c r="Z150" s="157">
        <v>0.01</v>
      </c>
      <c r="AA150" s="158">
        <f>Z150*K150</f>
        <v>2.8333999999999997</v>
      </c>
      <c r="AR150" s="20" t="s">
        <v>201</v>
      </c>
      <c r="AT150" s="20" t="s">
        <v>144</v>
      </c>
      <c r="AU150" s="20" t="s">
        <v>99</v>
      </c>
      <c r="AY150" s="20" t="s">
        <v>143</v>
      </c>
      <c r="BE150" s="102">
        <f>IF(U150="základní",N150,0)</f>
        <v>0</v>
      </c>
      <c r="BF150" s="102">
        <f>IF(U150="snížená",N150,0)</f>
        <v>0</v>
      </c>
      <c r="BG150" s="102">
        <f>IF(U150="zákl. přenesená",N150,0)</f>
        <v>0</v>
      </c>
      <c r="BH150" s="102">
        <f>IF(U150="sníž. přenesená",N150,0)</f>
        <v>0</v>
      </c>
      <c r="BI150" s="102">
        <f>IF(U150="nulová",N150,0)</f>
        <v>0</v>
      </c>
      <c r="BJ150" s="20" t="s">
        <v>11</v>
      </c>
      <c r="BK150" s="102">
        <f>ROUND(L150*K150,0)</f>
        <v>0</v>
      </c>
      <c r="BL150" s="20" t="s">
        <v>201</v>
      </c>
      <c r="BM150" s="20" t="s">
        <v>202</v>
      </c>
    </row>
    <row r="151" spans="2:51" s="11" customFormat="1" ht="16.5" customHeight="1">
      <c r="B151" s="165"/>
      <c r="C151" s="273"/>
      <c r="D151" s="273"/>
      <c r="E151" s="274" t="s">
        <v>5</v>
      </c>
      <c r="F151" s="283" t="s">
        <v>173</v>
      </c>
      <c r="G151" s="284"/>
      <c r="H151" s="284"/>
      <c r="I151" s="284"/>
      <c r="J151" s="273"/>
      <c r="K151" s="277">
        <v>283.34</v>
      </c>
      <c r="L151" s="166"/>
      <c r="M151" s="166"/>
      <c r="N151" s="273"/>
      <c r="O151" s="273"/>
      <c r="P151" s="273"/>
      <c r="Q151" s="273"/>
      <c r="R151" s="167"/>
      <c r="T151" s="168"/>
      <c r="U151" s="166"/>
      <c r="V151" s="166"/>
      <c r="W151" s="166"/>
      <c r="X151" s="166"/>
      <c r="Y151" s="166"/>
      <c r="Z151" s="166"/>
      <c r="AA151" s="169"/>
      <c r="AT151" s="170" t="s">
        <v>151</v>
      </c>
      <c r="AU151" s="170" t="s">
        <v>99</v>
      </c>
      <c r="AV151" s="11" t="s">
        <v>99</v>
      </c>
      <c r="AW151" s="11" t="s">
        <v>36</v>
      </c>
      <c r="AX151" s="11" t="s">
        <v>11</v>
      </c>
      <c r="AY151" s="170" t="s">
        <v>143</v>
      </c>
    </row>
    <row r="152" spans="2:65" s="1" customFormat="1" ht="25.5" customHeight="1">
      <c r="B152" s="128"/>
      <c r="C152" s="264" t="s">
        <v>203</v>
      </c>
      <c r="D152" s="264" t="s">
        <v>144</v>
      </c>
      <c r="E152" s="265" t="s">
        <v>204</v>
      </c>
      <c r="F152" s="266" t="s">
        <v>205</v>
      </c>
      <c r="G152" s="266"/>
      <c r="H152" s="266"/>
      <c r="I152" s="266"/>
      <c r="J152" s="267" t="s">
        <v>162</v>
      </c>
      <c r="K152" s="268">
        <v>27</v>
      </c>
      <c r="L152" s="238">
        <v>0</v>
      </c>
      <c r="M152" s="238"/>
      <c r="N152" s="299">
        <f>ROUND(L152*K152,0)</f>
        <v>0</v>
      </c>
      <c r="O152" s="299"/>
      <c r="P152" s="299"/>
      <c r="Q152" s="299"/>
      <c r="R152" s="130"/>
      <c r="T152" s="156" t="s">
        <v>5</v>
      </c>
      <c r="U152" s="45" t="s">
        <v>44</v>
      </c>
      <c r="V152" s="37"/>
      <c r="W152" s="157">
        <f>V152*K152</f>
        <v>0</v>
      </c>
      <c r="X152" s="157">
        <v>0</v>
      </c>
      <c r="Y152" s="157">
        <f>X152*K152</f>
        <v>0</v>
      </c>
      <c r="Z152" s="157">
        <v>0.0003</v>
      </c>
      <c r="AA152" s="158">
        <f>Z152*K152</f>
        <v>0.0081</v>
      </c>
      <c r="AR152" s="20" t="s">
        <v>201</v>
      </c>
      <c r="AT152" s="20" t="s">
        <v>144</v>
      </c>
      <c r="AU152" s="20" t="s">
        <v>99</v>
      </c>
      <c r="AY152" s="20" t="s">
        <v>143</v>
      </c>
      <c r="BE152" s="102">
        <f>IF(U152="základní",N152,0)</f>
        <v>0</v>
      </c>
      <c r="BF152" s="102">
        <f>IF(U152="snížená",N152,0)</f>
        <v>0</v>
      </c>
      <c r="BG152" s="102">
        <f>IF(U152="zákl. přenesená",N152,0)</f>
        <v>0</v>
      </c>
      <c r="BH152" s="102">
        <f>IF(U152="sníž. přenesená",N152,0)</f>
        <v>0</v>
      </c>
      <c r="BI152" s="102">
        <f>IF(U152="nulová",N152,0)</f>
        <v>0</v>
      </c>
      <c r="BJ152" s="20" t="s">
        <v>11</v>
      </c>
      <c r="BK152" s="102">
        <f>ROUND(L152*K152,0)</f>
        <v>0</v>
      </c>
      <c r="BL152" s="20" t="s">
        <v>201</v>
      </c>
      <c r="BM152" s="20" t="s">
        <v>206</v>
      </c>
    </row>
    <row r="153" spans="2:51" s="10" customFormat="1" ht="16.5" customHeight="1">
      <c r="B153" s="159"/>
      <c r="C153" s="269"/>
      <c r="D153" s="269"/>
      <c r="E153" s="270" t="s">
        <v>5</v>
      </c>
      <c r="F153" s="271" t="s">
        <v>207</v>
      </c>
      <c r="G153" s="272"/>
      <c r="H153" s="272"/>
      <c r="I153" s="272"/>
      <c r="J153" s="269"/>
      <c r="K153" s="270" t="s">
        <v>5</v>
      </c>
      <c r="L153" s="160"/>
      <c r="M153" s="160"/>
      <c r="N153" s="269"/>
      <c r="O153" s="269"/>
      <c r="P153" s="269"/>
      <c r="Q153" s="269"/>
      <c r="R153" s="161"/>
      <c r="T153" s="162"/>
      <c r="U153" s="160"/>
      <c r="V153" s="160"/>
      <c r="W153" s="160"/>
      <c r="X153" s="160"/>
      <c r="Y153" s="160"/>
      <c r="Z153" s="160"/>
      <c r="AA153" s="163"/>
      <c r="AT153" s="164" t="s">
        <v>151</v>
      </c>
      <c r="AU153" s="164" t="s">
        <v>99</v>
      </c>
      <c r="AV153" s="10" t="s">
        <v>11</v>
      </c>
      <c r="AW153" s="10" t="s">
        <v>36</v>
      </c>
      <c r="AX153" s="10" t="s">
        <v>79</v>
      </c>
      <c r="AY153" s="164" t="s">
        <v>143</v>
      </c>
    </row>
    <row r="154" spans="2:51" s="11" customFormat="1" ht="16.5" customHeight="1">
      <c r="B154" s="165"/>
      <c r="C154" s="273"/>
      <c r="D154" s="273"/>
      <c r="E154" s="274" t="s">
        <v>5</v>
      </c>
      <c r="F154" s="275" t="s">
        <v>179</v>
      </c>
      <c r="G154" s="276"/>
      <c r="H154" s="276"/>
      <c r="I154" s="276"/>
      <c r="J154" s="273"/>
      <c r="K154" s="277">
        <v>7</v>
      </c>
      <c r="L154" s="166"/>
      <c r="M154" s="166"/>
      <c r="N154" s="273"/>
      <c r="O154" s="273"/>
      <c r="P154" s="273"/>
      <c r="Q154" s="273"/>
      <c r="R154" s="167"/>
      <c r="T154" s="168"/>
      <c r="U154" s="166"/>
      <c r="V154" s="166"/>
      <c r="W154" s="166"/>
      <c r="X154" s="166"/>
      <c r="Y154" s="166"/>
      <c r="Z154" s="166"/>
      <c r="AA154" s="169"/>
      <c r="AT154" s="170" t="s">
        <v>151</v>
      </c>
      <c r="AU154" s="170" t="s">
        <v>99</v>
      </c>
      <c r="AV154" s="11" t="s">
        <v>99</v>
      </c>
      <c r="AW154" s="11" t="s">
        <v>36</v>
      </c>
      <c r="AX154" s="11" t="s">
        <v>79</v>
      </c>
      <c r="AY154" s="170" t="s">
        <v>143</v>
      </c>
    </row>
    <row r="155" spans="2:51" s="10" customFormat="1" ht="16.5" customHeight="1">
      <c r="B155" s="159"/>
      <c r="C155" s="269"/>
      <c r="D155" s="269"/>
      <c r="E155" s="270" t="s">
        <v>5</v>
      </c>
      <c r="F155" s="285" t="s">
        <v>208</v>
      </c>
      <c r="G155" s="286"/>
      <c r="H155" s="286"/>
      <c r="I155" s="286"/>
      <c r="J155" s="269"/>
      <c r="K155" s="270" t="s">
        <v>5</v>
      </c>
      <c r="L155" s="160"/>
      <c r="M155" s="160"/>
      <c r="N155" s="269"/>
      <c r="O155" s="269"/>
      <c r="P155" s="269"/>
      <c r="Q155" s="269"/>
      <c r="R155" s="161"/>
      <c r="T155" s="162"/>
      <c r="U155" s="160"/>
      <c r="V155" s="160"/>
      <c r="W155" s="160"/>
      <c r="X155" s="160"/>
      <c r="Y155" s="160"/>
      <c r="Z155" s="160"/>
      <c r="AA155" s="163"/>
      <c r="AT155" s="164" t="s">
        <v>151</v>
      </c>
      <c r="AU155" s="164" t="s">
        <v>99</v>
      </c>
      <c r="AV155" s="10" t="s">
        <v>11</v>
      </c>
      <c r="AW155" s="10" t="s">
        <v>36</v>
      </c>
      <c r="AX155" s="10" t="s">
        <v>79</v>
      </c>
      <c r="AY155" s="164" t="s">
        <v>143</v>
      </c>
    </row>
    <row r="156" spans="2:51" s="11" customFormat="1" ht="16.5" customHeight="1">
      <c r="B156" s="165"/>
      <c r="C156" s="273"/>
      <c r="D156" s="273"/>
      <c r="E156" s="274" t="s">
        <v>5</v>
      </c>
      <c r="F156" s="275" t="s">
        <v>209</v>
      </c>
      <c r="G156" s="276"/>
      <c r="H156" s="276"/>
      <c r="I156" s="276"/>
      <c r="J156" s="273"/>
      <c r="K156" s="277">
        <v>20</v>
      </c>
      <c r="L156" s="166"/>
      <c r="M156" s="166"/>
      <c r="N156" s="273"/>
      <c r="O156" s="273"/>
      <c r="P156" s="273"/>
      <c r="Q156" s="273"/>
      <c r="R156" s="167"/>
      <c r="T156" s="168"/>
      <c r="U156" s="166"/>
      <c r="V156" s="166"/>
      <c r="W156" s="166"/>
      <c r="X156" s="166"/>
      <c r="Y156" s="166"/>
      <c r="Z156" s="166"/>
      <c r="AA156" s="169"/>
      <c r="AT156" s="170" t="s">
        <v>151</v>
      </c>
      <c r="AU156" s="170" t="s">
        <v>99</v>
      </c>
      <c r="AV156" s="11" t="s">
        <v>99</v>
      </c>
      <c r="AW156" s="11" t="s">
        <v>36</v>
      </c>
      <c r="AX156" s="11" t="s">
        <v>79</v>
      </c>
      <c r="AY156" s="170" t="s">
        <v>143</v>
      </c>
    </row>
    <row r="157" spans="2:51" s="12" customFormat="1" ht="16.5" customHeight="1">
      <c r="B157" s="171"/>
      <c r="C157" s="287"/>
      <c r="D157" s="287"/>
      <c r="E157" s="288" t="s">
        <v>5</v>
      </c>
      <c r="F157" s="289" t="s">
        <v>210</v>
      </c>
      <c r="G157" s="290"/>
      <c r="H157" s="290"/>
      <c r="I157" s="290"/>
      <c r="J157" s="287"/>
      <c r="K157" s="291">
        <v>27</v>
      </c>
      <c r="L157" s="172"/>
      <c r="M157" s="172"/>
      <c r="N157" s="287"/>
      <c r="O157" s="287"/>
      <c r="P157" s="287"/>
      <c r="Q157" s="287"/>
      <c r="R157" s="173"/>
      <c r="T157" s="174"/>
      <c r="U157" s="172"/>
      <c r="V157" s="172"/>
      <c r="W157" s="172"/>
      <c r="X157" s="172"/>
      <c r="Y157" s="172"/>
      <c r="Z157" s="172"/>
      <c r="AA157" s="175"/>
      <c r="AT157" s="176" t="s">
        <v>151</v>
      </c>
      <c r="AU157" s="176" t="s">
        <v>99</v>
      </c>
      <c r="AV157" s="12" t="s">
        <v>148</v>
      </c>
      <c r="AW157" s="12" t="s">
        <v>36</v>
      </c>
      <c r="AX157" s="12" t="s">
        <v>11</v>
      </c>
      <c r="AY157" s="176" t="s">
        <v>143</v>
      </c>
    </row>
    <row r="158" spans="2:65" s="1" customFormat="1" ht="38.25" customHeight="1">
      <c r="B158" s="128"/>
      <c r="C158" s="264" t="s">
        <v>211</v>
      </c>
      <c r="D158" s="264" t="s">
        <v>144</v>
      </c>
      <c r="E158" s="265" t="s">
        <v>212</v>
      </c>
      <c r="F158" s="266" t="s">
        <v>213</v>
      </c>
      <c r="G158" s="266"/>
      <c r="H158" s="266"/>
      <c r="I158" s="266"/>
      <c r="J158" s="267" t="s">
        <v>155</v>
      </c>
      <c r="K158" s="268">
        <v>329.96</v>
      </c>
      <c r="L158" s="238">
        <v>0</v>
      </c>
      <c r="M158" s="238"/>
      <c r="N158" s="299">
        <f>ROUND(L158*K158,0)</f>
        <v>0</v>
      </c>
      <c r="O158" s="299"/>
      <c r="P158" s="299"/>
      <c r="Q158" s="299"/>
      <c r="R158" s="130"/>
      <c r="T158" s="156" t="s">
        <v>5</v>
      </c>
      <c r="U158" s="45" t="s">
        <v>44</v>
      </c>
      <c r="V158" s="37"/>
      <c r="W158" s="157">
        <f>V158*K158</f>
        <v>0</v>
      </c>
      <c r="X158" s="157">
        <v>0</v>
      </c>
      <c r="Y158" s="157">
        <f>X158*K158</f>
        <v>0</v>
      </c>
      <c r="Z158" s="157">
        <v>0</v>
      </c>
      <c r="AA158" s="158">
        <f>Z158*K158</f>
        <v>0</v>
      </c>
      <c r="AR158" s="20" t="s">
        <v>148</v>
      </c>
      <c r="AT158" s="20" t="s">
        <v>144</v>
      </c>
      <c r="AU158" s="20" t="s">
        <v>99</v>
      </c>
      <c r="AY158" s="20" t="s">
        <v>143</v>
      </c>
      <c r="BE158" s="102">
        <f>IF(U158="základní",N158,0)</f>
        <v>0</v>
      </c>
      <c r="BF158" s="102">
        <f>IF(U158="snížená",N158,0)</f>
        <v>0</v>
      </c>
      <c r="BG158" s="102">
        <f>IF(U158="zákl. přenesená",N158,0)</f>
        <v>0</v>
      </c>
      <c r="BH158" s="102">
        <f>IF(U158="sníž. přenesená",N158,0)</f>
        <v>0</v>
      </c>
      <c r="BI158" s="102">
        <f>IF(U158="nulová",N158,0)</f>
        <v>0</v>
      </c>
      <c r="BJ158" s="20" t="s">
        <v>11</v>
      </c>
      <c r="BK158" s="102">
        <f>ROUND(L158*K158,0)</f>
        <v>0</v>
      </c>
      <c r="BL158" s="20" t="s">
        <v>148</v>
      </c>
      <c r="BM158" s="20" t="s">
        <v>214</v>
      </c>
    </row>
    <row r="159" spans="2:51" s="11" customFormat="1" ht="16.5" customHeight="1">
      <c r="B159" s="165"/>
      <c r="C159" s="273"/>
      <c r="D159" s="273"/>
      <c r="E159" s="274" t="s">
        <v>5</v>
      </c>
      <c r="F159" s="283" t="s">
        <v>173</v>
      </c>
      <c r="G159" s="284"/>
      <c r="H159" s="284"/>
      <c r="I159" s="284"/>
      <c r="J159" s="273"/>
      <c r="K159" s="277">
        <v>283.34</v>
      </c>
      <c r="L159" s="166"/>
      <c r="M159" s="166"/>
      <c r="N159" s="273"/>
      <c r="O159" s="273"/>
      <c r="P159" s="273"/>
      <c r="Q159" s="273"/>
      <c r="R159" s="167"/>
      <c r="T159" s="168"/>
      <c r="U159" s="166"/>
      <c r="V159" s="166"/>
      <c r="W159" s="166"/>
      <c r="X159" s="166"/>
      <c r="Y159" s="166"/>
      <c r="Z159" s="166"/>
      <c r="AA159" s="169"/>
      <c r="AT159" s="170" t="s">
        <v>151</v>
      </c>
      <c r="AU159" s="170" t="s">
        <v>99</v>
      </c>
      <c r="AV159" s="11" t="s">
        <v>99</v>
      </c>
      <c r="AW159" s="11" t="s">
        <v>36</v>
      </c>
      <c r="AX159" s="11" t="s">
        <v>79</v>
      </c>
      <c r="AY159" s="170" t="s">
        <v>143</v>
      </c>
    </row>
    <row r="160" spans="2:51" s="11" customFormat="1" ht="16.5" customHeight="1">
      <c r="B160" s="165"/>
      <c r="C160" s="273"/>
      <c r="D160" s="273"/>
      <c r="E160" s="274" t="s">
        <v>5</v>
      </c>
      <c r="F160" s="275" t="s">
        <v>215</v>
      </c>
      <c r="G160" s="276"/>
      <c r="H160" s="276"/>
      <c r="I160" s="276"/>
      <c r="J160" s="273"/>
      <c r="K160" s="277">
        <v>46.62</v>
      </c>
      <c r="L160" s="166"/>
      <c r="M160" s="166"/>
      <c r="N160" s="273"/>
      <c r="O160" s="273"/>
      <c r="P160" s="273"/>
      <c r="Q160" s="273"/>
      <c r="R160" s="167"/>
      <c r="T160" s="168"/>
      <c r="U160" s="166"/>
      <c r="V160" s="166"/>
      <c r="W160" s="166"/>
      <c r="X160" s="166"/>
      <c r="Y160" s="166"/>
      <c r="Z160" s="166"/>
      <c r="AA160" s="169"/>
      <c r="AT160" s="170" t="s">
        <v>151</v>
      </c>
      <c r="AU160" s="170" t="s">
        <v>99</v>
      </c>
      <c r="AV160" s="11" t="s">
        <v>99</v>
      </c>
      <c r="AW160" s="11" t="s">
        <v>36</v>
      </c>
      <c r="AX160" s="11" t="s">
        <v>79</v>
      </c>
      <c r="AY160" s="170" t="s">
        <v>143</v>
      </c>
    </row>
    <row r="161" spans="2:51" s="12" customFormat="1" ht="16.5" customHeight="1">
      <c r="B161" s="171"/>
      <c r="C161" s="287"/>
      <c r="D161" s="287"/>
      <c r="E161" s="288" t="s">
        <v>5</v>
      </c>
      <c r="F161" s="289" t="s">
        <v>210</v>
      </c>
      <c r="G161" s="290"/>
      <c r="H161" s="290"/>
      <c r="I161" s="290"/>
      <c r="J161" s="287"/>
      <c r="K161" s="291">
        <v>329.96</v>
      </c>
      <c r="L161" s="172"/>
      <c r="M161" s="172"/>
      <c r="N161" s="287"/>
      <c r="O161" s="287"/>
      <c r="P161" s="287"/>
      <c r="Q161" s="287"/>
      <c r="R161" s="173"/>
      <c r="T161" s="174"/>
      <c r="U161" s="172"/>
      <c r="V161" s="172"/>
      <c r="W161" s="172"/>
      <c r="X161" s="172"/>
      <c r="Y161" s="172"/>
      <c r="Z161" s="172"/>
      <c r="AA161" s="175"/>
      <c r="AT161" s="176" t="s">
        <v>151</v>
      </c>
      <c r="AU161" s="176" t="s">
        <v>99</v>
      </c>
      <c r="AV161" s="12" t="s">
        <v>148</v>
      </c>
      <c r="AW161" s="12" t="s">
        <v>36</v>
      </c>
      <c r="AX161" s="12" t="s">
        <v>11</v>
      </c>
      <c r="AY161" s="176" t="s">
        <v>143</v>
      </c>
    </row>
    <row r="162" spans="2:65" s="1" customFormat="1" ht="16.5" customHeight="1">
      <c r="B162" s="128"/>
      <c r="C162" s="278" t="s">
        <v>12</v>
      </c>
      <c r="D162" s="278" t="s">
        <v>164</v>
      </c>
      <c r="E162" s="279" t="s">
        <v>216</v>
      </c>
      <c r="F162" s="280" t="s">
        <v>217</v>
      </c>
      <c r="G162" s="280"/>
      <c r="H162" s="280"/>
      <c r="I162" s="280"/>
      <c r="J162" s="281" t="s">
        <v>177</v>
      </c>
      <c r="K162" s="282">
        <v>0.1</v>
      </c>
      <c r="L162" s="239">
        <v>0</v>
      </c>
      <c r="M162" s="239"/>
      <c r="N162" s="300">
        <f>ROUND(L162*K162,0)</f>
        <v>0</v>
      </c>
      <c r="O162" s="299"/>
      <c r="P162" s="299"/>
      <c r="Q162" s="299"/>
      <c r="R162" s="130"/>
      <c r="T162" s="156" t="s">
        <v>5</v>
      </c>
      <c r="U162" s="45" t="s">
        <v>44</v>
      </c>
      <c r="V162" s="37"/>
      <c r="W162" s="157">
        <f>V162*K162</f>
        <v>0</v>
      </c>
      <c r="X162" s="157">
        <v>1</v>
      </c>
      <c r="Y162" s="157">
        <f>X162*K162</f>
        <v>0.1</v>
      </c>
      <c r="Z162" s="157">
        <v>0</v>
      </c>
      <c r="AA162" s="158">
        <f>Z162*K162</f>
        <v>0</v>
      </c>
      <c r="AR162" s="20" t="s">
        <v>167</v>
      </c>
      <c r="AT162" s="20" t="s">
        <v>164</v>
      </c>
      <c r="AU162" s="20" t="s">
        <v>99</v>
      </c>
      <c r="AY162" s="20" t="s">
        <v>143</v>
      </c>
      <c r="BE162" s="102">
        <f>IF(U162="základní",N162,0)</f>
        <v>0</v>
      </c>
      <c r="BF162" s="102">
        <f>IF(U162="snížená",N162,0)</f>
        <v>0</v>
      </c>
      <c r="BG162" s="102">
        <f>IF(U162="zákl. přenesená",N162,0)</f>
        <v>0</v>
      </c>
      <c r="BH162" s="102">
        <f>IF(U162="sníž. přenesená",N162,0)</f>
        <v>0</v>
      </c>
      <c r="BI162" s="102">
        <f>IF(U162="nulová",N162,0)</f>
        <v>0</v>
      </c>
      <c r="BJ162" s="20" t="s">
        <v>11</v>
      </c>
      <c r="BK162" s="102">
        <f>ROUND(L162*K162,0)</f>
        <v>0</v>
      </c>
      <c r="BL162" s="20" t="s">
        <v>148</v>
      </c>
      <c r="BM162" s="20" t="s">
        <v>218</v>
      </c>
    </row>
    <row r="163" spans="2:65" s="1" customFormat="1" ht="25.5" customHeight="1">
      <c r="B163" s="128"/>
      <c r="C163" s="264" t="s">
        <v>201</v>
      </c>
      <c r="D163" s="264" t="s">
        <v>144</v>
      </c>
      <c r="E163" s="265" t="s">
        <v>219</v>
      </c>
      <c r="F163" s="266" t="s">
        <v>220</v>
      </c>
      <c r="G163" s="266"/>
      <c r="H163" s="266"/>
      <c r="I163" s="266"/>
      <c r="J163" s="267" t="s">
        <v>155</v>
      </c>
      <c r="K163" s="268">
        <v>306.65</v>
      </c>
      <c r="L163" s="238">
        <v>0</v>
      </c>
      <c r="M163" s="238"/>
      <c r="N163" s="299">
        <f>ROUND(L163*K163,0)</f>
        <v>0</v>
      </c>
      <c r="O163" s="299"/>
      <c r="P163" s="299"/>
      <c r="Q163" s="299"/>
      <c r="R163" s="130"/>
      <c r="T163" s="156" t="s">
        <v>5</v>
      </c>
      <c r="U163" s="45" t="s">
        <v>44</v>
      </c>
      <c r="V163" s="37"/>
      <c r="W163" s="157">
        <f>V163*K163</f>
        <v>0</v>
      </c>
      <c r="X163" s="157">
        <v>0</v>
      </c>
      <c r="Y163" s="157">
        <f>X163*K163</f>
        <v>0</v>
      </c>
      <c r="Z163" s="157">
        <v>0</v>
      </c>
      <c r="AA163" s="158">
        <f>Z163*K163</f>
        <v>0</v>
      </c>
      <c r="AR163" s="20" t="s">
        <v>201</v>
      </c>
      <c r="AT163" s="20" t="s">
        <v>144</v>
      </c>
      <c r="AU163" s="20" t="s">
        <v>99</v>
      </c>
      <c r="AY163" s="20" t="s">
        <v>143</v>
      </c>
      <c r="BE163" s="102">
        <f>IF(U163="základní",N163,0)</f>
        <v>0</v>
      </c>
      <c r="BF163" s="102">
        <f>IF(U163="snížená",N163,0)</f>
        <v>0</v>
      </c>
      <c r="BG163" s="102">
        <f>IF(U163="zákl. přenesená",N163,0)</f>
        <v>0</v>
      </c>
      <c r="BH163" s="102">
        <f>IF(U163="sníž. přenesená",N163,0)</f>
        <v>0</v>
      </c>
      <c r="BI163" s="102">
        <f>IF(U163="nulová",N163,0)</f>
        <v>0</v>
      </c>
      <c r="BJ163" s="20" t="s">
        <v>11</v>
      </c>
      <c r="BK163" s="102">
        <f>ROUND(L163*K163,0)</f>
        <v>0</v>
      </c>
      <c r="BL163" s="20" t="s">
        <v>201</v>
      </c>
      <c r="BM163" s="20" t="s">
        <v>221</v>
      </c>
    </row>
    <row r="164" spans="2:51" s="11" customFormat="1" ht="16.5" customHeight="1">
      <c r="B164" s="165"/>
      <c r="C164" s="273"/>
      <c r="D164" s="273"/>
      <c r="E164" s="274" t="s">
        <v>5</v>
      </c>
      <c r="F164" s="283" t="s">
        <v>222</v>
      </c>
      <c r="G164" s="284"/>
      <c r="H164" s="284"/>
      <c r="I164" s="284"/>
      <c r="J164" s="273"/>
      <c r="K164" s="277">
        <v>306.65</v>
      </c>
      <c r="L164" s="166"/>
      <c r="M164" s="166"/>
      <c r="N164" s="273"/>
      <c r="O164" s="273"/>
      <c r="P164" s="273"/>
      <c r="Q164" s="273"/>
      <c r="R164" s="167"/>
      <c r="T164" s="168"/>
      <c r="U164" s="166"/>
      <c r="V164" s="166"/>
      <c r="W164" s="166"/>
      <c r="X164" s="166"/>
      <c r="Y164" s="166"/>
      <c r="Z164" s="166"/>
      <c r="AA164" s="169"/>
      <c r="AT164" s="170" t="s">
        <v>151</v>
      </c>
      <c r="AU164" s="170" t="s">
        <v>99</v>
      </c>
      <c r="AV164" s="11" t="s">
        <v>99</v>
      </c>
      <c r="AW164" s="11" t="s">
        <v>36</v>
      </c>
      <c r="AX164" s="11" t="s">
        <v>11</v>
      </c>
      <c r="AY164" s="170" t="s">
        <v>143</v>
      </c>
    </row>
    <row r="165" spans="2:65" s="1" customFormat="1" ht="25.5" customHeight="1">
      <c r="B165" s="128"/>
      <c r="C165" s="278" t="s">
        <v>223</v>
      </c>
      <c r="D165" s="278" t="s">
        <v>164</v>
      </c>
      <c r="E165" s="279" t="s">
        <v>224</v>
      </c>
      <c r="F165" s="280" t="s">
        <v>225</v>
      </c>
      <c r="G165" s="280"/>
      <c r="H165" s="280"/>
      <c r="I165" s="280"/>
      <c r="J165" s="281" t="s">
        <v>155</v>
      </c>
      <c r="K165" s="282">
        <v>352.65</v>
      </c>
      <c r="L165" s="239">
        <v>0</v>
      </c>
      <c r="M165" s="239"/>
      <c r="N165" s="300">
        <f>ROUND(L165*K165,0)</f>
        <v>0</v>
      </c>
      <c r="O165" s="299"/>
      <c r="P165" s="299"/>
      <c r="Q165" s="299"/>
      <c r="R165" s="130"/>
      <c r="T165" s="156" t="s">
        <v>5</v>
      </c>
      <c r="U165" s="45" t="s">
        <v>44</v>
      </c>
      <c r="V165" s="37"/>
      <c r="W165" s="157">
        <f>V165*K165</f>
        <v>0</v>
      </c>
      <c r="X165" s="157">
        <v>0.0061</v>
      </c>
      <c r="Y165" s="157">
        <f>X165*K165</f>
        <v>2.151165</v>
      </c>
      <c r="Z165" s="157">
        <v>0</v>
      </c>
      <c r="AA165" s="158">
        <f>Z165*K165</f>
        <v>0</v>
      </c>
      <c r="AR165" s="20" t="s">
        <v>226</v>
      </c>
      <c r="AT165" s="20" t="s">
        <v>164</v>
      </c>
      <c r="AU165" s="20" t="s">
        <v>99</v>
      </c>
      <c r="AY165" s="20" t="s">
        <v>143</v>
      </c>
      <c r="BE165" s="102">
        <f>IF(U165="základní",N165,0)</f>
        <v>0</v>
      </c>
      <c r="BF165" s="102">
        <f>IF(U165="snížená",N165,0)</f>
        <v>0</v>
      </c>
      <c r="BG165" s="102">
        <f>IF(U165="zákl. přenesená",N165,0)</f>
        <v>0</v>
      </c>
      <c r="BH165" s="102">
        <f>IF(U165="sníž. přenesená",N165,0)</f>
        <v>0</v>
      </c>
      <c r="BI165" s="102">
        <f>IF(U165="nulová",N165,0)</f>
        <v>0</v>
      </c>
      <c r="BJ165" s="20" t="s">
        <v>11</v>
      </c>
      <c r="BK165" s="102">
        <f>ROUND(L165*K165,0)</f>
        <v>0</v>
      </c>
      <c r="BL165" s="20" t="s">
        <v>201</v>
      </c>
      <c r="BM165" s="20" t="s">
        <v>227</v>
      </c>
    </row>
    <row r="166" spans="2:65" s="1" customFormat="1" ht="25.5" customHeight="1">
      <c r="B166" s="128"/>
      <c r="C166" s="264" t="s">
        <v>228</v>
      </c>
      <c r="D166" s="264" t="s">
        <v>144</v>
      </c>
      <c r="E166" s="265" t="s">
        <v>229</v>
      </c>
      <c r="F166" s="266" t="s">
        <v>230</v>
      </c>
      <c r="G166" s="266"/>
      <c r="H166" s="266"/>
      <c r="I166" s="266"/>
      <c r="J166" s="267" t="s">
        <v>155</v>
      </c>
      <c r="K166" s="268">
        <v>636.61</v>
      </c>
      <c r="L166" s="238">
        <v>0</v>
      </c>
      <c r="M166" s="238"/>
      <c r="N166" s="299">
        <f>ROUND(L166*K166,0)</f>
        <v>0</v>
      </c>
      <c r="O166" s="299"/>
      <c r="P166" s="299"/>
      <c r="Q166" s="299"/>
      <c r="R166" s="130"/>
      <c r="T166" s="156" t="s">
        <v>5</v>
      </c>
      <c r="U166" s="45" t="s">
        <v>44</v>
      </c>
      <c r="V166" s="37"/>
      <c r="W166" s="157">
        <f>V166*K166</f>
        <v>0</v>
      </c>
      <c r="X166" s="157">
        <v>0.00088313</v>
      </c>
      <c r="Y166" s="157">
        <f>X166*K166</f>
        <v>0.5622093893</v>
      </c>
      <c r="Z166" s="157">
        <v>0</v>
      </c>
      <c r="AA166" s="158">
        <f>Z166*K166</f>
        <v>0</v>
      </c>
      <c r="AR166" s="20" t="s">
        <v>201</v>
      </c>
      <c r="AT166" s="20" t="s">
        <v>144</v>
      </c>
      <c r="AU166" s="20" t="s">
        <v>99</v>
      </c>
      <c r="AY166" s="20" t="s">
        <v>143</v>
      </c>
      <c r="BE166" s="102">
        <f>IF(U166="základní",N166,0)</f>
        <v>0</v>
      </c>
      <c r="BF166" s="102">
        <f>IF(U166="snížená",N166,0)</f>
        <v>0</v>
      </c>
      <c r="BG166" s="102">
        <f>IF(U166="zákl. přenesená",N166,0)</f>
        <v>0</v>
      </c>
      <c r="BH166" s="102">
        <f>IF(U166="sníž. přenesená",N166,0)</f>
        <v>0</v>
      </c>
      <c r="BI166" s="102">
        <f>IF(U166="nulová",N166,0)</f>
        <v>0</v>
      </c>
      <c r="BJ166" s="20" t="s">
        <v>11</v>
      </c>
      <c r="BK166" s="102">
        <f>ROUND(L166*K166,0)</f>
        <v>0</v>
      </c>
      <c r="BL166" s="20" t="s">
        <v>201</v>
      </c>
      <c r="BM166" s="20" t="s">
        <v>231</v>
      </c>
    </row>
    <row r="167" spans="2:51" s="10" customFormat="1" ht="16.5" customHeight="1">
      <c r="B167" s="159"/>
      <c r="C167" s="269"/>
      <c r="D167" s="269"/>
      <c r="E167" s="270" t="s">
        <v>5</v>
      </c>
      <c r="F167" s="271" t="s">
        <v>232</v>
      </c>
      <c r="G167" s="272"/>
      <c r="H167" s="272"/>
      <c r="I167" s="272"/>
      <c r="J167" s="269"/>
      <c r="K167" s="270" t="s">
        <v>5</v>
      </c>
      <c r="L167" s="160"/>
      <c r="M167" s="160"/>
      <c r="N167" s="269"/>
      <c r="O167" s="269"/>
      <c r="P167" s="269"/>
      <c r="Q167" s="269"/>
      <c r="R167" s="161"/>
      <c r="T167" s="162"/>
      <c r="U167" s="160"/>
      <c r="V167" s="160"/>
      <c r="W167" s="160"/>
      <c r="X167" s="160"/>
      <c r="Y167" s="160"/>
      <c r="Z167" s="160"/>
      <c r="AA167" s="163"/>
      <c r="AT167" s="164" t="s">
        <v>151</v>
      </c>
      <c r="AU167" s="164" t="s">
        <v>99</v>
      </c>
      <c r="AV167" s="10" t="s">
        <v>11</v>
      </c>
      <c r="AW167" s="10" t="s">
        <v>36</v>
      </c>
      <c r="AX167" s="10" t="s">
        <v>79</v>
      </c>
      <c r="AY167" s="164" t="s">
        <v>143</v>
      </c>
    </row>
    <row r="168" spans="2:51" s="11" customFormat="1" ht="16.5" customHeight="1">
      <c r="B168" s="165"/>
      <c r="C168" s="273"/>
      <c r="D168" s="273"/>
      <c r="E168" s="274" t="s">
        <v>5</v>
      </c>
      <c r="F168" s="275" t="s">
        <v>173</v>
      </c>
      <c r="G168" s="276"/>
      <c r="H168" s="276"/>
      <c r="I168" s="276"/>
      <c r="J168" s="273"/>
      <c r="K168" s="277">
        <v>283.34</v>
      </c>
      <c r="L168" s="166"/>
      <c r="M168" s="166"/>
      <c r="N168" s="273"/>
      <c r="O168" s="273"/>
      <c r="P168" s="273"/>
      <c r="Q168" s="273"/>
      <c r="R168" s="167"/>
      <c r="T168" s="168"/>
      <c r="U168" s="166"/>
      <c r="V168" s="166"/>
      <c r="W168" s="166"/>
      <c r="X168" s="166"/>
      <c r="Y168" s="166"/>
      <c r="Z168" s="166"/>
      <c r="AA168" s="169"/>
      <c r="AT168" s="170" t="s">
        <v>151</v>
      </c>
      <c r="AU168" s="170" t="s">
        <v>99</v>
      </c>
      <c r="AV168" s="11" t="s">
        <v>99</v>
      </c>
      <c r="AW168" s="11" t="s">
        <v>36</v>
      </c>
      <c r="AX168" s="11" t="s">
        <v>79</v>
      </c>
      <c r="AY168" s="170" t="s">
        <v>143</v>
      </c>
    </row>
    <row r="169" spans="2:51" s="11" customFormat="1" ht="16.5" customHeight="1">
      <c r="B169" s="165"/>
      <c r="C169" s="273"/>
      <c r="D169" s="273"/>
      <c r="E169" s="274" t="s">
        <v>5</v>
      </c>
      <c r="F169" s="275" t="s">
        <v>215</v>
      </c>
      <c r="G169" s="276"/>
      <c r="H169" s="276"/>
      <c r="I169" s="276"/>
      <c r="J169" s="273"/>
      <c r="K169" s="277">
        <v>46.62</v>
      </c>
      <c r="L169" s="166"/>
      <c r="M169" s="166"/>
      <c r="N169" s="273"/>
      <c r="O169" s="273"/>
      <c r="P169" s="273"/>
      <c r="Q169" s="273"/>
      <c r="R169" s="167"/>
      <c r="T169" s="168"/>
      <c r="U169" s="166"/>
      <c r="V169" s="166"/>
      <c r="W169" s="166"/>
      <c r="X169" s="166"/>
      <c r="Y169" s="166"/>
      <c r="Z169" s="166"/>
      <c r="AA169" s="169"/>
      <c r="AT169" s="170" t="s">
        <v>151</v>
      </c>
      <c r="AU169" s="170" t="s">
        <v>99</v>
      </c>
      <c r="AV169" s="11" t="s">
        <v>99</v>
      </c>
      <c r="AW169" s="11" t="s">
        <v>36</v>
      </c>
      <c r="AX169" s="11" t="s">
        <v>79</v>
      </c>
      <c r="AY169" s="170" t="s">
        <v>143</v>
      </c>
    </row>
    <row r="170" spans="2:51" s="10" customFormat="1" ht="16.5" customHeight="1">
      <c r="B170" s="159"/>
      <c r="C170" s="269"/>
      <c r="D170" s="269"/>
      <c r="E170" s="270" t="s">
        <v>5</v>
      </c>
      <c r="F170" s="285" t="s">
        <v>233</v>
      </c>
      <c r="G170" s="286"/>
      <c r="H170" s="286"/>
      <c r="I170" s="286"/>
      <c r="J170" s="269"/>
      <c r="K170" s="270" t="s">
        <v>5</v>
      </c>
      <c r="L170" s="160"/>
      <c r="M170" s="160"/>
      <c r="N170" s="269"/>
      <c r="O170" s="269"/>
      <c r="P170" s="269"/>
      <c r="Q170" s="269"/>
      <c r="R170" s="161"/>
      <c r="T170" s="162"/>
      <c r="U170" s="160"/>
      <c r="V170" s="160"/>
      <c r="W170" s="160"/>
      <c r="X170" s="160"/>
      <c r="Y170" s="160"/>
      <c r="Z170" s="160"/>
      <c r="AA170" s="163"/>
      <c r="AT170" s="164" t="s">
        <v>151</v>
      </c>
      <c r="AU170" s="164" t="s">
        <v>99</v>
      </c>
      <c r="AV170" s="10" t="s">
        <v>11</v>
      </c>
      <c r="AW170" s="10" t="s">
        <v>36</v>
      </c>
      <c r="AX170" s="10" t="s">
        <v>79</v>
      </c>
      <c r="AY170" s="164" t="s">
        <v>143</v>
      </c>
    </row>
    <row r="171" spans="2:51" s="11" customFormat="1" ht="16.5" customHeight="1">
      <c r="B171" s="165"/>
      <c r="C171" s="273"/>
      <c r="D171" s="273"/>
      <c r="E171" s="274" t="s">
        <v>5</v>
      </c>
      <c r="F171" s="275" t="s">
        <v>222</v>
      </c>
      <c r="G171" s="276"/>
      <c r="H171" s="276"/>
      <c r="I171" s="276"/>
      <c r="J171" s="273"/>
      <c r="K171" s="277">
        <v>306.65</v>
      </c>
      <c r="L171" s="166"/>
      <c r="M171" s="166"/>
      <c r="N171" s="273"/>
      <c r="O171" s="273"/>
      <c r="P171" s="273"/>
      <c r="Q171" s="273"/>
      <c r="R171" s="167"/>
      <c r="T171" s="168"/>
      <c r="U171" s="166"/>
      <c r="V171" s="166"/>
      <c r="W171" s="166"/>
      <c r="X171" s="166"/>
      <c r="Y171" s="166"/>
      <c r="Z171" s="166"/>
      <c r="AA171" s="169"/>
      <c r="AT171" s="170" t="s">
        <v>151</v>
      </c>
      <c r="AU171" s="170" t="s">
        <v>99</v>
      </c>
      <c r="AV171" s="11" t="s">
        <v>99</v>
      </c>
      <c r="AW171" s="11" t="s">
        <v>36</v>
      </c>
      <c r="AX171" s="11" t="s">
        <v>79</v>
      </c>
      <c r="AY171" s="170" t="s">
        <v>143</v>
      </c>
    </row>
    <row r="172" spans="2:51" s="12" customFormat="1" ht="16.5" customHeight="1">
      <c r="B172" s="171"/>
      <c r="C172" s="287"/>
      <c r="D172" s="287"/>
      <c r="E172" s="288" t="s">
        <v>5</v>
      </c>
      <c r="F172" s="289" t="s">
        <v>210</v>
      </c>
      <c r="G172" s="290"/>
      <c r="H172" s="290"/>
      <c r="I172" s="290"/>
      <c r="J172" s="287"/>
      <c r="K172" s="291">
        <v>636.61</v>
      </c>
      <c r="L172" s="172"/>
      <c r="M172" s="172"/>
      <c r="N172" s="287"/>
      <c r="O172" s="287"/>
      <c r="P172" s="287"/>
      <c r="Q172" s="287"/>
      <c r="R172" s="173"/>
      <c r="T172" s="174"/>
      <c r="U172" s="172"/>
      <c r="V172" s="172"/>
      <c r="W172" s="172"/>
      <c r="X172" s="172"/>
      <c r="Y172" s="172"/>
      <c r="Z172" s="172"/>
      <c r="AA172" s="175"/>
      <c r="AT172" s="176" t="s">
        <v>151</v>
      </c>
      <c r="AU172" s="176" t="s">
        <v>99</v>
      </c>
      <c r="AV172" s="12" t="s">
        <v>148</v>
      </c>
      <c r="AW172" s="12" t="s">
        <v>36</v>
      </c>
      <c r="AX172" s="12" t="s">
        <v>11</v>
      </c>
      <c r="AY172" s="176" t="s">
        <v>143</v>
      </c>
    </row>
    <row r="173" spans="2:65" s="1" customFormat="1" ht="25.5" customHeight="1">
      <c r="B173" s="128"/>
      <c r="C173" s="278" t="s">
        <v>234</v>
      </c>
      <c r="D173" s="278" t="s">
        <v>164</v>
      </c>
      <c r="E173" s="279" t="s">
        <v>235</v>
      </c>
      <c r="F173" s="280" t="s">
        <v>236</v>
      </c>
      <c r="G173" s="280"/>
      <c r="H173" s="280"/>
      <c r="I173" s="280"/>
      <c r="J173" s="281" t="s">
        <v>155</v>
      </c>
      <c r="K173" s="282">
        <v>379.45</v>
      </c>
      <c r="L173" s="239">
        <v>0</v>
      </c>
      <c r="M173" s="239"/>
      <c r="N173" s="300">
        <f>ROUND(L173*K173,0)</f>
        <v>0</v>
      </c>
      <c r="O173" s="299"/>
      <c r="P173" s="299"/>
      <c r="Q173" s="299"/>
      <c r="R173" s="130"/>
      <c r="T173" s="156" t="s">
        <v>5</v>
      </c>
      <c r="U173" s="45" t="s">
        <v>44</v>
      </c>
      <c r="V173" s="37"/>
      <c r="W173" s="157">
        <f>V173*K173</f>
        <v>0</v>
      </c>
      <c r="X173" s="157">
        <v>0.0045</v>
      </c>
      <c r="Y173" s="157">
        <f>X173*K173</f>
        <v>1.7075249999999997</v>
      </c>
      <c r="Z173" s="157">
        <v>0</v>
      </c>
      <c r="AA173" s="158">
        <f>Z173*K173</f>
        <v>0</v>
      </c>
      <c r="AR173" s="20" t="s">
        <v>226</v>
      </c>
      <c r="AT173" s="20" t="s">
        <v>164</v>
      </c>
      <c r="AU173" s="20" t="s">
        <v>99</v>
      </c>
      <c r="AY173" s="20" t="s">
        <v>143</v>
      </c>
      <c r="BE173" s="102">
        <f>IF(U173="základní",N173,0)</f>
        <v>0</v>
      </c>
      <c r="BF173" s="102">
        <f>IF(U173="snížená",N173,0)</f>
        <v>0</v>
      </c>
      <c r="BG173" s="102">
        <f>IF(U173="zákl. přenesená",N173,0)</f>
        <v>0</v>
      </c>
      <c r="BH173" s="102">
        <f>IF(U173="sníž. přenesená",N173,0)</f>
        <v>0</v>
      </c>
      <c r="BI173" s="102">
        <f>IF(U173="nulová",N173,0)</f>
        <v>0</v>
      </c>
      <c r="BJ173" s="20" t="s">
        <v>11</v>
      </c>
      <c r="BK173" s="102">
        <f>ROUND(L173*K173,0)</f>
        <v>0</v>
      </c>
      <c r="BL173" s="20" t="s">
        <v>201</v>
      </c>
      <c r="BM173" s="20" t="s">
        <v>237</v>
      </c>
    </row>
    <row r="174" spans="2:65" s="1" customFormat="1" ht="25.5" customHeight="1">
      <c r="B174" s="128"/>
      <c r="C174" s="278" t="s">
        <v>209</v>
      </c>
      <c r="D174" s="278" t="s">
        <v>164</v>
      </c>
      <c r="E174" s="279" t="s">
        <v>238</v>
      </c>
      <c r="F174" s="280" t="s">
        <v>239</v>
      </c>
      <c r="G174" s="280"/>
      <c r="H174" s="280"/>
      <c r="I174" s="280"/>
      <c r="J174" s="281" t="s">
        <v>155</v>
      </c>
      <c r="K174" s="282">
        <v>293.46</v>
      </c>
      <c r="L174" s="239">
        <v>0</v>
      </c>
      <c r="M174" s="239"/>
      <c r="N174" s="300">
        <f>ROUND(L174*K174,0)</f>
        <v>0</v>
      </c>
      <c r="O174" s="299"/>
      <c r="P174" s="299"/>
      <c r="Q174" s="299"/>
      <c r="R174" s="130"/>
      <c r="T174" s="156" t="s">
        <v>5</v>
      </c>
      <c r="U174" s="45" t="s">
        <v>44</v>
      </c>
      <c r="V174" s="37"/>
      <c r="W174" s="157">
        <f>V174*K174</f>
        <v>0</v>
      </c>
      <c r="X174" s="157">
        <v>0.0052</v>
      </c>
      <c r="Y174" s="157">
        <f>X174*K174</f>
        <v>1.5259919999999998</v>
      </c>
      <c r="Z174" s="157">
        <v>0</v>
      </c>
      <c r="AA174" s="158">
        <f>Z174*K174</f>
        <v>0</v>
      </c>
      <c r="AR174" s="20" t="s">
        <v>226</v>
      </c>
      <c r="AT174" s="20" t="s">
        <v>164</v>
      </c>
      <c r="AU174" s="20" t="s">
        <v>99</v>
      </c>
      <c r="AY174" s="20" t="s">
        <v>143</v>
      </c>
      <c r="BE174" s="102">
        <f>IF(U174="základní",N174,0)</f>
        <v>0</v>
      </c>
      <c r="BF174" s="102">
        <f>IF(U174="snížená",N174,0)</f>
        <v>0</v>
      </c>
      <c r="BG174" s="102">
        <f>IF(U174="zákl. přenesená",N174,0)</f>
        <v>0</v>
      </c>
      <c r="BH174" s="102">
        <f>IF(U174="sníž. přenesená",N174,0)</f>
        <v>0</v>
      </c>
      <c r="BI174" s="102">
        <f>IF(U174="nulová",N174,0)</f>
        <v>0</v>
      </c>
      <c r="BJ174" s="20" t="s">
        <v>11</v>
      </c>
      <c r="BK174" s="102">
        <f>ROUND(L174*K174,0)</f>
        <v>0</v>
      </c>
      <c r="BL174" s="20" t="s">
        <v>201</v>
      </c>
      <c r="BM174" s="20" t="s">
        <v>240</v>
      </c>
    </row>
    <row r="175" spans="2:51" s="11" customFormat="1" ht="16.5" customHeight="1">
      <c r="B175" s="165"/>
      <c r="C175" s="273"/>
      <c r="D175" s="273"/>
      <c r="E175" s="274" t="s">
        <v>5</v>
      </c>
      <c r="F175" s="283" t="s">
        <v>241</v>
      </c>
      <c r="G175" s="284"/>
      <c r="H175" s="284"/>
      <c r="I175" s="284"/>
      <c r="J175" s="273"/>
      <c r="K175" s="277">
        <v>293.46</v>
      </c>
      <c r="L175" s="166"/>
      <c r="M175" s="166"/>
      <c r="N175" s="273"/>
      <c r="O175" s="273"/>
      <c r="P175" s="273"/>
      <c r="Q175" s="273"/>
      <c r="R175" s="167"/>
      <c r="T175" s="168"/>
      <c r="U175" s="166"/>
      <c r="V175" s="166"/>
      <c r="W175" s="166"/>
      <c r="X175" s="166"/>
      <c r="Y175" s="166"/>
      <c r="Z175" s="166"/>
      <c r="AA175" s="169"/>
      <c r="AT175" s="170" t="s">
        <v>151</v>
      </c>
      <c r="AU175" s="170" t="s">
        <v>99</v>
      </c>
      <c r="AV175" s="11" t="s">
        <v>99</v>
      </c>
      <c r="AW175" s="11" t="s">
        <v>36</v>
      </c>
      <c r="AX175" s="11" t="s">
        <v>11</v>
      </c>
      <c r="AY175" s="170" t="s">
        <v>143</v>
      </c>
    </row>
    <row r="176" spans="2:65" s="1" customFormat="1" ht="25.5" customHeight="1">
      <c r="B176" s="128"/>
      <c r="C176" s="278" t="s">
        <v>10</v>
      </c>
      <c r="D176" s="278" t="s">
        <v>164</v>
      </c>
      <c r="E176" s="279" t="s">
        <v>242</v>
      </c>
      <c r="F176" s="280" t="s">
        <v>243</v>
      </c>
      <c r="G176" s="280"/>
      <c r="H176" s="280"/>
      <c r="I176" s="280"/>
      <c r="J176" s="281" t="s">
        <v>155</v>
      </c>
      <c r="K176" s="282">
        <v>33.26</v>
      </c>
      <c r="L176" s="239">
        <v>0</v>
      </c>
      <c r="M176" s="239"/>
      <c r="N176" s="300">
        <f>ROUND(L176*K176,0)</f>
        <v>0</v>
      </c>
      <c r="O176" s="299"/>
      <c r="P176" s="299"/>
      <c r="Q176" s="299"/>
      <c r="R176" s="130"/>
      <c r="T176" s="156" t="s">
        <v>5</v>
      </c>
      <c r="U176" s="45" t="s">
        <v>44</v>
      </c>
      <c r="V176" s="37"/>
      <c r="W176" s="157">
        <f>V176*K176</f>
        <v>0</v>
      </c>
      <c r="X176" s="157">
        <v>0.0069</v>
      </c>
      <c r="Y176" s="157">
        <f>X176*K176</f>
        <v>0.22949399999999998</v>
      </c>
      <c r="Z176" s="157">
        <v>0</v>
      </c>
      <c r="AA176" s="158">
        <f>Z176*K176</f>
        <v>0</v>
      </c>
      <c r="AR176" s="20" t="s">
        <v>226</v>
      </c>
      <c r="AT176" s="20" t="s">
        <v>164</v>
      </c>
      <c r="AU176" s="20" t="s">
        <v>99</v>
      </c>
      <c r="AY176" s="20" t="s">
        <v>143</v>
      </c>
      <c r="BE176" s="102">
        <f>IF(U176="základní",N176,0)</f>
        <v>0</v>
      </c>
      <c r="BF176" s="102">
        <f>IF(U176="snížená",N176,0)</f>
        <v>0</v>
      </c>
      <c r="BG176" s="102">
        <f>IF(U176="zákl. přenesená",N176,0)</f>
        <v>0</v>
      </c>
      <c r="BH176" s="102">
        <f>IF(U176="sníž. přenesená",N176,0)</f>
        <v>0</v>
      </c>
      <c r="BI176" s="102">
        <f>IF(U176="nulová",N176,0)</f>
        <v>0</v>
      </c>
      <c r="BJ176" s="20" t="s">
        <v>11</v>
      </c>
      <c r="BK176" s="102">
        <f>ROUND(L176*K176,0)</f>
        <v>0</v>
      </c>
      <c r="BL176" s="20" t="s">
        <v>201</v>
      </c>
      <c r="BM176" s="20" t="s">
        <v>244</v>
      </c>
    </row>
    <row r="177" spans="2:51" s="11" customFormat="1" ht="16.5" customHeight="1">
      <c r="B177" s="165"/>
      <c r="C177" s="273"/>
      <c r="D177" s="273"/>
      <c r="E177" s="274" t="s">
        <v>5</v>
      </c>
      <c r="F177" s="283" t="s">
        <v>245</v>
      </c>
      <c r="G177" s="284"/>
      <c r="H177" s="284"/>
      <c r="I177" s="284"/>
      <c r="J177" s="273"/>
      <c r="K177" s="277">
        <v>33.26</v>
      </c>
      <c r="L177" s="166"/>
      <c r="M177" s="166"/>
      <c r="N177" s="273"/>
      <c r="O177" s="273"/>
      <c r="P177" s="273"/>
      <c r="Q177" s="273"/>
      <c r="R177" s="167"/>
      <c r="T177" s="168"/>
      <c r="U177" s="166"/>
      <c r="V177" s="166"/>
      <c r="W177" s="166"/>
      <c r="X177" s="166"/>
      <c r="Y177" s="166"/>
      <c r="Z177" s="166"/>
      <c r="AA177" s="169"/>
      <c r="AT177" s="170" t="s">
        <v>151</v>
      </c>
      <c r="AU177" s="170" t="s">
        <v>99</v>
      </c>
      <c r="AV177" s="11" t="s">
        <v>99</v>
      </c>
      <c r="AW177" s="11" t="s">
        <v>36</v>
      </c>
      <c r="AX177" s="11" t="s">
        <v>11</v>
      </c>
      <c r="AY177" s="170" t="s">
        <v>143</v>
      </c>
    </row>
    <row r="178" spans="2:65" s="1" customFormat="1" ht="16.5" customHeight="1">
      <c r="B178" s="128"/>
      <c r="C178" s="264" t="s">
        <v>246</v>
      </c>
      <c r="D178" s="264" t="s">
        <v>144</v>
      </c>
      <c r="E178" s="265" t="s">
        <v>247</v>
      </c>
      <c r="F178" s="266" t="s">
        <v>248</v>
      </c>
      <c r="G178" s="266"/>
      <c r="H178" s="266"/>
      <c r="I178" s="266"/>
      <c r="J178" s="267" t="s">
        <v>162</v>
      </c>
      <c r="K178" s="268">
        <v>6</v>
      </c>
      <c r="L178" s="238">
        <v>0</v>
      </c>
      <c r="M178" s="238"/>
      <c r="N178" s="299">
        <f>ROUND(L178*K178,0)</f>
        <v>0</v>
      </c>
      <c r="O178" s="299"/>
      <c r="P178" s="299"/>
      <c r="Q178" s="299"/>
      <c r="R178" s="130"/>
      <c r="T178" s="156" t="s">
        <v>5</v>
      </c>
      <c r="U178" s="45" t="s">
        <v>44</v>
      </c>
      <c r="V178" s="37"/>
      <c r="W178" s="157">
        <f>V178*K178</f>
        <v>0</v>
      </c>
      <c r="X178" s="157">
        <v>0.00051</v>
      </c>
      <c r="Y178" s="157">
        <f>X178*K178</f>
        <v>0.0030600000000000002</v>
      </c>
      <c r="Z178" s="157">
        <v>0</v>
      </c>
      <c r="AA178" s="158">
        <f>Z178*K178</f>
        <v>0</v>
      </c>
      <c r="AR178" s="20" t="s">
        <v>201</v>
      </c>
      <c r="AT178" s="20" t="s">
        <v>144</v>
      </c>
      <c r="AU178" s="20" t="s">
        <v>99</v>
      </c>
      <c r="AY178" s="20" t="s">
        <v>143</v>
      </c>
      <c r="BE178" s="102">
        <f>IF(U178="základní",N178,0)</f>
        <v>0</v>
      </c>
      <c r="BF178" s="102">
        <f>IF(U178="snížená",N178,0)</f>
        <v>0</v>
      </c>
      <c r="BG178" s="102">
        <f>IF(U178="zákl. přenesená",N178,0)</f>
        <v>0</v>
      </c>
      <c r="BH178" s="102">
        <f>IF(U178="sníž. přenesená",N178,0)</f>
        <v>0</v>
      </c>
      <c r="BI178" s="102">
        <f>IF(U178="nulová",N178,0)</f>
        <v>0</v>
      </c>
      <c r="BJ178" s="20" t="s">
        <v>11</v>
      </c>
      <c r="BK178" s="102">
        <f>ROUND(L178*K178,0)</f>
        <v>0</v>
      </c>
      <c r="BL178" s="20" t="s">
        <v>201</v>
      </c>
      <c r="BM178" s="20" t="s">
        <v>249</v>
      </c>
    </row>
    <row r="179" spans="2:65" s="1" customFormat="1" ht="25.5" customHeight="1">
      <c r="B179" s="128"/>
      <c r="C179" s="264" t="s">
        <v>250</v>
      </c>
      <c r="D179" s="264" t="s">
        <v>144</v>
      </c>
      <c r="E179" s="265" t="s">
        <v>251</v>
      </c>
      <c r="F179" s="266" t="s">
        <v>252</v>
      </c>
      <c r="G179" s="266"/>
      <c r="H179" s="266"/>
      <c r="I179" s="266"/>
      <c r="J179" s="267" t="s">
        <v>177</v>
      </c>
      <c r="K179" s="268">
        <v>6.18</v>
      </c>
      <c r="L179" s="238">
        <v>0</v>
      </c>
      <c r="M179" s="238"/>
      <c r="N179" s="299">
        <f>ROUND(L179*K179,0)</f>
        <v>0</v>
      </c>
      <c r="O179" s="299"/>
      <c r="P179" s="299"/>
      <c r="Q179" s="299"/>
      <c r="R179" s="130"/>
      <c r="T179" s="156" t="s">
        <v>5</v>
      </c>
      <c r="U179" s="45" t="s">
        <v>44</v>
      </c>
      <c r="V179" s="37"/>
      <c r="W179" s="157">
        <f>V179*K179</f>
        <v>0</v>
      </c>
      <c r="X179" s="157">
        <v>0</v>
      </c>
      <c r="Y179" s="157">
        <f>X179*K179</f>
        <v>0</v>
      </c>
      <c r="Z179" s="157">
        <v>0</v>
      </c>
      <c r="AA179" s="158">
        <f>Z179*K179</f>
        <v>0</v>
      </c>
      <c r="AR179" s="20" t="s">
        <v>201</v>
      </c>
      <c r="AT179" s="20" t="s">
        <v>144</v>
      </c>
      <c r="AU179" s="20" t="s">
        <v>99</v>
      </c>
      <c r="AY179" s="20" t="s">
        <v>143</v>
      </c>
      <c r="BE179" s="102">
        <f>IF(U179="základní",N179,0)</f>
        <v>0</v>
      </c>
      <c r="BF179" s="102">
        <f>IF(U179="snížená",N179,0)</f>
        <v>0</v>
      </c>
      <c r="BG179" s="102">
        <f>IF(U179="zákl. přenesená",N179,0)</f>
        <v>0</v>
      </c>
      <c r="BH179" s="102">
        <f>IF(U179="sníž. přenesená",N179,0)</f>
        <v>0</v>
      </c>
      <c r="BI179" s="102">
        <f>IF(U179="nulová",N179,0)</f>
        <v>0</v>
      </c>
      <c r="BJ179" s="20" t="s">
        <v>11</v>
      </c>
      <c r="BK179" s="102">
        <f>ROUND(L179*K179,0)</f>
        <v>0</v>
      </c>
      <c r="BL179" s="20" t="s">
        <v>201</v>
      </c>
      <c r="BM179" s="20" t="s">
        <v>253</v>
      </c>
    </row>
    <row r="180" spans="2:63" s="9" customFormat="1" ht="29.85" customHeight="1">
      <c r="B180" s="145"/>
      <c r="C180" s="261"/>
      <c r="D180" s="263" t="s">
        <v>112</v>
      </c>
      <c r="E180" s="263"/>
      <c r="F180" s="263"/>
      <c r="G180" s="263"/>
      <c r="H180" s="263"/>
      <c r="I180" s="263"/>
      <c r="J180" s="263"/>
      <c r="K180" s="263"/>
      <c r="L180" s="155"/>
      <c r="M180" s="155"/>
      <c r="N180" s="301">
        <f>BK180</f>
        <v>0</v>
      </c>
      <c r="O180" s="302"/>
      <c r="P180" s="302"/>
      <c r="Q180" s="302"/>
      <c r="R180" s="148"/>
      <c r="T180" s="149"/>
      <c r="U180" s="146"/>
      <c r="V180" s="146"/>
      <c r="W180" s="150">
        <f>SUM(W181:W207)</f>
        <v>0</v>
      </c>
      <c r="X180" s="146"/>
      <c r="Y180" s="150">
        <f>SUM(Y181:Y207)</f>
        <v>2.7493195250000007</v>
      </c>
      <c r="Z180" s="146"/>
      <c r="AA180" s="151">
        <f>SUM(AA181:AA207)</f>
        <v>4.802541</v>
      </c>
      <c r="AR180" s="152" t="s">
        <v>99</v>
      </c>
      <c r="AT180" s="153" t="s">
        <v>78</v>
      </c>
      <c r="AU180" s="153" t="s">
        <v>11</v>
      </c>
      <c r="AY180" s="152" t="s">
        <v>143</v>
      </c>
      <c r="BK180" s="154">
        <f>SUM(BK181:BK207)</f>
        <v>0</v>
      </c>
    </row>
    <row r="181" spans="2:65" s="1" customFormat="1" ht="38.25" customHeight="1">
      <c r="B181" s="128"/>
      <c r="C181" s="264" t="s">
        <v>254</v>
      </c>
      <c r="D181" s="264" t="s">
        <v>144</v>
      </c>
      <c r="E181" s="265" t="s">
        <v>255</v>
      </c>
      <c r="F181" s="266" t="s">
        <v>256</v>
      </c>
      <c r="G181" s="266"/>
      <c r="H181" s="266"/>
      <c r="I181" s="266"/>
      <c r="J181" s="267" t="s">
        <v>155</v>
      </c>
      <c r="K181" s="268">
        <v>253.7</v>
      </c>
      <c r="L181" s="238">
        <v>0</v>
      </c>
      <c r="M181" s="238"/>
      <c r="N181" s="299">
        <f>ROUND(L181*K181,0)</f>
        <v>0</v>
      </c>
      <c r="O181" s="299"/>
      <c r="P181" s="299"/>
      <c r="Q181" s="299"/>
      <c r="R181" s="130"/>
      <c r="T181" s="156" t="s">
        <v>5</v>
      </c>
      <c r="U181" s="45" t="s">
        <v>44</v>
      </c>
      <c r="V181" s="37"/>
      <c r="W181" s="157">
        <f>V181*K181</f>
        <v>0</v>
      </c>
      <c r="X181" s="157">
        <v>0</v>
      </c>
      <c r="Y181" s="157">
        <f>X181*K181</f>
        <v>0</v>
      </c>
      <c r="Z181" s="157">
        <v>0.00443</v>
      </c>
      <c r="AA181" s="158">
        <f>Z181*K181</f>
        <v>1.123891</v>
      </c>
      <c r="AR181" s="20" t="s">
        <v>201</v>
      </c>
      <c r="AT181" s="20" t="s">
        <v>144</v>
      </c>
      <c r="AU181" s="20" t="s">
        <v>99</v>
      </c>
      <c r="AY181" s="20" t="s">
        <v>143</v>
      </c>
      <c r="BE181" s="102">
        <f>IF(U181="základní",N181,0)</f>
        <v>0</v>
      </c>
      <c r="BF181" s="102">
        <f>IF(U181="snížená",N181,0)</f>
        <v>0</v>
      </c>
      <c r="BG181" s="102">
        <f>IF(U181="zákl. přenesená",N181,0)</f>
        <v>0</v>
      </c>
      <c r="BH181" s="102">
        <f>IF(U181="sníž. přenesená",N181,0)</f>
        <v>0</v>
      </c>
      <c r="BI181" s="102">
        <f>IF(U181="nulová",N181,0)</f>
        <v>0</v>
      </c>
      <c r="BJ181" s="20" t="s">
        <v>11</v>
      </c>
      <c r="BK181" s="102">
        <f>ROUND(L181*K181,0)</f>
        <v>0</v>
      </c>
      <c r="BL181" s="20" t="s">
        <v>201</v>
      </c>
      <c r="BM181" s="20" t="s">
        <v>257</v>
      </c>
    </row>
    <row r="182" spans="2:51" s="11" customFormat="1" ht="16.5" customHeight="1">
      <c r="B182" s="165"/>
      <c r="C182" s="273"/>
      <c r="D182" s="273"/>
      <c r="E182" s="274" t="s">
        <v>5</v>
      </c>
      <c r="F182" s="283" t="s">
        <v>158</v>
      </c>
      <c r="G182" s="284"/>
      <c r="H182" s="284"/>
      <c r="I182" s="284"/>
      <c r="J182" s="273"/>
      <c r="K182" s="277">
        <v>253.7</v>
      </c>
      <c r="L182" s="166"/>
      <c r="M182" s="166"/>
      <c r="N182" s="273"/>
      <c r="O182" s="273"/>
      <c r="P182" s="273"/>
      <c r="Q182" s="273"/>
      <c r="R182" s="167"/>
      <c r="T182" s="168"/>
      <c r="U182" s="166"/>
      <c r="V182" s="166"/>
      <c r="W182" s="166"/>
      <c r="X182" s="166"/>
      <c r="Y182" s="166"/>
      <c r="Z182" s="166"/>
      <c r="AA182" s="169"/>
      <c r="AT182" s="170" t="s">
        <v>151</v>
      </c>
      <c r="AU182" s="170" t="s">
        <v>99</v>
      </c>
      <c r="AV182" s="11" t="s">
        <v>99</v>
      </c>
      <c r="AW182" s="11" t="s">
        <v>36</v>
      </c>
      <c r="AX182" s="11" t="s">
        <v>11</v>
      </c>
      <c r="AY182" s="170" t="s">
        <v>143</v>
      </c>
    </row>
    <row r="183" spans="2:65" s="1" customFormat="1" ht="25.5" customHeight="1">
      <c r="B183" s="128"/>
      <c r="C183" s="264" t="s">
        <v>258</v>
      </c>
      <c r="D183" s="264" t="s">
        <v>144</v>
      </c>
      <c r="E183" s="265" t="s">
        <v>259</v>
      </c>
      <c r="F183" s="266" t="s">
        <v>260</v>
      </c>
      <c r="G183" s="266"/>
      <c r="H183" s="266"/>
      <c r="I183" s="266"/>
      <c r="J183" s="267" t="s">
        <v>155</v>
      </c>
      <c r="K183" s="268">
        <v>59.94</v>
      </c>
      <c r="L183" s="238">
        <v>0</v>
      </c>
      <c r="M183" s="238"/>
      <c r="N183" s="299">
        <f>ROUND(L183*K183,0)</f>
        <v>0</v>
      </c>
      <c r="O183" s="299"/>
      <c r="P183" s="299"/>
      <c r="Q183" s="299"/>
      <c r="R183" s="130"/>
      <c r="T183" s="156" t="s">
        <v>5</v>
      </c>
      <c r="U183" s="45" t="s">
        <v>44</v>
      </c>
      <c r="V183" s="37"/>
      <c r="W183" s="157">
        <f>V183*K183</f>
        <v>0</v>
      </c>
      <c r="X183" s="157">
        <v>9.625E-05</v>
      </c>
      <c r="Y183" s="157">
        <f>X183*K183</f>
        <v>0.005769224999999999</v>
      </c>
      <c r="Z183" s="157">
        <v>0</v>
      </c>
      <c r="AA183" s="158">
        <f>Z183*K183</f>
        <v>0</v>
      </c>
      <c r="AR183" s="20" t="s">
        <v>201</v>
      </c>
      <c r="AT183" s="20" t="s">
        <v>144</v>
      </c>
      <c r="AU183" s="20" t="s">
        <v>99</v>
      </c>
      <c r="AY183" s="20" t="s">
        <v>143</v>
      </c>
      <c r="BE183" s="102">
        <f>IF(U183="základní",N183,0)</f>
        <v>0</v>
      </c>
      <c r="BF183" s="102">
        <f>IF(U183="snížená",N183,0)</f>
        <v>0</v>
      </c>
      <c r="BG183" s="102">
        <f>IF(U183="zákl. přenesená",N183,0)</f>
        <v>0</v>
      </c>
      <c r="BH183" s="102">
        <f>IF(U183="sníž. přenesená",N183,0)</f>
        <v>0</v>
      </c>
      <c r="BI183" s="102">
        <f>IF(U183="nulová",N183,0)</f>
        <v>0</v>
      </c>
      <c r="BJ183" s="20" t="s">
        <v>11</v>
      </c>
      <c r="BK183" s="102">
        <f>ROUND(L183*K183,0)</f>
        <v>0</v>
      </c>
      <c r="BL183" s="20" t="s">
        <v>201</v>
      </c>
      <c r="BM183" s="20" t="s">
        <v>261</v>
      </c>
    </row>
    <row r="184" spans="2:51" s="10" customFormat="1" ht="16.5" customHeight="1">
      <c r="B184" s="159"/>
      <c r="C184" s="269"/>
      <c r="D184" s="269"/>
      <c r="E184" s="270" t="s">
        <v>5</v>
      </c>
      <c r="F184" s="271" t="s">
        <v>262</v>
      </c>
      <c r="G184" s="272"/>
      <c r="H184" s="272"/>
      <c r="I184" s="272"/>
      <c r="J184" s="269"/>
      <c r="K184" s="270" t="s">
        <v>5</v>
      </c>
      <c r="L184" s="160"/>
      <c r="M184" s="160"/>
      <c r="N184" s="269"/>
      <c r="O184" s="269"/>
      <c r="P184" s="269"/>
      <c r="Q184" s="269"/>
      <c r="R184" s="161"/>
      <c r="T184" s="162"/>
      <c r="U184" s="160"/>
      <c r="V184" s="160"/>
      <c r="W184" s="160"/>
      <c r="X184" s="160"/>
      <c r="Y184" s="160"/>
      <c r="Z184" s="160"/>
      <c r="AA184" s="163"/>
      <c r="AT184" s="164" t="s">
        <v>151</v>
      </c>
      <c r="AU184" s="164" t="s">
        <v>99</v>
      </c>
      <c r="AV184" s="10" t="s">
        <v>11</v>
      </c>
      <c r="AW184" s="10" t="s">
        <v>36</v>
      </c>
      <c r="AX184" s="10" t="s">
        <v>79</v>
      </c>
      <c r="AY184" s="164" t="s">
        <v>143</v>
      </c>
    </row>
    <row r="185" spans="2:51" s="11" customFormat="1" ht="16.5" customHeight="1">
      <c r="B185" s="165"/>
      <c r="C185" s="273"/>
      <c r="D185" s="273"/>
      <c r="E185" s="274" t="s">
        <v>5</v>
      </c>
      <c r="F185" s="275" t="s">
        <v>263</v>
      </c>
      <c r="G185" s="276"/>
      <c r="H185" s="276"/>
      <c r="I185" s="276"/>
      <c r="J185" s="273"/>
      <c r="K185" s="277">
        <v>49.95</v>
      </c>
      <c r="L185" s="166"/>
      <c r="M185" s="166"/>
      <c r="N185" s="273"/>
      <c r="O185" s="273"/>
      <c r="P185" s="273"/>
      <c r="Q185" s="273"/>
      <c r="R185" s="167"/>
      <c r="T185" s="168"/>
      <c r="U185" s="166"/>
      <c r="V185" s="166"/>
      <c r="W185" s="166"/>
      <c r="X185" s="166"/>
      <c r="Y185" s="166"/>
      <c r="Z185" s="166"/>
      <c r="AA185" s="169"/>
      <c r="AT185" s="170" t="s">
        <v>151</v>
      </c>
      <c r="AU185" s="170" t="s">
        <v>99</v>
      </c>
      <c r="AV185" s="11" t="s">
        <v>99</v>
      </c>
      <c r="AW185" s="11" t="s">
        <v>36</v>
      </c>
      <c r="AX185" s="11" t="s">
        <v>79</v>
      </c>
      <c r="AY185" s="170" t="s">
        <v>143</v>
      </c>
    </row>
    <row r="186" spans="2:51" s="10" customFormat="1" ht="16.5" customHeight="1">
      <c r="B186" s="159"/>
      <c r="C186" s="269"/>
      <c r="D186" s="269"/>
      <c r="E186" s="270" t="s">
        <v>5</v>
      </c>
      <c r="F186" s="285" t="s">
        <v>264</v>
      </c>
      <c r="G186" s="286"/>
      <c r="H186" s="286"/>
      <c r="I186" s="286"/>
      <c r="J186" s="269"/>
      <c r="K186" s="270" t="s">
        <v>5</v>
      </c>
      <c r="L186" s="160"/>
      <c r="M186" s="160"/>
      <c r="N186" s="269"/>
      <c r="O186" s="269"/>
      <c r="P186" s="269"/>
      <c r="Q186" s="269"/>
      <c r="R186" s="161"/>
      <c r="T186" s="162"/>
      <c r="U186" s="160"/>
      <c r="V186" s="160"/>
      <c r="W186" s="160"/>
      <c r="X186" s="160"/>
      <c r="Y186" s="160"/>
      <c r="Z186" s="160"/>
      <c r="AA186" s="163"/>
      <c r="AT186" s="164" t="s">
        <v>151</v>
      </c>
      <c r="AU186" s="164" t="s">
        <v>99</v>
      </c>
      <c r="AV186" s="10" t="s">
        <v>11</v>
      </c>
      <c r="AW186" s="10" t="s">
        <v>36</v>
      </c>
      <c r="AX186" s="10" t="s">
        <v>79</v>
      </c>
      <c r="AY186" s="164" t="s">
        <v>143</v>
      </c>
    </row>
    <row r="187" spans="2:51" s="11" customFormat="1" ht="16.5" customHeight="1">
      <c r="B187" s="165"/>
      <c r="C187" s="273"/>
      <c r="D187" s="273"/>
      <c r="E187" s="274" t="s">
        <v>5</v>
      </c>
      <c r="F187" s="275" t="s">
        <v>265</v>
      </c>
      <c r="G187" s="276"/>
      <c r="H187" s="276"/>
      <c r="I187" s="276"/>
      <c r="J187" s="273"/>
      <c r="K187" s="277">
        <v>9.99</v>
      </c>
      <c r="L187" s="166"/>
      <c r="M187" s="166"/>
      <c r="N187" s="273"/>
      <c r="O187" s="273"/>
      <c r="P187" s="273"/>
      <c r="Q187" s="273"/>
      <c r="R187" s="167"/>
      <c r="T187" s="168"/>
      <c r="U187" s="166"/>
      <c r="V187" s="166"/>
      <c r="W187" s="166"/>
      <c r="X187" s="166"/>
      <c r="Y187" s="166"/>
      <c r="Z187" s="166"/>
      <c r="AA187" s="169"/>
      <c r="AT187" s="170" t="s">
        <v>151</v>
      </c>
      <c r="AU187" s="170" t="s">
        <v>99</v>
      </c>
      <c r="AV187" s="11" t="s">
        <v>99</v>
      </c>
      <c r="AW187" s="11" t="s">
        <v>36</v>
      </c>
      <c r="AX187" s="11" t="s">
        <v>79</v>
      </c>
      <c r="AY187" s="170" t="s">
        <v>143</v>
      </c>
    </row>
    <row r="188" spans="2:51" s="12" customFormat="1" ht="16.5" customHeight="1">
      <c r="B188" s="171"/>
      <c r="C188" s="287"/>
      <c r="D188" s="287"/>
      <c r="E188" s="288" t="s">
        <v>5</v>
      </c>
      <c r="F188" s="289" t="s">
        <v>210</v>
      </c>
      <c r="G188" s="290"/>
      <c r="H188" s="290"/>
      <c r="I188" s="290"/>
      <c r="J188" s="287"/>
      <c r="K188" s="291">
        <v>59.94</v>
      </c>
      <c r="L188" s="243" t="s">
        <v>451</v>
      </c>
      <c r="M188" s="172"/>
      <c r="N188" s="287"/>
      <c r="O188" s="287"/>
      <c r="P188" s="287"/>
      <c r="Q188" s="287"/>
      <c r="R188" s="173"/>
      <c r="T188" s="174"/>
      <c r="U188" s="172"/>
      <c r="V188" s="172"/>
      <c r="W188" s="172"/>
      <c r="X188" s="172"/>
      <c r="Y188" s="172"/>
      <c r="Z188" s="172"/>
      <c r="AA188" s="175"/>
      <c r="AT188" s="176" t="s">
        <v>151</v>
      </c>
      <c r="AU188" s="176" t="s">
        <v>99</v>
      </c>
      <c r="AV188" s="12" t="s">
        <v>148</v>
      </c>
      <c r="AW188" s="12" t="s">
        <v>36</v>
      </c>
      <c r="AX188" s="12" t="s">
        <v>11</v>
      </c>
      <c r="AY188" s="176" t="s">
        <v>143</v>
      </c>
    </row>
    <row r="189" spans="2:65" s="1" customFormat="1" ht="25.5" customHeight="1">
      <c r="B189" s="128"/>
      <c r="C189" s="278" t="s">
        <v>266</v>
      </c>
      <c r="D189" s="278" t="s">
        <v>164</v>
      </c>
      <c r="E189" s="279" t="s">
        <v>267</v>
      </c>
      <c r="F189" s="280" t="s">
        <v>268</v>
      </c>
      <c r="G189" s="280"/>
      <c r="H189" s="280"/>
      <c r="I189" s="280"/>
      <c r="J189" s="281" t="s">
        <v>155</v>
      </c>
      <c r="K189" s="282">
        <v>50.95</v>
      </c>
      <c r="L189" s="239">
        <v>0</v>
      </c>
      <c r="M189" s="239"/>
      <c r="N189" s="300">
        <f>ROUND(L189*K189,0)</f>
        <v>0</v>
      </c>
      <c r="O189" s="299"/>
      <c r="P189" s="299"/>
      <c r="Q189" s="299"/>
      <c r="R189" s="130"/>
      <c r="T189" s="156" t="s">
        <v>5</v>
      </c>
      <c r="U189" s="45" t="s">
        <v>44</v>
      </c>
      <c r="V189" s="37"/>
      <c r="W189" s="157">
        <f>V189*K189</f>
        <v>0</v>
      </c>
      <c r="X189" s="157">
        <v>0.0025</v>
      </c>
      <c r="Y189" s="157">
        <f>X189*K189</f>
        <v>0.12737500000000002</v>
      </c>
      <c r="Z189" s="157">
        <v>0</v>
      </c>
      <c r="AA189" s="158">
        <f>Z189*K189</f>
        <v>0</v>
      </c>
      <c r="AR189" s="20" t="s">
        <v>226</v>
      </c>
      <c r="AT189" s="20" t="s">
        <v>164</v>
      </c>
      <c r="AU189" s="20" t="s">
        <v>99</v>
      </c>
      <c r="AY189" s="20" t="s">
        <v>143</v>
      </c>
      <c r="BE189" s="102">
        <f>IF(U189="základní",N189,0)</f>
        <v>0</v>
      </c>
      <c r="BF189" s="102">
        <f>IF(U189="snížená",N189,0)</f>
        <v>0</v>
      </c>
      <c r="BG189" s="102">
        <f>IF(U189="zákl. přenesená",N189,0)</f>
        <v>0</v>
      </c>
      <c r="BH189" s="102">
        <f>IF(U189="sníž. přenesená",N189,0)</f>
        <v>0</v>
      </c>
      <c r="BI189" s="102">
        <f>IF(U189="nulová",N189,0)</f>
        <v>0</v>
      </c>
      <c r="BJ189" s="20" t="s">
        <v>11</v>
      </c>
      <c r="BK189" s="102">
        <f>ROUND(L189*K189,0)</f>
        <v>0</v>
      </c>
      <c r="BL189" s="20" t="s">
        <v>201</v>
      </c>
      <c r="BM189" s="20" t="s">
        <v>269</v>
      </c>
    </row>
    <row r="190" spans="2:65" s="1" customFormat="1" ht="25.5" customHeight="1">
      <c r="B190" s="128"/>
      <c r="C190" s="278" t="s">
        <v>270</v>
      </c>
      <c r="D190" s="278" t="s">
        <v>164</v>
      </c>
      <c r="E190" s="279" t="s">
        <v>271</v>
      </c>
      <c r="F190" s="280" t="s">
        <v>272</v>
      </c>
      <c r="G190" s="280"/>
      <c r="H190" s="280"/>
      <c r="I190" s="280"/>
      <c r="J190" s="281" t="s">
        <v>155</v>
      </c>
      <c r="K190" s="282">
        <v>10.19</v>
      </c>
      <c r="L190" s="239">
        <v>0</v>
      </c>
      <c r="M190" s="239"/>
      <c r="N190" s="300">
        <f>ROUND(L190*K190,0)</f>
        <v>0</v>
      </c>
      <c r="O190" s="299"/>
      <c r="P190" s="299"/>
      <c r="Q190" s="299"/>
      <c r="R190" s="130"/>
      <c r="T190" s="156" t="s">
        <v>5</v>
      </c>
      <c r="U190" s="45" t="s">
        <v>44</v>
      </c>
      <c r="V190" s="37"/>
      <c r="W190" s="157">
        <f>V190*K190</f>
        <v>0</v>
      </c>
      <c r="X190" s="157">
        <v>0.0015</v>
      </c>
      <c r="Y190" s="157">
        <f>X190*K190</f>
        <v>0.015285</v>
      </c>
      <c r="Z190" s="157">
        <v>0</v>
      </c>
      <c r="AA190" s="158">
        <f>Z190*K190</f>
        <v>0</v>
      </c>
      <c r="AR190" s="20" t="s">
        <v>226</v>
      </c>
      <c r="AT190" s="20" t="s">
        <v>164</v>
      </c>
      <c r="AU190" s="20" t="s">
        <v>99</v>
      </c>
      <c r="AY190" s="20" t="s">
        <v>143</v>
      </c>
      <c r="BE190" s="102">
        <f>IF(U190="základní",N190,0)</f>
        <v>0</v>
      </c>
      <c r="BF190" s="102">
        <f>IF(U190="snížená",N190,0)</f>
        <v>0</v>
      </c>
      <c r="BG190" s="102">
        <f>IF(U190="zákl. přenesená",N190,0)</f>
        <v>0</v>
      </c>
      <c r="BH190" s="102">
        <f>IF(U190="sníž. přenesená",N190,0)</f>
        <v>0</v>
      </c>
      <c r="BI190" s="102">
        <f>IF(U190="nulová",N190,0)</f>
        <v>0</v>
      </c>
      <c r="BJ190" s="20" t="s">
        <v>11</v>
      </c>
      <c r="BK190" s="102">
        <f>ROUND(L190*K190,0)</f>
        <v>0</v>
      </c>
      <c r="BL190" s="20" t="s">
        <v>201</v>
      </c>
      <c r="BM190" s="20" t="s">
        <v>273</v>
      </c>
    </row>
    <row r="191" spans="2:65" s="1" customFormat="1" ht="38.25" customHeight="1">
      <c r="B191" s="128"/>
      <c r="C191" s="264" t="s">
        <v>274</v>
      </c>
      <c r="D191" s="264" t="s">
        <v>144</v>
      </c>
      <c r="E191" s="265" t="s">
        <v>275</v>
      </c>
      <c r="F191" s="266" t="s">
        <v>276</v>
      </c>
      <c r="G191" s="266"/>
      <c r="H191" s="266"/>
      <c r="I191" s="266"/>
      <c r="J191" s="267" t="s">
        <v>155</v>
      </c>
      <c r="K191" s="268">
        <v>253.7</v>
      </c>
      <c r="L191" s="238">
        <v>0</v>
      </c>
      <c r="M191" s="238"/>
      <c r="N191" s="299">
        <f>ROUND(L191*K191,0)</f>
        <v>0</v>
      </c>
      <c r="O191" s="299"/>
      <c r="P191" s="299"/>
      <c r="Q191" s="299"/>
      <c r="R191" s="130"/>
      <c r="T191" s="156" t="s">
        <v>5</v>
      </c>
      <c r="U191" s="45" t="s">
        <v>44</v>
      </c>
      <c r="V191" s="37"/>
      <c r="W191" s="157">
        <f>V191*K191</f>
        <v>0</v>
      </c>
      <c r="X191" s="157">
        <v>0</v>
      </c>
      <c r="Y191" s="157">
        <f>X191*K191</f>
        <v>0</v>
      </c>
      <c r="Z191" s="157">
        <v>0.0145</v>
      </c>
      <c r="AA191" s="158">
        <f>Z191*K191</f>
        <v>3.67865</v>
      </c>
      <c r="AR191" s="20" t="s">
        <v>201</v>
      </c>
      <c r="AT191" s="20" t="s">
        <v>144</v>
      </c>
      <c r="AU191" s="20" t="s">
        <v>99</v>
      </c>
      <c r="AY191" s="20" t="s">
        <v>143</v>
      </c>
      <c r="BE191" s="102">
        <f>IF(U191="základní",N191,0)</f>
        <v>0</v>
      </c>
      <c r="BF191" s="102">
        <f>IF(U191="snížená",N191,0)</f>
        <v>0</v>
      </c>
      <c r="BG191" s="102">
        <f>IF(U191="zákl. přenesená",N191,0)</f>
        <v>0</v>
      </c>
      <c r="BH191" s="102">
        <f>IF(U191="sníž. přenesená",N191,0)</f>
        <v>0</v>
      </c>
      <c r="BI191" s="102">
        <f>IF(U191="nulová",N191,0)</f>
        <v>0</v>
      </c>
      <c r="BJ191" s="20" t="s">
        <v>11</v>
      </c>
      <c r="BK191" s="102">
        <f>ROUND(L191*K191,0)</f>
        <v>0</v>
      </c>
      <c r="BL191" s="20" t="s">
        <v>201</v>
      </c>
      <c r="BM191" s="20" t="s">
        <v>277</v>
      </c>
    </row>
    <row r="192" spans="2:51" s="10" customFormat="1" ht="16.5" customHeight="1">
      <c r="B192" s="159"/>
      <c r="C192" s="269"/>
      <c r="D192" s="269"/>
      <c r="E192" s="270" t="s">
        <v>5</v>
      </c>
      <c r="F192" s="271" t="s">
        <v>278</v>
      </c>
      <c r="G192" s="272"/>
      <c r="H192" s="272"/>
      <c r="I192" s="272"/>
      <c r="J192" s="269"/>
      <c r="K192" s="270" t="s">
        <v>5</v>
      </c>
      <c r="L192" s="160"/>
      <c r="M192" s="160"/>
      <c r="N192" s="269"/>
      <c r="O192" s="269"/>
      <c r="P192" s="269"/>
      <c r="Q192" s="269"/>
      <c r="R192" s="161"/>
      <c r="T192" s="162"/>
      <c r="U192" s="160"/>
      <c r="V192" s="160"/>
      <c r="W192" s="160"/>
      <c r="X192" s="160"/>
      <c r="Y192" s="160"/>
      <c r="Z192" s="160"/>
      <c r="AA192" s="163"/>
      <c r="AT192" s="164" t="s">
        <v>151</v>
      </c>
      <c r="AU192" s="164" t="s">
        <v>99</v>
      </c>
      <c r="AV192" s="10" t="s">
        <v>11</v>
      </c>
      <c r="AW192" s="10" t="s">
        <v>36</v>
      </c>
      <c r="AX192" s="10" t="s">
        <v>79</v>
      </c>
      <c r="AY192" s="164" t="s">
        <v>143</v>
      </c>
    </row>
    <row r="193" spans="2:51" s="11" customFormat="1" ht="16.5" customHeight="1">
      <c r="B193" s="165"/>
      <c r="C193" s="273"/>
      <c r="D193" s="273"/>
      <c r="E193" s="274" t="s">
        <v>5</v>
      </c>
      <c r="F193" s="275" t="s">
        <v>158</v>
      </c>
      <c r="G193" s="276"/>
      <c r="H193" s="276"/>
      <c r="I193" s="276"/>
      <c r="J193" s="273"/>
      <c r="K193" s="277">
        <v>253.7</v>
      </c>
      <c r="L193" s="166"/>
      <c r="M193" s="166"/>
      <c r="N193" s="273"/>
      <c r="O193" s="273"/>
      <c r="P193" s="273"/>
      <c r="Q193" s="273"/>
      <c r="R193" s="167"/>
      <c r="T193" s="168"/>
      <c r="U193" s="166"/>
      <c r="V193" s="166"/>
      <c r="W193" s="166"/>
      <c r="X193" s="166"/>
      <c r="Y193" s="166"/>
      <c r="Z193" s="166"/>
      <c r="AA193" s="169"/>
      <c r="AT193" s="170" t="s">
        <v>151</v>
      </c>
      <c r="AU193" s="170" t="s">
        <v>99</v>
      </c>
      <c r="AV193" s="11" t="s">
        <v>99</v>
      </c>
      <c r="AW193" s="11" t="s">
        <v>36</v>
      </c>
      <c r="AX193" s="11" t="s">
        <v>11</v>
      </c>
      <c r="AY193" s="170" t="s">
        <v>143</v>
      </c>
    </row>
    <row r="194" spans="2:65" s="1" customFormat="1" ht="38.25" customHeight="1">
      <c r="B194" s="128"/>
      <c r="C194" s="264" t="s">
        <v>279</v>
      </c>
      <c r="D194" s="264" t="s">
        <v>144</v>
      </c>
      <c r="E194" s="265" t="s">
        <v>280</v>
      </c>
      <c r="F194" s="266" t="s">
        <v>281</v>
      </c>
      <c r="G194" s="266"/>
      <c r="H194" s="266"/>
      <c r="I194" s="266"/>
      <c r="J194" s="267" t="s">
        <v>155</v>
      </c>
      <c r="K194" s="268">
        <v>253.7</v>
      </c>
      <c r="L194" s="238">
        <v>0</v>
      </c>
      <c r="M194" s="238"/>
      <c r="N194" s="299">
        <f>ROUND(L194*K194,0)</f>
        <v>0</v>
      </c>
      <c r="O194" s="299"/>
      <c r="P194" s="299"/>
      <c r="Q194" s="299"/>
      <c r="R194" s="130"/>
      <c r="T194" s="156" t="s">
        <v>5</v>
      </c>
      <c r="U194" s="45" t="s">
        <v>44</v>
      </c>
      <c r="V194" s="37"/>
      <c r="W194" s="157">
        <f>V194*K194</f>
        <v>0</v>
      </c>
      <c r="X194" s="157">
        <v>0.0005795</v>
      </c>
      <c r="Y194" s="157">
        <f>X194*K194</f>
        <v>0.14701915000000002</v>
      </c>
      <c r="Z194" s="157">
        <v>0</v>
      </c>
      <c r="AA194" s="158">
        <f>Z194*K194</f>
        <v>0</v>
      </c>
      <c r="AR194" s="20" t="s">
        <v>201</v>
      </c>
      <c r="AT194" s="20" t="s">
        <v>144</v>
      </c>
      <c r="AU194" s="20" t="s">
        <v>99</v>
      </c>
      <c r="AY194" s="20" t="s">
        <v>143</v>
      </c>
      <c r="BE194" s="102">
        <f>IF(U194="základní",N194,0)</f>
        <v>0</v>
      </c>
      <c r="BF194" s="102">
        <f>IF(U194="snížená",N194,0)</f>
        <v>0</v>
      </c>
      <c r="BG194" s="102">
        <f>IF(U194="zákl. přenesená",N194,0)</f>
        <v>0</v>
      </c>
      <c r="BH194" s="102">
        <f>IF(U194="sníž. přenesená",N194,0)</f>
        <v>0</v>
      </c>
      <c r="BI194" s="102">
        <f>IF(U194="nulová",N194,0)</f>
        <v>0</v>
      </c>
      <c r="BJ194" s="20" t="s">
        <v>11</v>
      </c>
      <c r="BK194" s="102">
        <f>ROUND(L194*K194,0)</f>
        <v>0</v>
      </c>
      <c r="BL194" s="20" t="s">
        <v>201</v>
      </c>
      <c r="BM194" s="20" t="s">
        <v>282</v>
      </c>
    </row>
    <row r="195" spans="2:51" s="11" customFormat="1" ht="16.5" customHeight="1">
      <c r="B195" s="165"/>
      <c r="C195" s="273"/>
      <c r="D195" s="273"/>
      <c r="E195" s="274" t="s">
        <v>5</v>
      </c>
      <c r="F195" s="283" t="s">
        <v>158</v>
      </c>
      <c r="G195" s="284"/>
      <c r="H195" s="284"/>
      <c r="I195" s="284"/>
      <c r="J195" s="273"/>
      <c r="K195" s="277">
        <v>253.7</v>
      </c>
      <c r="L195" s="166"/>
      <c r="M195" s="166"/>
      <c r="N195" s="273"/>
      <c r="O195" s="273"/>
      <c r="P195" s="273"/>
      <c r="Q195" s="273"/>
      <c r="R195" s="167"/>
      <c r="T195" s="168"/>
      <c r="U195" s="166"/>
      <c r="V195" s="166"/>
      <c r="W195" s="166"/>
      <c r="X195" s="166"/>
      <c r="Y195" s="166"/>
      <c r="Z195" s="166"/>
      <c r="AA195" s="169"/>
      <c r="AT195" s="170" t="s">
        <v>151</v>
      </c>
      <c r="AU195" s="170" t="s">
        <v>99</v>
      </c>
      <c r="AV195" s="11" t="s">
        <v>99</v>
      </c>
      <c r="AW195" s="11" t="s">
        <v>36</v>
      </c>
      <c r="AX195" s="11" t="s">
        <v>11</v>
      </c>
      <c r="AY195" s="170" t="s">
        <v>143</v>
      </c>
    </row>
    <row r="196" spans="2:65" s="1" customFormat="1" ht="25.5" customHeight="1">
      <c r="B196" s="128"/>
      <c r="C196" s="278" t="s">
        <v>283</v>
      </c>
      <c r="D196" s="278" t="s">
        <v>164</v>
      </c>
      <c r="E196" s="279" t="s">
        <v>284</v>
      </c>
      <c r="F196" s="280" t="s">
        <v>285</v>
      </c>
      <c r="G196" s="280"/>
      <c r="H196" s="280"/>
      <c r="I196" s="280"/>
      <c r="J196" s="281" t="s">
        <v>155</v>
      </c>
      <c r="K196" s="282">
        <v>258.77</v>
      </c>
      <c r="L196" s="239">
        <v>0</v>
      </c>
      <c r="M196" s="239"/>
      <c r="N196" s="300">
        <f>ROUND(L196*K196,0)</f>
        <v>0</v>
      </c>
      <c r="O196" s="299"/>
      <c r="P196" s="299"/>
      <c r="Q196" s="299"/>
      <c r="R196" s="130"/>
      <c r="T196" s="156" t="s">
        <v>5</v>
      </c>
      <c r="U196" s="45" t="s">
        <v>44</v>
      </c>
      <c r="V196" s="37"/>
      <c r="W196" s="157">
        <f>V196*K196</f>
        <v>0</v>
      </c>
      <c r="X196" s="157">
        <v>0.004</v>
      </c>
      <c r="Y196" s="157">
        <f>X196*K196</f>
        <v>1.03508</v>
      </c>
      <c r="Z196" s="157">
        <v>0</v>
      </c>
      <c r="AA196" s="158">
        <f>Z196*K196</f>
        <v>0</v>
      </c>
      <c r="AR196" s="20" t="s">
        <v>226</v>
      </c>
      <c r="AT196" s="20" t="s">
        <v>164</v>
      </c>
      <c r="AU196" s="20" t="s">
        <v>99</v>
      </c>
      <c r="AY196" s="20" t="s">
        <v>143</v>
      </c>
      <c r="BE196" s="102">
        <f>IF(U196="základní",N196,0)</f>
        <v>0</v>
      </c>
      <c r="BF196" s="102">
        <f>IF(U196="snížená",N196,0)</f>
        <v>0</v>
      </c>
      <c r="BG196" s="102">
        <f>IF(U196="zákl. přenesená",N196,0)</f>
        <v>0</v>
      </c>
      <c r="BH196" s="102">
        <f>IF(U196="sníž. přenesená",N196,0)</f>
        <v>0</v>
      </c>
      <c r="BI196" s="102">
        <f>IF(U196="nulová",N196,0)</f>
        <v>0</v>
      </c>
      <c r="BJ196" s="20" t="s">
        <v>11</v>
      </c>
      <c r="BK196" s="102">
        <f>ROUND(L196*K196,0)</f>
        <v>0</v>
      </c>
      <c r="BL196" s="20" t="s">
        <v>201</v>
      </c>
      <c r="BM196" s="20" t="s">
        <v>286</v>
      </c>
    </row>
    <row r="197" spans="2:65" s="1" customFormat="1" ht="25.5" customHeight="1">
      <c r="B197" s="128"/>
      <c r="C197" s="264" t="s">
        <v>287</v>
      </c>
      <c r="D197" s="264" t="s">
        <v>144</v>
      </c>
      <c r="E197" s="265" t="s">
        <v>288</v>
      </c>
      <c r="F197" s="266" t="s">
        <v>289</v>
      </c>
      <c r="G197" s="266"/>
      <c r="H197" s="266"/>
      <c r="I197" s="266"/>
      <c r="J197" s="267" t="s">
        <v>147</v>
      </c>
      <c r="K197" s="268">
        <v>66.6</v>
      </c>
      <c r="L197" s="238">
        <v>0</v>
      </c>
      <c r="M197" s="238"/>
      <c r="N197" s="299">
        <f>ROUND(L197*K197,0)</f>
        <v>0</v>
      </c>
      <c r="O197" s="299"/>
      <c r="P197" s="299"/>
      <c r="Q197" s="299"/>
      <c r="R197" s="130"/>
      <c r="T197" s="156" t="s">
        <v>5</v>
      </c>
      <c r="U197" s="45" t="s">
        <v>44</v>
      </c>
      <c r="V197" s="37"/>
      <c r="W197" s="157">
        <f>V197*K197</f>
        <v>0</v>
      </c>
      <c r="X197" s="157">
        <v>0</v>
      </c>
      <c r="Y197" s="157">
        <f>X197*K197</f>
        <v>0</v>
      </c>
      <c r="Z197" s="157">
        <v>0</v>
      </c>
      <c r="AA197" s="158">
        <f>Z197*K197</f>
        <v>0</v>
      </c>
      <c r="AR197" s="20" t="s">
        <v>201</v>
      </c>
      <c r="AT197" s="20" t="s">
        <v>144</v>
      </c>
      <c r="AU197" s="20" t="s">
        <v>99</v>
      </c>
      <c r="AY197" s="20" t="s">
        <v>143</v>
      </c>
      <c r="BE197" s="102">
        <f>IF(U197="základní",N197,0)</f>
        <v>0</v>
      </c>
      <c r="BF197" s="102">
        <f>IF(U197="snížená",N197,0)</f>
        <v>0</v>
      </c>
      <c r="BG197" s="102">
        <f>IF(U197="zákl. přenesená",N197,0)</f>
        <v>0</v>
      </c>
      <c r="BH197" s="102">
        <f>IF(U197="sníž. přenesená",N197,0)</f>
        <v>0</v>
      </c>
      <c r="BI197" s="102">
        <f>IF(U197="nulová",N197,0)</f>
        <v>0</v>
      </c>
      <c r="BJ197" s="20" t="s">
        <v>11</v>
      </c>
      <c r="BK197" s="102">
        <f>ROUND(L197*K197,0)</f>
        <v>0</v>
      </c>
      <c r="BL197" s="20" t="s">
        <v>201</v>
      </c>
      <c r="BM197" s="20" t="s">
        <v>290</v>
      </c>
    </row>
    <row r="198" spans="2:51" s="11" customFormat="1" ht="16.5" customHeight="1">
      <c r="B198" s="165"/>
      <c r="C198" s="273"/>
      <c r="D198" s="273"/>
      <c r="E198" s="274" t="s">
        <v>5</v>
      </c>
      <c r="F198" s="283" t="s">
        <v>291</v>
      </c>
      <c r="G198" s="284"/>
      <c r="H198" s="284"/>
      <c r="I198" s="284"/>
      <c r="J198" s="273"/>
      <c r="K198" s="277">
        <v>66.6</v>
      </c>
      <c r="L198" s="166"/>
      <c r="M198" s="166"/>
      <c r="N198" s="273"/>
      <c r="O198" s="273"/>
      <c r="P198" s="273"/>
      <c r="Q198" s="273"/>
      <c r="R198" s="167"/>
      <c r="T198" s="168"/>
      <c r="U198" s="166"/>
      <c r="V198" s="166"/>
      <c r="W198" s="166"/>
      <c r="X198" s="166"/>
      <c r="Y198" s="166"/>
      <c r="Z198" s="166"/>
      <c r="AA198" s="169"/>
      <c r="AT198" s="170" t="s">
        <v>151</v>
      </c>
      <c r="AU198" s="170" t="s">
        <v>99</v>
      </c>
      <c r="AV198" s="11" t="s">
        <v>99</v>
      </c>
      <c r="AW198" s="11" t="s">
        <v>36</v>
      </c>
      <c r="AX198" s="11" t="s">
        <v>11</v>
      </c>
      <c r="AY198" s="170" t="s">
        <v>143</v>
      </c>
    </row>
    <row r="199" spans="2:65" s="1" customFormat="1" ht="25.5" customHeight="1">
      <c r="B199" s="128"/>
      <c r="C199" s="278" t="s">
        <v>226</v>
      </c>
      <c r="D199" s="278" t="s">
        <v>164</v>
      </c>
      <c r="E199" s="279" t="s">
        <v>292</v>
      </c>
      <c r="F199" s="280" t="s">
        <v>293</v>
      </c>
      <c r="G199" s="280"/>
      <c r="H199" s="280"/>
      <c r="I199" s="280"/>
      <c r="J199" s="281" t="s">
        <v>162</v>
      </c>
      <c r="K199" s="282">
        <v>66.6</v>
      </c>
      <c r="L199" s="239">
        <v>0</v>
      </c>
      <c r="M199" s="239"/>
      <c r="N199" s="300">
        <f>ROUND(L199*K199,0)</f>
        <v>0</v>
      </c>
      <c r="O199" s="299"/>
      <c r="P199" s="299"/>
      <c r="Q199" s="299"/>
      <c r="R199" s="130"/>
      <c r="T199" s="156" t="s">
        <v>5</v>
      </c>
      <c r="U199" s="45" t="s">
        <v>44</v>
      </c>
      <c r="V199" s="37"/>
      <c r="W199" s="157">
        <f>V199*K199</f>
        <v>0</v>
      </c>
      <c r="X199" s="157">
        <v>0.00038</v>
      </c>
      <c r="Y199" s="157">
        <f>X199*K199</f>
        <v>0.025308</v>
      </c>
      <c r="Z199" s="157">
        <v>0</v>
      </c>
      <c r="AA199" s="158">
        <f>Z199*K199</f>
        <v>0</v>
      </c>
      <c r="AR199" s="20" t="s">
        <v>226</v>
      </c>
      <c r="AT199" s="20" t="s">
        <v>164</v>
      </c>
      <c r="AU199" s="20" t="s">
        <v>99</v>
      </c>
      <c r="AY199" s="20" t="s">
        <v>143</v>
      </c>
      <c r="BE199" s="102">
        <f>IF(U199="základní",N199,0)</f>
        <v>0</v>
      </c>
      <c r="BF199" s="102">
        <f>IF(U199="snížená",N199,0)</f>
        <v>0</v>
      </c>
      <c r="BG199" s="102">
        <f>IF(U199="zákl. přenesená",N199,0)</f>
        <v>0</v>
      </c>
      <c r="BH199" s="102">
        <f>IF(U199="sníž. přenesená",N199,0)</f>
        <v>0</v>
      </c>
      <c r="BI199" s="102">
        <f>IF(U199="nulová",N199,0)</f>
        <v>0</v>
      </c>
      <c r="BJ199" s="20" t="s">
        <v>11</v>
      </c>
      <c r="BK199" s="102">
        <f>ROUND(L199*K199,0)</f>
        <v>0</v>
      </c>
      <c r="BL199" s="20" t="s">
        <v>201</v>
      </c>
      <c r="BM199" s="20" t="s">
        <v>294</v>
      </c>
    </row>
    <row r="200" spans="2:65" s="1" customFormat="1" ht="25.5" customHeight="1">
      <c r="B200" s="128"/>
      <c r="C200" s="264" t="s">
        <v>295</v>
      </c>
      <c r="D200" s="264" t="s">
        <v>144</v>
      </c>
      <c r="E200" s="265" t="s">
        <v>296</v>
      </c>
      <c r="F200" s="266" t="s">
        <v>297</v>
      </c>
      <c r="G200" s="266"/>
      <c r="H200" s="266"/>
      <c r="I200" s="266"/>
      <c r="J200" s="267" t="s">
        <v>155</v>
      </c>
      <c r="K200" s="268">
        <v>253.7</v>
      </c>
      <c r="L200" s="238">
        <v>0</v>
      </c>
      <c r="M200" s="238"/>
      <c r="N200" s="299">
        <f>ROUND(L200*K200,0)</f>
        <v>0</v>
      </c>
      <c r="O200" s="299"/>
      <c r="P200" s="299"/>
      <c r="Q200" s="299"/>
      <c r="R200" s="130"/>
      <c r="T200" s="156" t="s">
        <v>5</v>
      </c>
      <c r="U200" s="45" t="s">
        <v>44</v>
      </c>
      <c r="V200" s="37"/>
      <c r="W200" s="157">
        <f>V200*K200</f>
        <v>0</v>
      </c>
      <c r="X200" s="157">
        <v>0.0005795</v>
      </c>
      <c r="Y200" s="157">
        <f>X200*K200</f>
        <v>0.14701915000000002</v>
      </c>
      <c r="Z200" s="157">
        <v>0</v>
      </c>
      <c r="AA200" s="158">
        <f>Z200*K200</f>
        <v>0</v>
      </c>
      <c r="AR200" s="20" t="s">
        <v>201</v>
      </c>
      <c r="AT200" s="20" t="s">
        <v>144</v>
      </c>
      <c r="AU200" s="20" t="s">
        <v>99</v>
      </c>
      <c r="AY200" s="20" t="s">
        <v>143</v>
      </c>
      <c r="BE200" s="102">
        <f>IF(U200="základní",N200,0)</f>
        <v>0</v>
      </c>
      <c r="BF200" s="102">
        <f>IF(U200="snížená",N200,0)</f>
        <v>0</v>
      </c>
      <c r="BG200" s="102">
        <f>IF(U200="zákl. přenesená",N200,0)</f>
        <v>0</v>
      </c>
      <c r="BH200" s="102">
        <f>IF(U200="sníž. přenesená",N200,0)</f>
        <v>0</v>
      </c>
      <c r="BI200" s="102">
        <f>IF(U200="nulová",N200,0)</f>
        <v>0</v>
      </c>
      <c r="BJ200" s="20" t="s">
        <v>11</v>
      </c>
      <c r="BK200" s="102">
        <f>ROUND(L200*K200,0)</f>
        <v>0</v>
      </c>
      <c r="BL200" s="20" t="s">
        <v>201</v>
      </c>
      <c r="BM200" s="20" t="s">
        <v>298</v>
      </c>
    </row>
    <row r="201" spans="2:51" s="11" customFormat="1" ht="16.5" customHeight="1">
      <c r="B201" s="165"/>
      <c r="C201" s="273"/>
      <c r="D201" s="273"/>
      <c r="E201" s="274" t="s">
        <v>5</v>
      </c>
      <c r="F201" s="283" t="s">
        <v>158</v>
      </c>
      <c r="G201" s="284"/>
      <c r="H201" s="284"/>
      <c r="I201" s="284"/>
      <c r="J201" s="273"/>
      <c r="K201" s="277">
        <v>253.7</v>
      </c>
      <c r="L201" s="166"/>
      <c r="M201" s="166"/>
      <c r="N201" s="273"/>
      <c r="O201" s="273"/>
      <c r="P201" s="273"/>
      <c r="Q201" s="273"/>
      <c r="R201" s="167"/>
      <c r="T201" s="168"/>
      <c r="U201" s="166"/>
      <c r="V201" s="166"/>
      <c r="W201" s="166"/>
      <c r="X201" s="166"/>
      <c r="Y201" s="166"/>
      <c r="Z201" s="166"/>
      <c r="AA201" s="169"/>
      <c r="AT201" s="170" t="s">
        <v>151</v>
      </c>
      <c r="AU201" s="170" t="s">
        <v>99</v>
      </c>
      <c r="AV201" s="11" t="s">
        <v>99</v>
      </c>
      <c r="AW201" s="11" t="s">
        <v>36</v>
      </c>
      <c r="AX201" s="11" t="s">
        <v>11</v>
      </c>
      <c r="AY201" s="170" t="s">
        <v>143</v>
      </c>
    </row>
    <row r="202" spans="2:65" s="1" customFormat="1" ht="25.5" customHeight="1">
      <c r="B202" s="128"/>
      <c r="C202" s="278" t="s">
        <v>299</v>
      </c>
      <c r="D202" s="278" t="s">
        <v>164</v>
      </c>
      <c r="E202" s="279" t="s">
        <v>300</v>
      </c>
      <c r="F202" s="280" t="s">
        <v>301</v>
      </c>
      <c r="G202" s="280"/>
      <c r="H202" s="280"/>
      <c r="I202" s="280"/>
      <c r="J202" s="281" t="s">
        <v>302</v>
      </c>
      <c r="K202" s="282">
        <v>59.52</v>
      </c>
      <c r="L202" s="239">
        <v>0</v>
      </c>
      <c r="M202" s="239"/>
      <c r="N202" s="300">
        <f>ROUND(L202*K202,0)</f>
        <v>0</v>
      </c>
      <c r="O202" s="299"/>
      <c r="P202" s="299"/>
      <c r="Q202" s="299"/>
      <c r="R202" s="130"/>
      <c r="T202" s="156" t="s">
        <v>5</v>
      </c>
      <c r="U202" s="45" t="s">
        <v>44</v>
      </c>
      <c r="V202" s="37"/>
      <c r="W202" s="157">
        <f>V202*K202</f>
        <v>0</v>
      </c>
      <c r="X202" s="157">
        <v>0.02</v>
      </c>
      <c r="Y202" s="157">
        <f>X202*K202</f>
        <v>1.1904000000000001</v>
      </c>
      <c r="Z202" s="157">
        <v>0</v>
      </c>
      <c r="AA202" s="158">
        <f>Z202*K202</f>
        <v>0</v>
      </c>
      <c r="AR202" s="20" t="s">
        <v>226</v>
      </c>
      <c r="AT202" s="20" t="s">
        <v>164</v>
      </c>
      <c r="AU202" s="20" t="s">
        <v>99</v>
      </c>
      <c r="AY202" s="20" t="s">
        <v>143</v>
      </c>
      <c r="BE202" s="102">
        <f>IF(U202="základní",N202,0)</f>
        <v>0</v>
      </c>
      <c r="BF202" s="102">
        <f>IF(U202="snížená",N202,0)</f>
        <v>0</v>
      </c>
      <c r="BG202" s="102">
        <f>IF(U202="zákl. přenesená",N202,0)</f>
        <v>0</v>
      </c>
      <c r="BH202" s="102">
        <f>IF(U202="sníž. přenesená",N202,0)</f>
        <v>0</v>
      </c>
      <c r="BI202" s="102">
        <f>IF(U202="nulová",N202,0)</f>
        <v>0</v>
      </c>
      <c r="BJ202" s="20" t="s">
        <v>11</v>
      </c>
      <c r="BK202" s="102">
        <f>ROUND(L202*K202,0)</f>
        <v>0</v>
      </c>
      <c r="BL202" s="20" t="s">
        <v>201</v>
      </c>
      <c r="BM202" s="20" t="s">
        <v>303</v>
      </c>
    </row>
    <row r="203" spans="2:51" s="11" customFormat="1" ht="16.5" customHeight="1">
      <c r="B203" s="165"/>
      <c r="C203" s="273"/>
      <c r="D203" s="273"/>
      <c r="E203" s="274" t="s">
        <v>5</v>
      </c>
      <c r="F203" s="283" t="s">
        <v>304</v>
      </c>
      <c r="G203" s="284"/>
      <c r="H203" s="284"/>
      <c r="I203" s="284"/>
      <c r="J203" s="273"/>
      <c r="K203" s="277">
        <v>59.52</v>
      </c>
      <c r="L203" s="166"/>
      <c r="M203" s="166"/>
      <c r="N203" s="273"/>
      <c r="O203" s="273"/>
      <c r="P203" s="273"/>
      <c r="Q203" s="273"/>
      <c r="R203" s="167"/>
      <c r="T203" s="168"/>
      <c r="U203" s="166"/>
      <c r="V203" s="166"/>
      <c r="W203" s="166"/>
      <c r="X203" s="166"/>
      <c r="Y203" s="166"/>
      <c r="Z203" s="166"/>
      <c r="AA203" s="169"/>
      <c r="AT203" s="170" t="s">
        <v>151</v>
      </c>
      <c r="AU203" s="170" t="s">
        <v>99</v>
      </c>
      <c r="AV203" s="11" t="s">
        <v>99</v>
      </c>
      <c r="AW203" s="11" t="s">
        <v>36</v>
      </c>
      <c r="AX203" s="11" t="s">
        <v>11</v>
      </c>
      <c r="AY203" s="170" t="s">
        <v>143</v>
      </c>
    </row>
    <row r="204" spans="2:65" s="1" customFormat="1" ht="38.25" customHeight="1">
      <c r="B204" s="128"/>
      <c r="C204" s="264" t="s">
        <v>305</v>
      </c>
      <c r="D204" s="264" t="s">
        <v>144</v>
      </c>
      <c r="E204" s="265" t="s">
        <v>306</v>
      </c>
      <c r="F204" s="266" t="s">
        <v>307</v>
      </c>
      <c r="G204" s="266"/>
      <c r="H204" s="266"/>
      <c r="I204" s="266"/>
      <c r="J204" s="267" t="s">
        <v>162</v>
      </c>
      <c r="K204" s="268">
        <v>1067.89</v>
      </c>
      <c r="L204" s="238">
        <v>0</v>
      </c>
      <c r="M204" s="238"/>
      <c r="N204" s="299">
        <f>ROUND(L204*K204,0)</f>
        <v>0</v>
      </c>
      <c r="O204" s="299"/>
      <c r="P204" s="299"/>
      <c r="Q204" s="299"/>
      <c r="R204" s="130"/>
      <c r="T204" s="156" t="s">
        <v>5</v>
      </c>
      <c r="U204" s="45" t="s">
        <v>44</v>
      </c>
      <c r="V204" s="37"/>
      <c r="W204" s="157">
        <f>V204*K204</f>
        <v>0</v>
      </c>
      <c r="X204" s="157">
        <v>0</v>
      </c>
      <c r="Y204" s="157">
        <f>X204*K204</f>
        <v>0</v>
      </c>
      <c r="Z204" s="157">
        <v>0</v>
      </c>
      <c r="AA204" s="158">
        <f>Z204*K204</f>
        <v>0</v>
      </c>
      <c r="AR204" s="20" t="s">
        <v>201</v>
      </c>
      <c r="AT204" s="20" t="s">
        <v>144</v>
      </c>
      <c r="AU204" s="20" t="s">
        <v>99</v>
      </c>
      <c r="AY204" s="20" t="s">
        <v>143</v>
      </c>
      <c r="BE204" s="102">
        <f>IF(U204="základní",N204,0)</f>
        <v>0</v>
      </c>
      <c r="BF204" s="102">
        <f>IF(U204="snížená",N204,0)</f>
        <v>0</v>
      </c>
      <c r="BG204" s="102">
        <f>IF(U204="zákl. přenesená",N204,0)</f>
        <v>0</v>
      </c>
      <c r="BH204" s="102">
        <f>IF(U204="sníž. přenesená",N204,0)</f>
        <v>0</v>
      </c>
      <c r="BI204" s="102">
        <f>IF(U204="nulová",N204,0)</f>
        <v>0</v>
      </c>
      <c r="BJ204" s="20" t="s">
        <v>11</v>
      </c>
      <c r="BK204" s="102">
        <f>ROUND(L204*K204,0)</f>
        <v>0</v>
      </c>
      <c r="BL204" s="20" t="s">
        <v>201</v>
      </c>
      <c r="BM204" s="20" t="s">
        <v>308</v>
      </c>
    </row>
    <row r="205" spans="2:51" s="11" customFormat="1" ht="38.25" customHeight="1">
      <c r="B205" s="165"/>
      <c r="C205" s="273"/>
      <c r="D205" s="273"/>
      <c r="E205" s="274" t="s">
        <v>5</v>
      </c>
      <c r="F205" s="283" t="s">
        <v>309</v>
      </c>
      <c r="G205" s="284"/>
      <c r="H205" s="284"/>
      <c r="I205" s="284"/>
      <c r="J205" s="273"/>
      <c r="K205" s="277">
        <v>1067.89</v>
      </c>
      <c r="L205" s="166"/>
      <c r="M205" s="166"/>
      <c r="N205" s="273"/>
      <c r="O205" s="273"/>
      <c r="P205" s="273"/>
      <c r="Q205" s="273"/>
      <c r="R205" s="167"/>
      <c r="T205" s="168"/>
      <c r="U205" s="166"/>
      <c r="V205" s="166"/>
      <c r="W205" s="166"/>
      <c r="X205" s="166"/>
      <c r="Y205" s="166"/>
      <c r="Z205" s="166"/>
      <c r="AA205" s="169"/>
      <c r="AT205" s="170" t="s">
        <v>151</v>
      </c>
      <c r="AU205" s="170" t="s">
        <v>99</v>
      </c>
      <c r="AV205" s="11" t="s">
        <v>99</v>
      </c>
      <c r="AW205" s="11" t="s">
        <v>36</v>
      </c>
      <c r="AX205" s="11" t="s">
        <v>11</v>
      </c>
      <c r="AY205" s="170" t="s">
        <v>143</v>
      </c>
    </row>
    <row r="206" spans="2:65" s="1" customFormat="1" ht="25.5" customHeight="1">
      <c r="B206" s="128"/>
      <c r="C206" s="278" t="s">
        <v>310</v>
      </c>
      <c r="D206" s="278" t="s">
        <v>164</v>
      </c>
      <c r="E206" s="279" t="s">
        <v>311</v>
      </c>
      <c r="F206" s="280" t="s">
        <v>312</v>
      </c>
      <c r="G206" s="280"/>
      <c r="H206" s="280"/>
      <c r="I206" s="280"/>
      <c r="J206" s="281" t="s">
        <v>162</v>
      </c>
      <c r="K206" s="282">
        <v>1121.28</v>
      </c>
      <c r="L206" s="239">
        <v>0</v>
      </c>
      <c r="M206" s="239"/>
      <c r="N206" s="300">
        <f>ROUND(L206*K206,0)</f>
        <v>0</v>
      </c>
      <c r="O206" s="299"/>
      <c r="P206" s="299"/>
      <c r="Q206" s="299"/>
      <c r="R206" s="130"/>
      <c r="T206" s="156" t="s">
        <v>5</v>
      </c>
      <c r="U206" s="45" t="s">
        <v>44</v>
      </c>
      <c r="V206" s="37"/>
      <c r="W206" s="157">
        <f>V206*K206</f>
        <v>0</v>
      </c>
      <c r="X206" s="157">
        <v>5E-05</v>
      </c>
      <c r="Y206" s="157">
        <f>X206*K206</f>
        <v>0.056064</v>
      </c>
      <c r="Z206" s="157">
        <v>0</v>
      </c>
      <c r="AA206" s="158">
        <f>Z206*K206</f>
        <v>0</v>
      </c>
      <c r="AR206" s="20" t="s">
        <v>226</v>
      </c>
      <c r="AT206" s="20" t="s">
        <v>164</v>
      </c>
      <c r="AU206" s="20" t="s">
        <v>99</v>
      </c>
      <c r="AY206" s="20" t="s">
        <v>143</v>
      </c>
      <c r="BE206" s="102">
        <f>IF(U206="základní",N206,0)</f>
        <v>0</v>
      </c>
      <c r="BF206" s="102">
        <f>IF(U206="snížená",N206,0)</f>
        <v>0</v>
      </c>
      <c r="BG206" s="102">
        <f>IF(U206="zákl. přenesená",N206,0)</f>
        <v>0</v>
      </c>
      <c r="BH206" s="102">
        <f>IF(U206="sníž. přenesená",N206,0)</f>
        <v>0</v>
      </c>
      <c r="BI206" s="102">
        <f>IF(U206="nulová",N206,0)</f>
        <v>0</v>
      </c>
      <c r="BJ206" s="20" t="s">
        <v>11</v>
      </c>
      <c r="BK206" s="102">
        <f>ROUND(L206*K206,0)</f>
        <v>0</v>
      </c>
      <c r="BL206" s="20" t="s">
        <v>201</v>
      </c>
      <c r="BM206" s="20" t="s">
        <v>313</v>
      </c>
    </row>
    <row r="207" spans="2:65" s="1" customFormat="1" ht="25.5" customHeight="1">
      <c r="B207" s="128"/>
      <c r="C207" s="264" t="s">
        <v>314</v>
      </c>
      <c r="D207" s="264" t="s">
        <v>144</v>
      </c>
      <c r="E207" s="265" t="s">
        <v>315</v>
      </c>
      <c r="F207" s="266" t="s">
        <v>316</v>
      </c>
      <c r="G207" s="266"/>
      <c r="H207" s="266"/>
      <c r="I207" s="266"/>
      <c r="J207" s="267" t="s">
        <v>177</v>
      </c>
      <c r="K207" s="268">
        <v>2.75</v>
      </c>
      <c r="L207" s="238">
        <v>0</v>
      </c>
      <c r="M207" s="238"/>
      <c r="N207" s="299">
        <f>ROUND(L207*K207,0)</f>
        <v>0</v>
      </c>
      <c r="O207" s="299"/>
      <c r="P207" s="299"/>
      <c r="Q207" s="299"/>
      <c r="R207" s="130"/>
      <c r="T207" s="156" t="s">
        <v>5</v>
      </c>
      <c r="U207" s="45" t="s">
        <v>44</v>
      </c>
      <c r="V207" s="37"/>
      <c r="W207" s="157">
        <f>V207*K207</f>
        <v>0</v>
      </c>
      <c r="X207" s="157">
        <v>0</v>
      </c>
      <c r="Y207" s="157">
        <f>X207*K207</f>
        <v>0</v>
      </c>
      <c r="Z207" s="157">
        <v>0</v>
      </c>
      <c r="AA207" s="158">
        <f>Z207*K207</f>
        <v>0</v>
      </c>
      <c r="AR207" s="20" t="s">
        <v>201</v>
      </c>
      <c r="AT207" s="20" t="s">
        <v>144</v>
      </c>
      <c r="AU207" s="20" t="s">
        <v>99</v>
      </c>
      <c r="AY207" s="20" t="s">
        <v>143</v>
      </c>
      <c r="BE207" s="102">
        <f>IF(U207="základní",N207,0)</f>
        <v>0</v>
      </c>
      <c r="BF207" s="102">
        <f>IF(U207="snížená",N207,0)</f>
        <v>0</v>
      </c>
      <c r="BG207" s="102">
        <f>IF(U207="zákl. přenesená",N207,0)</f>
        <v>0</v>
      </c>
      <c r="BH207" s="102">
        <f>IF(U207="sníž. přenesená",N207,0)</f>
        <v>0</v>
      </c>
      <c r="BI207" s="102">
        <f>IF(U207="nulová",N207,0)</f>
        <v>0</v>
      </c>
      <c r="BJ207" s="20" t="s">
        <v>11</v>
      </c>
      <c r="BK207" s="102">
        <f>ROUND(L207*K207,0)</f>
        <v>0</v>
      </c>
      <c r="BL207" s="20" t="s">
        <v>201</v>
      </c>
      <c r="BM207" s="20" t="s">
        <v>317</v>
      </c>
    </row>
    <row r="208" spans="2:63" s="9" customFormat="1" ht="29.85" customHeight="1">
      <c r="B208" s="145"/>
      <c r="C208" s="261"/>
      <c r="D208" s="263" t="s">
        <v>113</v>
      </c>
      <c r="E208" s="263"/>
      <c r="F208" s="263"/>
      <c r="G208" s="263"/>
      <c r="H208" s="263"/>
      <c r="I208" s="263"/>
      <c r="J208" s="263"/>
      <c r="K208" s="263"/>
      <c r="L208" s="155"/>
      <c r="M208" s="155"/>
      <c r="N208" s="301">
        <f>BK208</f>
        <v>0</v>
      </c>
      <c r="O208" s="302"/>
      <c r="P208" s="302"/>
      <c r="Q208" s="302"/>
      <c r="R208" s="148"/>
      <c r="T208" s="149"/>
      <c r="U208" s="146"/>
      <c r="V208" s="146"/>
      <c r="W208" s="150">
        <f>SUM(W209:W210)</f>
        <v>0</v>
      </c>
      <c r="X208" s="146"/>
      <c r="Y208" s="150">
        <f>SUM(Y209:Y210)</f>
        <v>0.00424</v>
      </c>
      <c r="Z208" s="146"/>
      <c r="AA208" s="151">
        <f>SUM(AA209:AA210)</f>
        <v>0.0341</v>
      </c>
      <c r="AR208" s="152" t="s">
        <v>99</v>
      </c>
      <c r="AT208" s="153" t="s">
        <v>78</v>
      </c>
      <c r="AU208" s="153" t="s">
        <v>11</v>
      </c>
      <c r="AY208" s="152" t="s">
        <v>143</v>
      </c>
      <c r="BK208" s="154">
        <f>SUM(BK209:BK210)</f>
        <v>0</v>
      </c>
    </row>
    <row r="209" spans="2:65" s="1" customFormat="1" ht="16.5" customHeight="1">
      <c r="B209" s="128"/>
      <c r="C209" s="264" t="s">
        <v>318</v>
      </c>
      <c r="D209" s="264" t="s">
        <v>144</v>
      </c>
      <c r="E209" s="265" t="s">
        <v>319</v>
      </c>
      <c r="F209" s="266" t="s">
        <v>320</v>
      </c>
      <c r="G209" s="266"/>
      <c r="H209" s="266"/>
      <c r="I209" s="266"/>
      <c r="J209" s="267" t="s">
        <v>162</v>
      </c>
      <c r="K209" s="268">
        <v>2</v>
      </c>
      <c r="L209" s="238">
        <v>0</v>
      </c>
      <c r="M209" s="238"/>
      <c r="N209" s="299">
        <f>ROUND(L209*K209,0)</f>
        <v>0</v>
      </c>
      <c r="O209" s="299"/>
      <c r="P209" s="299"/>
      <c r="Q209" s="299"/>
      <c r="R209" s="130"/>
      <c r="T209" s="156" t="s">
        <v>5</v>
      </c>
      <c r="U209" s="45" t="s">
        <v>44</v>
      </c>
      <c r="V209" s="37"/>
      <c r="W209" s="157">
        <f>V209*K209</f>
        <v>0</v>
      </c>
      <c r="X209" s="157">
        <v>0</v>
      </c>
      <c r="Y209" s="157">
        <f>X209*K209</f>
        <v>0</v>
      </c>
      <c r="Z209" s="157">
        <v>0.01705</v>
      </c>
      <c r="AA209" s="158">
        <f>Z209*K209</f>
        <v>0.0341</v>
      </c>
      <c r="AR209" s="20" t="s">
        <v>201</v>
      </c>
      <c r="AT209" s="20" t="s">
        <v>144</v>
      </c>
      <c r="AU209" s="20" t="s">
        <v>99</v>
      </c>
      <c r="AY209" s="20" t="s">
        <v>143</v>
      </c>
      <c r="BE209" s="102">
        <f>IF(U209="základní",N209,0)</f>
        <v>0</v>
      </c>
      <c r="BF209" s="102">
        <f>IF(U209="snížená",N209,0)</f>
        <v>0</v>
      </c>
      <c r="BG209" s="102">
        <f>IF(U209="zákl. přenesená",N209,0)</f>
        <v>0</v>
      </c>
      <c r="BH209" s="102">
        <f>IF(U209="sníž. přenesená",N209,0)</f>
        <v>0</v>
      </c>
      <c r="BI209" s="102">
        <f>IF(U209="nulová",N209,0)</f>
        <v>0</v>
      </c>
      <c r="BJ209" s="20" t="s">
        <v>11</v>
      </c>
      <c r="BK209" s="102">
        <f>ROUND(L209*K209,0)</f>
        <v>0</v>
      </c>
      <c r="BL209" s="20" t="s">
        <v>201</v>
      </c>
      <c r="BM209" s="20" t="s">
        <v>321</v>
      </c>
    </row>
    <row r="210" spans="2:65" s="1" customFormat="1" ht="25.5" customHeight="1">
      <c r="B210" s="128"/>
      <c r="C210" s="264" t="s">
        <v>322</v>
      </c>
      <c r="D210" s="264" t="s">
        <v>144</v>
      </c>
      <c r="E210" s="265" t="s">
        <v>323</v>
      </c>
      <c r="F210" s="266" t="s">
        <v>324</v>
      </c>
      <c r="G210" s="266"/>
      <c r="H210" s="266"/>
      <c r="I210" s="266"/>
      <c r="J210" s="267" t="s">
        <v>162</v>
      </c>
      <c r="K210" s="268">
        <v>2</v>
      </c>
      <c r="L210" s="238">
        <v>0</v>
      </c>
      <c r="M210" s="238"/>
      <c r="N210" s="299">
        <f>ROUND(L210*K210,0)</f>
        <v>0</v>
      </c>
      <c r="O210" s="299"/>
      <c r="P210" s="299"/>
      <c r="Q210" s="299"/>
      <c r="R210" s="130"/>
      <c r="T210" s="156" t="s">
        <v>5</v>
      </c>
      <c r="U210" s="45" t="s">
        <v>44</v>
      </c>
      <c r="V210" s="37"/>
      <c r="W210" s="157">
        <f>V210*K210</f>
        <v>0</v>
      </c>
      <c r="X210" s="157">
        <v>0.00212</v>
      </c>
      <c r="Y210" s="157">
        <f>X210*K210</f>
        <v>0.00424</v>
      </c>
      <c r="Z210" s="157">
        <v>0</v>
      </c>
      <c r="AA210" s="158">
        <f>Z210*K210</f>
        <v>0</v>
      </c>
      <c r="AR210" s="20" t="s">
        <v>201</v>
      </c>
      <c r="AT210" s="20" t="s">
        <v>144</v>
      </c>
      <c r="AU210" s="20" t="s">
        <v>99</v>
      </c>
      <c r="AY210" s="20" t="s">
        <v>143</v>
      </c>
      <c r="BE210" s="102">
        <f>IF(U210="základní",N210,0)</f>
        <v>0</v>
      </c>
      <c r="BF210" s="102">
        <f>IF(U210="snížená",N210,0)</f>
        <v>0</v>
      </c>
      <c r="BG210" s="102">
        <f>IF(U210="zákl. přenesená",N210,0)</f>
        <v>0</v>
      </c>
      <c r="BH210" s="102">
        <f>IF(U210="sníž. přenesená",N210,0)</f>
        <v>0</v>
      </c>
      <c r="BI210" s="102">
        <f>IF(U210="nulová",N210,0)</f>
        <v>0</v>
      </c>
      <c r="BJ210" s="20" t="s">
        <v>11</v>
      </c>
      <c r="BK210" s="102">
        <f>ROUND(L210*K210,0)</f>
        <v>0</v>
      </c>
      <c r="BL210" s="20" t="s">
        <v>201</v>
      </c>
      <c r="BM210" s="20" t="s">
        <v>325</v>
      </c>
    </row>
    <row r="211" spans="2:63" s="9" customFormat="1" ht="29.85" customHeight="1">
      <c r="B211" s="145"/>
      <c r="C211" s="261"/>
      <c r="D211" s="263" t="s">
        <v>114</v>
      </c>
      <c r="E211" s="263"/>
      <c r="F211" s="263"/>
      <c r="G211" s="263"/>
      <c r="H211" s="263"/>
      <c r="I211" s="263"/>
      <c r="J211" s="263"/>
      <c r="K211" s="263"/>
      <c r="L211" s="155"/>
      <c r="M211" s="155"/>
      <c r="N211" s="301">
        <f>BK211</f>
        <v>0</v>
      </c>
      <c r="O211" s="302"/>
      <c r="P211" s="302"/>
      <c r="Q211" s="302"/>
      <c r="R211" s="148"/>
      <c r="T211" s="149"/>
      <c r="U211" s="146"/>
      <c r="V211" s="146"/>
      <c r="W211" s="150">
        <f>SUM(W212:W228)</f>
        <v>0</v>
      </c>
      <c r="X211" s="146"/>
      <c r="Y211" s="150">
        <f>SUM(Y212:Y228)</f>
        <v>0.04686</v>
      </c>
      <c r="Z211" s="146"/>
      <c r="AA211" s="151">
        <f>SUM(AA212:AA228)</f>
        <v>0.05997000000000001</v>
      </c>
      <c r="AR211" s="152" t="s">
        <v>99</v>
      </c>
      <c r="AT211" s="153" t="s">
        <v>78</v>
      </c>
      <c r="AU211" s="153" t="s">
        <v>11</v>
      </c>
      <c r="AY211" s="152" t="s">
        <v>143</v>
      </c>
      <c r="BK211" s="154">
        <f>SUM(BK212:BK228)</f>
        <v>0</v>
      </c>
    </row>
    <row r="212" spans="2:65" s="1" customFormat="1" ht="25.5" customHeight="1">
      <c r="B212" s="128"/>
      <c r="C212" s="264" t="s">
        <v>326</v>
      </c>
      <c r="D212" s="264" t="s">
        <v>144</v>
      </c>
      <c r="E212" s="265" t="s">
        <v>327</v>
      </c>
      <c r="F212" s="266" t="s">
        <v>328</v>
      </c>
      <c r="G212" s="266"/>
      <c r="H212" s="266"/>
      <c r="I212" s="266"/>
      <c r="J212" s="267" t="s">
        <v>147</v>
      </c>
      <c r="K212" s="268">
        <v>78.4</v>
      </c>
      <c r="L212" s="238">
        <v>0</v>
      </c>
      <c r="M212" s="238"/>
      <c r="N212" s="299">
        <f>ROUND(L212*K212,0)</f>
        <v>0</v>
      </c>
      <c r="O212" s="299"/>
      <c r="P212" s="299"/>
      <c r="Q212" s="299"/>
      <c r="R212" s="130"/>
      <c r="T212" s="156" t="s">
        <v>5</v>
      </c>
      <c r="U212" s="45" t="s">
        <v>44</v>
      </c>
      <c r="V212" s="37"/>
      <c r="W212" s="157">
        <f>V212*K212</f>
        <v>0</v>
      </c>
      <c r="X212" s="157">
        <v>0</v>
      </c>
      <c r="Y212" s="157">
        <f>X212*K212</f>
        <v>0</v>
      </c>
      <c r="Z212" s="157">
        <v>0</v>
      </c>
      <c r="AA212" s="158">
        <f>Z212*K212</f>
        <v>0</v>
      </c>
      <c r="AR212" s="20" t="s">
        <v>201</v>
      </c>
      <c r="AT212" s="20" t="s">
        <v>144</v>
      </c>
      <c r="AU212" s="20" t="s">
        <v>99</v>
      </c>
      <c r="AY212" s="20" t="s">
        <v>143</v>
      </c>
      <c r="BE212" s="102">
        <f>IF(U212="základní",N212,0)</f>
        <v>0</v>
      </c>
      <c r="BF212" s="102">
        <f>IF(U212="snížená",N212,0)</f>
        <v>0</v>
      </c>
      <c r="BG212" s="102">
        <f>IF(U212="zákl. přenesená",N212,0)</f>
        <v>0</v>
      </c>
      <c r="BH212" s="102">
        <f>IF(U212="sníž. přenesená",N212,0)</f>
        <v>0</v>
      </c>
      <c r="BI212" s="102">
        <f>IF(U212="nulová",N212,0)</f>
        <v>0</v>
      </c>
      <c r="BJ212" s="20" t="s">
        <v>11</v>
      </c>
      <c r="BK212" s="102">
        <f>ROUND(L212*K212,0)</f>
        <v>0</v>
      </c>
      <c r="BL212" s="20" t="s">
        <v>201</v>
      </c>
      <c r="BM212" s="20" t="s">
        <v>329</v>
      </c>
    </row>
    <row r="213" spans="2:51" s="11" customFormat="1" ht="16.5" customHeight="1">
      <c r="B213" s="165"/>
      <c r="C213" s="273"/>
      <c r="D213" s="273"/>
      <c r="E213" s="274" t="s">
        <v>5</v>
      </c>
      <c r="F213" s="283" t="s">
        <v>330</v>
      </c>
      <c r="G213" s="284"/>
      <c r="H213" s="284"/>
      <c r="I213" s="284"/>
      <c r="J213" s="273"/>
      <c r="K213" s="277">
        <v>78.4</v>
      </c>
      <c r="L213" s="166"/>
      <c r="M213" s="166"/>
      <c r="N213" s="273"/>
      <c r="O213" s="273"/>
      <c r="P213" s="273"/>
      <c r="Q213" s="273"/>
      <c r="R213" s="167"/>
      <c r="T213" s="168"/>
      <c r="U213" s="166"/>
      <c r="V213" s="166"/>
      <c r="W213" s="166"/>
      <c r="X213" s="166"/>
      <c r="Y213" s="166"/>
      <c r="Z213" s="166"/>
      <c r="AA213" s="169"/>
      <c r="AT213" s="170" t="s">
        <v>151</v>
      </c>
      <c r="AU213" s="170" t="s">
        <v>99</v>
      </c>
      <c r="AV213" s="11" t="s">
        <v>99</v>
      </c>
      <c r="AW213" s="11" t="s">
        <v>36</v>
      </c>
      <c r="AX213" s="11" t="s">
        <v>11</v>
      </c>
      <c r="AY213" s="170" t="s">
        <v>143</v>
      </c>
    </row>
    <row r="214" spans="2:65" s="1" customFormat="1" ht="16.5" customHeight="1">
      <c r="B214" s="128"/>
      <c r="C214" s="278" t="s">
        <v>331</v>
      </c>
      <c r="D214" s="278" t="s">
        <v>164</v>
      </c>
      <c r="E214" s="279" t="s">
        <v>332</v>
      </c>
      <c r="F214" s="280" t="s">
        <v>333</v>
      </c>
      <c r="G214" s="280"/>
      <c r="H214" s="280"/>
      <c r="I214" s="280"/>
      <c r="J214" s="281" t="s">
        <v>334</v>
      </c>
      <c r="K214" s="282">
        <v>31.36</v>
      </c>
      <c r="L214" s="239">
        <v>0</v>
      </c>
      <c r="M214" s="239"/>
      <c r="N214" s="300">
        <f aca="true" t="shared" si="15" ref="N214:N221">ROUND(L214*K214,0)</f>
        <v>0</v>
      </c>
      <c r="O214" s="299"/>
      <c r="P214" s="299"/>
      <c r="Q214" s="299"/>
      <c r="R214" s="130"/>
      <c r="T214" s="156" t="s">
        <v>5</v>
      </c>
      <c r="U214" s="45" t="s">
        <v>44</v>
      </c>
      <c r="V214" s="37"/>
      <c r="W214" s="157">
        <f aca="true" t="shared" si="16" ref="W214:W221">V214*K214</f>
        <v>0</v>
      </c>
      <c r="X214" s="157">
        <v>0.001</v>
      </c>
      <c r="Y214" s="157">
        <f aca="true" t="shared" si="17" ref="Y214:Y221">X214*K214</f>
        <v>0.03136</v>
      </c>
      <c r="Z214" s="157">
        <v>0</v>
      </c>
      <c r="AA214" s="158">
        <f aca="true" t="shared" si="18" ref="AA214:AA221">Z214*K214</f>
        <v>0</v>
      </c>
      <c r="AR214" s="20" t="s">
        <v>226</v>
      </c>
      <c r="AT214" s="20" t="s">
        <v>164</v>
      </c>
      <c r="AU214" s="20" t="s">
        <v>99</v>
      </c>
      <c r="AY214" s="20" t="s">
        <v>143</v>
      </c>
      <c r="BE214" s="102">
        <f aca="true" t="shared" si="19" ref="BE214:BE221">IF(U214="základní",N214,0)</f>
        <v>0</v>
      </c>
      <c r="BF214" s="102">
        <f aca="true" t="shared" si="20" ref="BF214:BF221">IF(U214="snížená",N214,0)</f>
        <v>0</v>
      </c>
      <c r="BG214" s="102">
        <f aca="true" t="shared" si="21" ref="BG214:BG221">IF(U214="zákl. přenesená",N214,0)</f>
        <v>0</v>
      </c>
      <c r="BH214" s="102">
        <f aca="true" t="shared" si="22" ref="BH214:BH221">IF(U214="sníž. přenesená",N214,0)</f>
        <v>0</v>
      </c>
      <c r="BI214" s="102">
        <f aca="true" t="shared" si="23" ref="BI214:BI221">IF(U214="nulová",N214,0)</f>
        <v>0</v>
      </c>
      <c r="BJ214" s="20" t="s">
        <v>11</v>
      </c>
      <c r="BK214" s="102">
        <f aca="true" t="shared" si="24" ref="BK214:BK221">ROUND(L214*K214,0)</f>
        <v>0</v>
      </c>
      <c r="BL214" s="20" t="s">
        <v>201</v>
      </c>
      <c r="BM214" s="20" t="s">
        <v>335</v>
      </c>
    </row>
    <row r="215" spans="2:65" s="1" customFormat="1" ht="25.5" customHeight="1">
      <c r="B215" s="128"/>
      <c r="C215" s="278" t="s">
        <v>336</v>
      </c>
      <c r="D215" s="278" t="s">
        <v>164</v>
      </c>
      <c r="E215" s="279" t="s">
        <v>337</v>
      </c>
      <c r="F215" s="280" t="s">
        <v>338</v>
      </c>
      <c r="G215" s="280"/>
      <c r="H215" s="280"/>
      <c r="I215" s="280"/>
      <c r="J215" s="281" t="s">
        <v>162</v>
      </c>
      <c r="K215" s="282">
        <v>32</v>
      </c>
      <c r="L215" s="239">
        <v>0</v>
      </c>
      <c r="M215" s="239"/>
      <c r="N215" s="300">
        <f t="shared" si="15"/>
        <v>0</v>
      </c>
      <c r="O215" s="299"/>
      <c r="P215" s="299"/>
      <c r="Q215" s="299"/>
      <c r="R215" s="130"/>
      <c r="T215" s="156" t="s">
        <v>5</v>
      </c>
      <c r="U215" s="45" t="s">
        <v>44</v>
      </c>
      <c r="V215" s="37"/>
      <c r="W215" s="157">
        <f t="shared" si="16"/>
        <v>0</v>
      </c>
      <c r="X215" s="157">
        <v>0.0003</v>
      </c>
      <c r="Y215" s="157">
        <f t="shared" si="17"/>
        <v>0.0096</v>
      </c>
      <c r="Z215" s="157">
        <v>0</v>
      </c>
      <c r="AA215" s="158">
        <f t="shared" si="18"/>
        <v>0</v>
      </c>
      <c r="AR215" s="20" t="s">
        <v>226</v>
      </c>
      <c r="AT215" s="20" t="s">
        <v>164</v>
      </c>
      <c r="AU215" s="20" t="s">
        <v>99</v>
      </c>
      <c r="AY215" s="20" t="s">
        <v>143</v>
      </c>
      <c r="BE215" s="102">
        <f t="shared" si="19"/>
        <v>0</v>
      </c>
      <c r="BF215" s="102">
        <f t="shared" si="20"/>
        <v>0</v>
      </c>
      <c r="BG215" s="102">
        <f t="shared" si="21"/>
        <v>0</v>
      </c>
      <c r="BH215" s="102">
        <f t="shared" si="22"/>
        <v>0</v>
      </c>
      <c r="BI215" s="102">
        <f t="shared" si="23"/>
        <v>0</v>
      </c>
      <c r="BJ215" s="20" t="s">
        <v>11</v>
      </c>
      <c r="BK215" s="102">
        <f t="shared" si="24"/>
        <v>0</v>
      </c>
      <c r="BL215" s="20" t="s">
        <v>201</v>
      </c>
      <c r="BM215" s="20" t="s">
        <v>339</v>
      </c>
    </row>
    <row r="216" spans="2:65" s="1" customFormat="1" ht="16.5" customHeight="1">
      <c r="B216" s="128"/>
      <c r="C216" s="264" t="s">
        <v>340</v>
      </c>
      <c r="D216" s="264" t="s">
        <v>144</v>
      </c>
      <c r="E216" s="265" t="s">
        <v>341</v>
      </c>
      <c r="F216" s="266" t="s">
        <v>342</v>
      </c>
      <c r="G216" s="266"/>
      <c r="H216" s="266"/>
      <c r="I216" s="266"/>
      <c r="J216" s="267" t="s">
        <v>162</v>
      </c>
      <c r="K216" s="268">
        <v>8</v>
      </c>
      <c r="L216" s="238">
        <v>0</v>
      </c>
      <c r="M216" s="238"/>
      <c r="N216" s="299">
        <f t="shared" si="15"/>
        <v>0</v>
      </c>
      <c r="O216" s="299"/>
      <c r="P216" s="299"/>
      <c r="Q216" s="299"/>
      <c r="R216" s="130"/>
      <c r="T216" s="156" t="s">
        <v>5</v>
      </c>
      <c r="U216" s="45" t="s">
        <v>44</v>
      </c>
      <c r="V216" s="37"/>
      <c r="W216" s="157">
        <f t="shared" si="16"/>
        <v>0</v>
      </c>
      <c r="X216" s="157">
        <v>0</v>
      </c>
      <c r="Y216" s="157">
        <f t="shared" si="17"/>
        <v>0</v>
      </c>
      <c r="Z216" s="157">
        <v>0</v>
      </c>
      <c r="AA216" s="158">
        <f t="shared" si="18"/>
        <v>0</v>
      </c>
      <c r="AR216" s="20" t="s">
        <v>201</v>
      </c>
      <c r="AT216" s="20" t="s">
        <v>144</v>
      </c>
      <c r="AU216" s="20" t="s">
        <v>99</v>
      </c>
      <c r="AY216" s="20" t="s">
        <v>143</v>
      </c>
      <c r="BE216" s="102">
        <f t="shared" si="19"/>
        <v>0</v>
      </c>
      <c r="BF216" s="102">
        <f t="shared" si="20"/>
        <v>0</v>
      </c>
      <c r="BG216" s="102">
        <f t="shared" si="21"/>
        <v>0</v>
      </c>
      <c r="BH216" s="102">
        <f t="shared" si="22"/>
        <v>0</v>
      </c>
      <c r="BI216" s="102">
        <f t="shared" si="23"/>
        <v>0</v>
      </c>
      <c r="BJ216" s="20" t="s">
        <v>11</v>
      </c>
      <c r="BK216" s="102">
        <f t="shared" si="24"/>
        <v>0</v>
      </c>
      <c r="BL216" s="20" t="s">
        <v>201</v>
      </c>
      <c r="BM216" s="20" t="s">
        <v>343</v>
      </c>
    </row>
    <row r="217" spans="2:65" s="1" customFormat="1" ht="16.5" customHeight="1">
      <c r="B217" s="128"/>
      <c r="C217" s="278" t="s">
        <v>344</v>
      </c>
      <c r="D217" s="278" t="s">
        <v>164</v>
      </c>
      <c r="E217" s="279" t="s">
        <v>345</v>
      </c>
      <c r="F217" s="280" t="s">
        <v>346</v>
      </c>
      <c r="G217" s="280"/>
      <c r="H217" s="280"/>
      <c r="I217" s="280"/>
      <c r="J217" s="281" t="s">
        <v>162</v>
      </c>
      <c r="K217" s="282">
        <v>2</v>
      </c>
      <c r="L217" s="239">
        <v>0</v>
      </c>
      <c r="M217" s="239"/>
      <c r="N217" s="300">
        <f t="shared" si="15"/>
        <v>0</v>
      </c>
      <c r="O217" s="299"/>
      <c r="P217" s="299"/>
      <c r="Q217" s="299"/>
      <c r="R217" s="130"/>
      <c r="T217" s="156" t="s">
        <v>5</v>
      </c>
      <c r="U217" s="45" t="s">
        <v>44</v>
      </c>
      <c r="V217" s="37"/>
      <c r="W217" s="157">
        <f t="shared" si="16"/>
        <v>0</v>
      </c>
      <c r="X217" s="157">
        <v>0.00043</v>
      </c>
      <c r="Y217" s="157">
        <f t="shared" si="17"/>
        <v>0.00086</v>
      </c>
      <c r="Z217" s="157">
        <v>0</v>
      </c>
      <c r="AA217" s="158">
        <f t="shared" si="18"/>
        <v>0</v>
      </c>
      <c r="AR217" s="20" t="s">
        <v>226</v>
      </c>
      <c r="AT217" s="20" t="s">
        <v>164</v>
      </c>
      <c r="AU217" s="20" t="s">
        <v>99</v>
      </c>
      <c r="AY217" s="20" t="s">
        <v>143</v>
      </c>
      <c r="BE217" s="102">
        <f t="shared" si="19"/>
        <v>0</v>
      </c>
      <c r="BF217" s="102">
        <f t="shared" si="20"/>
        <v>0</v>
      </c>
      <c r="BG217" s="102">
        <f t="shared" si="21"/>
        <v>0</v>
      </c>
      <c r="BH217" s="102">
        <f t="shared" si="22"/>
        <v>0</v>
      </c>
      <c r="BI217" s="102">
        <f t="shared" si="23"/>
        <v>0</v>
      </c>
      <c r="BJ217" s="20" t="s">
        <v>11</v>
      </c>
      <c r="BK217" s="102">
        <f t="shared" si="24"/>
        <v>0</v>
      </c>
      <c r="BL217" s="20" t="s">
        <v>201</v>
      </c>
      <c r="BM217" s="20" t="s">
        <v>347</v>
      </c>
    </row>
    <row r="218" spans="2:65" s="1" customFormat="1" ht="16.5" customHeight="1">
      <c r="B218" s="128"/>
      <c r="C218" s="278" t="s">
        <v>348</v>
      </c>
      <c r="D218" s="278" t="s">
        <v>164</v>
      </c>
      <c r="E218" s="279" t="s">
        <v>349</v>
      </c>
      <c r="F218" s="280" t="s">
        <v>350</v>
      </c>
      <c r="G218" s="280"/>
      <c r="H218" s="280"/>
      <c r="I218" s="280"/>
      <c r="J218" s="281" t="s">
        <v>162</v>
      </c>
      <c r="K218" s="282">
        <v>2</v>
      </c>
      <c r="L218" s="239">
        <v>0</v>
      </c>
      <c r="M218" s="239"/>
      <c r="N218" s="300">
        <f t="shared" si="15"/>
        <v>0</v>
      </c>
      <c r="O218" s="299"/>
      <c r="P218" s="299"/>
      <c r="Q218" s="299"/>
      <c r="R218" s="130"/>
      <c r="T218" s="156" t="s">
        <v>5</v>
      </c>
      <c r="U218" s="45" t="s">
        <v>44</v>
      </c>
      <c r="V218" s="37"/>
      <c r="W218" s="157">
        <f t="shared" si="16"/>
        <v>0</v>
      </c>
      <c r="X218" s="157">
        <v>0.00016</v>
      </c>
      <c r="Y218" s="157">
        <f t="shared" si="17"/>
        <v>0.00032</v>
      </c>
      <c r="Z218" s="157">
        <v>0</v>
      </c>
      <c r="AA218" s="158">
        <f t="shared" si="18"/>
        <v>0</v>
      </c>
      <c r="AR218" s="20" t="s">
        <v>226</v>
      </c>
      <c r="AT218" s="20" t="s">
        <v>164</v>
      </c>
      <c r="AU218" s="20" t="s">
        <v>99</v>
      </c>
      <c r="AY218" s="20" t="s">
        <v>143</v>
      </c>
      <c r="BE218" s="102">
        <f t="shared" si="19"/>
        <v>0</v>
      </c>
      <c r="BF218" s="102">
        <f t="shared" si="20"/>
        <v>0</v>
      </c>
      <c r="BG218" s="102">
        <f t="shared" si="21"/>
        <v>0</v>
      </c>
      <c r="BH218" s="102">
        <f t="shared" si="22"/>
        <v>0</v>
      </c>
      <c r="BI218" s="102">
        <f t="shared" si="23"/>
        <v>0</v>
      </c>
      <c r="BJ218" s="20" t="s">
        <v>11</v>
      </c>
      <c r="BK218" s="102">
        <f t="shared" si="24"/>
        <v>0</v>
      </c>
      <c r="BL218" s="20" t="s">
        <v>201</v>
      </c>
      <c r="BM218" s="20" t="s">
        <v>351</v>
      </c>
    </row>
    <row r="219" spans="2:65" s="1" customFormat="1" ht="25.5" customHeight="1">
      <c r="B219" s="128"/>
      <c r="C219" s="278" t="s">
        <v>352</v>
      </c>
      <c r="D219" s="278" t="s">
        <v>164</v>
      </c>
      <c r="E219" s="279" t="s">
        <v>353</v>
      </c>
      <c r="F219" s="280" t="s">
        <v>354</v>
      </c>
      <c r="G219" s="280"/>
      <c r="H219" s="280"/>
      <c r="I219" s="280"/>
      <c r="J219" s="281" t="s">
        <v>162</v>
      </c>
      <c r="K219" s="282">
        <v>2</v>
      </c>
      <c r="L219" s="239">
        <v>0</v>
      </c>
      <c r="M219" s="239"/>
      <c r="N219" s="300">
        <f t="shared" si="15"/>
        <v>0</v>
      </c>
      <c r="O219" s="299"/>
      <c r="P219" s="299"/>
      <c r="Q219" s="299"/>
      <c r="R219" s="130"/>
      <c r="T219" s="156" t="s">
        <v>5</v>
      </c>
      <c r="U219" s="45" t="s">
        <v>44</v>
      </c>
      <c r="V219" s="37"/>
      <c r="W219" s="157">
        <f t="shared" si="16"/>
        <v>0</v>
      </c>
      <c r="X219" s="157">
        <v>0.00016</v>
      </c>
      <c r="Y219" s="157">
        <f t="shared" si="17"/>
        <v>0.00032</v>
      </c>
      <c r="Z219" s="157">
        <v>0</v>
      </c>
      <c r="AA219" s="158">
        <f t="shared" si="18"/>
        <v>0</v>
      </c>
      <c r="AR219" s="20" t="s">
        <v>226</v>
      </c>
      <c r="AT219" s="20" t="s">
        <v>164</v>
      </c>
      <c r="AU219" s="20" t="s">
        <v>99</v>
      </c>
      <c r="AY219" s="20" t="s">
        <v>143</v>
      </c>
      <c r="BE219" s="102">
        <f t="shared" si="19"/>
        <v>0</v>
      </c>
      <c r="BF219" s="102">
        <f t="shared" si="20"/>
        <v>0</v>
      </c>
      <c r="BG219" s="102">
        <f t="shared" si="21"/>
        <v>0</v>
      </c>
      <c r="BH219" s="102">
        <f t="shared" si="22"/>
        <v>0</v>
      </c>
      <c r="BI219" s="102">
        <f t="shared" si="23"/>
        <v>0</v>
      </c>
      <c r="BJ219" s="20" t="s">
        <v>11</v>
      </c>
      <c r="BK219" s="102">
        <f t="shared" si="24"/>
        <v>0</v>
      </c>
      <c r="BL219" s="20" t="s">
        <v>201</v>
      </c>
      <c r="BM219" s="20" t="s">
        <v>355</v>
      </c>
    </row>
    <row r="220" spans="2:65" s="1" customFormat="1" ht="38.25" customHeight="1">
      <c r="B220" s="128"/>
      <c r="C220" s="278" t="s">
        <v>356</v>
      </c>
      <c r="D220" s="278" t="s">
        <v>164</v>
      </c>
      <c r="E220" s="279" t="s">
        <v>357</v>
      </c>
      <c r="F220" s="280" t="s">
        <v>358</v>
      </c>
      <c r="G220" s="280"/>
      <c r="H220" s="280"/>
      <c r="I220" s="280"/>
      <c r="J220" s="281" t="s">
        <v>162</v>
      </c>
      <c r="K220" s="282">
        <v>2</v>
      </c>
      <c r="L220" s="239">
        <v>0</v>
      </c>
      <c r="M220" s="239"/>
      <c r="N220" s="300">
        <f t="shared" si="15"/>
        <v>0</v>
      </c>
      <c r="O220" s="299"/>
      <c r="P220" s="299"/>
      <c r="Q220" s="299"/>
      <c r="R220" s="130"/>
      <c r="T220" s="156" t="s">
        <v>5</v>
      </c>
      <c r="U220" s="45" t="s">
        <v>44</v>
      </c>
      <c r="V220" s="37"/>
      <c r="W220" s="157">
        <f t="shared" si="16"/>
        <v>0</v>
      </c>
      <c r="X220" s="157">
        <v>0.0007</v>
      </c>
      <c r="Y220" s="157">
        <f t="shared" si="17"/>
        <v>0.0014</v>
      </c>
      <c r="Z220" s="157">
        <v>0</v>
      </c>
      <c r="AA220" s="158">
        <f t="shared" si="18"/>
        <v>0</v>
      </c>
      <c r="AR220" s="20" t="s">
        <v>226</v>
      </c>
      <c r="AT220" s="20" t="s">
        <v>164</v>
      </c>
      <c r="AU220" s="20" t="s">
        <v>99</v>
      </c>
      <c r="AY220" s="20" t="s">
        <v>143</v>
      </c>
      <c r="BE220" s="102">
        <f t="shared" si="19"/>
        <v>0</v>
      </c>
      <c r="BF220" s="102">
        <f t="shared" si="20"/>
        <v>0</v>
      </c>
      <c r="BG220" s="102">
        <f t="shared" si="21"/>
        <v>0</v>
      </c>
      <c r="BH220" s="102">
        <f t="shared" si="22"/>
        <v>0</v>
      </c>
      <c r="BI220" s="102">
        <f t="shared" si="23"/>
        <v>0</v>
      </c>
      <c r="BJ220" s="20" t="s">
        <v>11</v>
      </c>
      <c r="BK220" s="102">
        <f t="shared" si="24"/>
        <v>0</v>
      </c>
      <c r="BL220" s="20" t="s">
        <v>201</v>
      </c>
      <c r="BM220" s="20" t="s">
        <v>359</v>
      </c>
    </row>
    <row r="221" spans="2:65" s="1" customFormat="1" ht="25.5" customHeight="1">
      <c r="B221" s="128"/>
      <c r="C221" s="264" t="s">
        <v>360</v>
      </c>
      <c r="D221" s="264" t="s">
        <v>144</v>
      </c>
      <c r="E221" s="265" t="s">
        <v>361</v>
      </c>
      <c r="F221" s="266" t="s">
        <v>362</v>
      </c>
      <c r="G221" s="266"/>
      <c r="H221" s="266"/>
      <c r="I221" s="266"/>
      <c r="J221" s="267" t="s">
        <v>147</v>
      </c>
      <c r="K221" s="268">
        <v>78.4</v>
      </c>
      <c r="L221" s="238">
        <v>0</v>
      </c>
      <c r="M221" s="238"/>
      <c r="N221" s="299">
        <f t="shared" si="15"/>
        <v>0</v>
      </c>
      <c r="O221" s="299"/>
      <c r="P221" s="299"/>
      <c r="Q221" s="299"/>
      <c r="R221" s="130"/>
      <c r="T221" s="156" t="s">
        <v>5</v>
      </c>
      <c r="U221" s="45" t="s">
        <v>44</v>
      </c>
      <c r="V221" s="37"/>
      <c r="W221" s="157">
        <f t="shared" si="16"/>
        <v>0</v>
      </c>
      <c r="X221" s="157">
        <v>0</v>
      </c>
      <c r="Y221" s="157">
        <f t="shared" si="17"/>
        <v>0</v>
      </c>
      <c r="Z221" s="157">
        <v>0.0004</v>
      </c>
      <c r="AA221" s="158">
        <f t="shared" si="18"/>
        <v>0.031360000000000006</v>
      </c>
      <c r="AR221" s="20" t="s">
        <v>201</v>
      </c>
      <c r="AT221" s="20" t="s">
        <v>144</v>
      </c>
      <c r="AU221" s="20" t="s">
        <v>99</v>
      </c>
      <c r="AY221" s="20" t="s">
        <v>143</v>
      </c>
      <c r="BE221" s="102">
        <f t="shared" si="19"/>
        <v>0</v>
      </c>
      <c r="BF221" s="102">
        <f t="shared" si="20"/>
        <v>0</v>
      </c>
      <c r="BG221" s="102">
        <f t="shared" si="21"/>
        <v>0</v>
      </c>
      <c r="BH221" s="102">
        <f t="shared" si="22"/>
        <v>0</v>
      </c>
      <c r="BI221" s="102">
        <f t="shared" si="23"/>
        <v>0</v>
      </c>
      <c r="BJ221" s="20" t="s">
        <v>11</v>
      </c>
      <c r="BK221" s="102">
        <f t="shared" si="24"/>
        <v>0</v>
      </c>
      <c r="BL221" s="20" t="s">
        <v>201</v>
      </c>
      <c r="BM221" s="20" t="s">
        <v>363</v>
      </c>
    </row>
    <row r="222" spans="2:51" s="11" customFormat="1" ht="16.5" customHeight="1">
      <c r="B222" s="165"/>
      <c r="C222" s="273"/>
      <c r="D222" s="273"/>
      <c r="E222" s="274" t="s">
        <v>5</v>
      </c>
      <c r="F222" s="283" t="s">
        <v>330</v>
      </c>
      <c r="G222" s="284"/>
      <c r="H222" s="284"/>
      <c r="I222" s="284"/>
      <c r="J222" s="273"/>
      <c r="K222" s="277">
        <v>78.4</v>
      </c>
      <c r="L222" s="166"/>
      <c r="M222" s="166"/>
      <c r="N222" s="273"/>
      <c r="O222" s="273"/>
      <c r="P222" s="273"/>
      <c r="Q222" s="273"/>
      <c r="R222" s="167"/>
      <c r="T222" s="168"/>
      <c r="U222" s="166"/>
      <c r="V222" s="166"/>
      <c r="W222" s="166"/>
      <c r="X222" s="166"/>
      <c r="Y222" s="166"/>
      <c r="Z222" s="166"/>
      <c r="AA222" s="169"/>
      <c r="AT222" s="170" t="s">
        <v>151</v>
      </c>
      <c r="AU222" s="170" t="s">
        <v>99</v>
      </c>
      <c r="AV222" s="11" t="s">
        <v>99</v>
      </c>
      <c r="AW222" s="11" t="s">
        <v>36</v>
      </c>
      <c r="AX222" s="11" t="s">
        <v>11</v>
      </c>
      <c r="AY222" s="170" t="s">
        <v>143</v>
      </c>
    </row>
    <row r="223" spans="2:65" s="1" customFormat="1" ht="25.5" customHeight="1">
      <c r="B223" s="128"/>
      <c r="C223" s="264" t="s">
        <v>364</v>
      </c>
      <c r="D223" s="264" t="s">
        <v>144</v>
      </c>
      <c r="E223" s="265" t="s">
        <v>365</v>
      </c>
      <c r="F223" s="266" t="s">
        <v>366</v>
      </c>
      <c r="G223" s="266"/>
      <c r="H223" s="266"/>
      <c r="I223" s="266"/>
      <c r="J223" s="267" t="s">
        <v>162</v>
      </c>
      <c r="K223" s="268">
        <v>12</v>
      </c>
      <c r="L223" s="238">
        <v>0</v>
      </c>
      <c r="M223" s="238"/>
      <c r="N223" s="299">
        <f aca="true" t="shared" si="25" ref="N223:N228">ROUND(L223*K223,0)</f>
        <v>0</v>
      </c>
      <c r="O223" s="299"/>
      <c r="P223" s="299"/>
      <c r="Q223" s="299"/>
      <c r="R223" s="130"/>
      <c r="T223" s="156" t="s">
        <v>5</v>
      </c>
      <c r="U223" s="45" t="s">
        <v>44</v>
      </c>
      <c r="V223" s="37"/>
      <c r="W223" s="157">
        <f aca="true" t="shared" si="26" ref="W223:W228">V223*K223</f>
        <v>0</v>
      </c>
      <c r="X223" s="157">
        <v>0</v>
      </c>
      <c r="Y223" s="157">
        <f aca="true" t="shared" si="27" ref="Y223:Y228">X223*K223</f>
        <v>0</v>
      </c>
      <c r="Z223" s="157">
        <v>0.00045</v>
      </c>
      <c r="AA223" s="158">
        <f aca="true" t="shared" si="28" ref="AA223:AA228">Z223*K223</f>
        <v>0.0054</v>
      </c>
      <c r="AR223" s="20" t="s">
        <v>201</v>
      </c>
      <c r="AT223" s="20" t="s">
        <v>144</v>
      </c>
      <c r="AU223" s="20" t="s">
        <v>99</v>
      </c>
      <c r="AY223" s="20" t="s">
        <v>143</v>
      </c>
      <c r="BE223" s="102">
        <f aca="true" t="shared" si="29" ref="BE223:BE228">IF(U223="základní",N223,0)</f>
        <v>0</v>
      </c>
      <c r="BF223" s="102">
        <f aca="true" t="shared" si="30" ref="BF223:BF228">IF(U223="snížená",N223,0)</f>
        <v>0</v>
      </c>
      <c r="BG223" s="102">
        <f aca="true" t="shared" si="31" ref="BG223:BG228">IF(U223="zákl. přenesená",N223,0)</f>
        <v>0</v>
      </c>
      <c r="BH223" s="102">
        <f aca="true" t="shared" si="32" ref="BH223:BH228">IF(U223="sníž. přenesená",N223,0)</f>
        <v>0</v>
      </c>
      <c r="BI223" s="102">
        <f aca="true" t="shared" si="33" ref="BI223:BI228">IF(U223="nulová",N223,0)</f>
        <v>0</v>
      </c>
      <c r="BJ223" s="20" t="s">
        <v>11</v>
      </c>
      <c r="BK223" s="102">
        <f aca="true" t="shared" si="34" ref="BK223:BK228">ROUND(L223*K223,0)</f>
        <v>0</v>
      </c>
      <c r="BL223" s="20" t="s">
        <v>201</v>
      </c>
      <c r="BM223" s="20" t="s">
        <v>367</v>
      </c>
    </row>
    <row r="224" spans="2:65" s="1" customFormat="1" ht="25.5" customHeight="1">
      <c r="B224" s="128"/>
      <c r="C224" s="264" t="s">
        <v>368</v>
      </c>
      <c r="D224" s="264" t="s">
        <v>144</v>
      </c>
      <c r="E224" s="265" t="s">
        <v>369</v>
      </c>
      <c r="F224" s="266" t="s">
        <v>370</v>
      </c>
      <c r="G224" s="266"/>
      <c r="H224" s="266"/>
      <c r="I224" s="266"/>
      <c r="J224" s="267" t="s">
        <v>162</v>
      </c>
      <c r="K224" s="268">
        <v>75</v>
      </c>
      <c r="L224" s="238">
        <v>0</v>
      </c>
      <c r="M224" s="238"/>
      <c r="N224" s="299">
        <f t="shared" si="25"/>
        <v>0</v>
      </c>
      <c r="O224" s="299"/>
      <c r="P224" s="299"/>
      <c r="Q224" s="299"/>
      <c r="R224" s="130"/>
      <c r="T224" s="156" t="s">
        <v>5</v>
      </c>
      <c r="U224" s="45" t="s">
        <v>44</v>
      </c>
      <c r="V224" s="37"/>
      <c r="W224" s="157">
        <f t="shared" si="26"/>
        <v>0</v>
      </c>
      <c r="X224" s="157">
        <v>0</v>
      </c>
      <c r="Y224" s="157">
        <f t="shared" si="27"/>
        <v>0</v>
      </c>
      <c r="Z224" s="157">
        <v>0.00028</v>
      </c>
      <c r="AA224" s="158">
        <f t="shared" si="28"/>
        <v>0.020999999999999998</v>
      </c>
      <c r="AR224" s="20" t="s">
        <v>201</v>
      </c>
      <c r="AT224" s="20" t="s">
        <v>144</v>
      </c>
      <c r="AU224" s="20" t="s">
        <v>99</v>
      </c>
      <c r="AY224" s="20" t="s">
        <v>143</v>
      </c>
      <c r="BE224" s="102">
        <f t="shared" si="29"/>
        <v>0</v>
      </c>
      <c r="BF224" s="102">
        <f t="shared" si="30"/>
        <v>0</v>
      </c>
      <c r="BG224" s="102">
        <f t="shared" si="31"/>
        <v>0</v>
      </c>
      <c r="BH224" s="102">
        <f t="shared" si="32"/>
        <v>0</v>
      </c>
      <c r="BI224" s="102">
        <f t="shared" si="33"/>
        <v>0</v>
      </c>
      <c r="BJ224" s="20" t="s">
        <v>11</v>
      </c>
      <c r="BK224" s="102">
        <f t="shared" si="34"/>
        <v>0</v>
      </c>
      <c r="BL224" s="20" t="s">
        <v>201</v>
      </c>
      <c r="BM224" s="20" t="s">
        <v>371</v>
      </c>
    </row>
    <row r="225" spans="2:65" s="1" customFormat="1" ht="25.5" customHeight="1">
      <c r="B225" s="128"/>
      <c r="C225" s="264" t="s">
        <v>372</v>
      </c>
      <c r="D225" s="264" t="s">
        <v>144</v>
      </c>
      <c r="E225" s="265" t="s">
        <v>373</v>
      </c>
      <c r="F225" s="266" t="s">
        <v>374</v>
      </c>
      <c r="G225" s="266"/>
      <c r="H225" s="266"/>
      <c r="I225" s="266"/>
      <c r="J225" s="267" t="s">
        <v>162</v>
      </c>
      <c r="K225" s="268">
        <v>1</v>
      </c>
      <c r="L225" s="238">
        <v>0</v>
      </c>
      <c r="M225" s="238"/>
      <c r="N225" s="299">
        <f t="shared" si="25"/>
        <v>0</v>
      </c>
      <c r="O225" s="299"/>
      <c r="P225" s="299"/>
      <c r="Q225" s="299"/>
      <c r="R225" s="130"/>
      <c r="T225" s="156" t="s">
        <v>5</v>
      </c>
      <c r="U225" s="45" t="s">
        <v>44</v>
      </c>
      <c r="V225" s="37"/>
      <c r="W225" s="157">
        <f t="shared" si="26"/>
        <v>0</v>
      </c>
      <c r="X225" s="157">
        <v>0</v>
      </c>
      <c r="Y225" s="157">
        <f t="shared" si="27"/>
        <v>0</v>
      </c>
      <c r="Z225" s="157">
        <v>0.00221</v>
      </c>
      <c r="AA225" s="158">
        <f t="shared" si="28"/>
        <v>0.00221</v>
      </c>
      <c r="AR225" s="20" t="s">
        <v>201</v>
      </c>
      <c r="AT225" s="20" t="s">
        <v>144</v>
      </c>
      <c r="AU225" s="20" t="s">
        <v>99</v>
      </c>
      <c r="AY225" s="20" t="s">
        <v>143</v>
      </c>
      <c r="BE225" s="102">
        <f t="shared" si="29"/>
        <v>0</v>
      </c>
      <c r="BF225" s="102">
        <f t="shared" si="30"/>
        <v>0</v>
      </c>
      <c r="BG225" s="102">
        <f t="shared" si="31"/>
        <v>0</v>
      </c>
      <c r="BH225" s="102">
        <f t="shared" si="32"/>
        <v>0</v>
      </c>
      <c r="BI225" s="102">
        <f t="shared" si="33"/>
        <v>0</v>
      </c>
      <c r="BJ225" s="20" t="s">
        <v>11</v>
      </c>
      <c r="BK225" s="102">
        <f t="shared" si="34"/>
        <v>0</v>
      </c>
      <c r="BL225" s="20" t="s">
        <v>201</v>
      </c>
      <c r="BM225" s="20" t="s">
        <v>375</v>
      </c>
    </row>
    <row r="226" spans="2:65" s="1" customFormat="1" ht="25.5" customHeight="1">
      <c r="B226" s="128"/>
      <c r="C226" s="264" t="s">
        <v>376</v>
      </c>
      <c r="D226" s="264" t="s">
        <v>144</v>
      </c>
      <c r="E226" s="265" t="s">
        <v>377</v>
      </c>
      <c r="F226" s="266" t="s">
        <v>378</v>
      </c>
      <c r="G226" s="266"/>
      <c r="H226" s="266"/>
      <c r="I226" s="266"/>
      <c r="J226" s="267" t="s">
        <v>162</v>
      </c>
      <c r="K226" s="268">
        <v>1</v>
      </c>
      <c r="L226" s="238">
        <v>0</v>
      </c>
      <c r="M226" s="238"/>
      <c r="N226" s="299">
        <f t="shared" si="25"/>
        <v>0</v>
      </c>
      <c r="O226" s="299"/>
      <c r="P226" s="299"/>
      <c r="Q226" s="299"/>
      <c r="R226" s="130"/>
      <c r="T226" s="156" t="s">
        <v>5</v>
      </c>
      <c r="U226" s="45" t="s">
        <v>44</v>
      </c>
      <c r="V226" s="37"/>
      <c r="W226" s="157">
        <f t="shared" si="26"/>
        <v>0</v>
      </c>
      <c r="X226" s="157">
        <v>0</v>
      </c>
      <c r="Y226" s="157">
        <f t="shared" si="27"/>
        <v>0</v>
      </c>
      <c r="Z226" s="157">
        <v>0</v>
      </c>
      <c r="AA226" s="158">
        <f t="shared" si="28"/>
        <v>0</v>
      </c>
      <c r="AR226" s="20" t="s">
        <v>201</v>
      </c>
      <c r="AT226" s="20" t="s">
        <v>144</v>
      </c>
      <c r="AU226" s="20" t="s">
        <v>99</v>
      </c>
      <c r="AY226" s="20" t="s">
        <v>143</v>
      </c>
      <c r="BE226" s="102">
        <f t="shared" si="29"/>
        <v>0</v>
      </c>
      <c r="BF226" s="102">
        <f t="shared" si="30"/>
        <v>0</v>
      </c>
      <c r="BG226" s="102">
        <f t="shared" si="31"/>
        <v>0</v>
      </c>
      <c r="BH226" s="102">
        <f t="shared" si="32"/>
        <v>0</v>
      </c>
      <c r="BI226" s="102">
        <f t="shared" si="33"/>
        <v>0</v>
      </c>
      <c r="BJ226" s="20" t="s">
        <v>11</v>
      </c>
      <c r="BK226" s="102">
        <f t="shared" si="34"/>
        <v>0</v>
      </c>
      <c r="BL226" s="20" t="s">
        <v>201</v>
      </c>
      <c r="BM226" s="20" t="s">
        <v>379</v>
      </c>
    </row>
    <row r="227" spans="2:65" s="1" customFormat="1" ht="25.5" customHeight="1">
      <c r="B227" s="128"/>
      <c r="C227" s="278" t="s">
        <v>380</v>
      </c>
      <c r="D227" s="278" t="s">
        <v>164</v>
      </c>
      <c r="E227" s="279" t="s">
        <v>381</v>
      </c>
      <c r="F227" s="280" t="s">
        <v>382</v>
      </c>
      <c r="G227" s="280"/>
      <c r="H227" s="280"/>
      <c r="I227" s="280"/>
      <c r="J227" s="281" t="s">
        <v>162</v>
      </c>
      <c r="K227" s="282">
        <v>1</v>
      </c>
      <c r="L227" s="239">
        <v>0</v>
      </c>
      <c r="M227" s="239"/>
      <c r="N227" s="300">
        <f t="shared" si="25"/>
        <v>0</v>
      </c>
      <c r="O227" s="299"/>
      <c r="P227" s="299"/>
      <c r="Q227" s="299"/>
      <c r="R227" s="130"/>
      <c r="T227" s="156" t="s">
        <v>5</v>
      </c>
      <c r="U227" s="45" t="s">
        <v>44</v>
      </c>
      <c r="V227" s="37"/>
      <c r="W227" s="157">
        <f t="shared" si="26"/>
        <v>0</v>
      </c>
      <c r="X227" s="157">
        <v>0.003</v>
      </c>
      <c r="Y227" s="157">
        <f t="shared" si="27"/>
        <v>0.003</v>
      </c>
      <c r="Z227" s="157">
        <v>0</v>
      </c>
      <c r="AA227" s="158">
        <f t="shared" si="28"/>
        <v>0</v>
      </c>
      <c r="AR227" s="20" t="s">
        <v>226</v>
      </c>
      <c r="AT227" s="20" t="s">
        <v>164</v>
      </c>
      <c r="AU227" s="20" t="s">
        <v>99</v>
      </c>
      <c r="AY227" s="20" t="s">
        <v>143</v>
      </c>
      <c r="BE227" s="102">
        <f t="shared" si="29"/>
        <v>0</v>
      </c>
      <c r="BF227" s="102">
        <f t="shared" si="30"/>
        <v>0</v>
      </c>
      <c r="BG227" s="102">
        <f t="shared" si="31"/>
        <v>0</v>
      </c>
      <c r="BH227" s="102">
        <f t="shared" si="32"/>
        <v>0</v>
      </c>
      <c r="BI227" s="102">
        <f t="shared" si="33"/>
        <v>0</v>
      </c>
      <c r="BJ227" s="20" t="s">
        <v>11</v>
      </c>
      <c r="BK227" s="102">
        <f t="shared" si="34"/>
        <v>0</v>
      </c>
      <c r="BL227" s="20" t="s">
        <v>201</v>
      </c>
      <c r="BM227" s="20" t="s">
        <v>383</v>
      </c>
    </row>
    <row r="228" spans="2:65" s="1" customFormat="1" ht="16.5" customHeight="1">
      <c r="B228" s="128"/>
      <c r="C228" s="264" t="s">
        <v>384</v>
      </c>
      <c r="D228" s="264" t="s">
        <v>144</v>
      </c>
      <c r="E228" s="265" t="s">
        <v>385</v>
      </c>
      <c r="F228" s="266" t="s">
        <v>386</v>
      </c>
      <c r="G228" s="266"/>
      <c r="H228" s="266"/>
      <c r="I228" s="266"/>
      <c r="J228" s="267" t="s">
        <v>162</v>
      </c>
      <c r="K228" s="268">
        <v>1</v>
      </c>
      <c r="L228" s="238">
        <v>0</v>
      </c>
      <c r="M228" s="238"/>
      <c r="N228" s="299">
        <f t="shared" si="25"/>
        <v>0</v>
      </c>
      <c r="O228" s="299"/>
      <c r="P228" s="299"/>
      <c r="Q228" s="299"/>
      <c r="R228" s="130"/>
      <c r="T228" s="156" t="s">
        <v>5</v>
      </c>
      <c r="U228" s="45" t="s">
        <v>44</v>
      </c>
      <c r="V228" s="37"/>
      <c r="W228" s="157">
        <f t="shared" si="26"/>
        <v>0</v>
      </c>
      <c r="X228" s="157">
        <v>0</v>
      </c>
      <c r="Y228" s="157">
        <f t="shared" si="27"/>
        <v>0</v>
      </c>
      <c r="Z228" s="157">
        <v>0</v>
      </c>
      <c r="AA228" s="158">
        <f t="shared" si="28"/>
        <v>0</v>
      </c>
      <c r="AR228" s="20" t="s">
        <v>201</v>
      </c>
      <c r="AT228" s="20" t="s">
        <v>144</v>
      </c>
      <c r="AU228" s="20" t="s">
        <v>99</v>
      </c>
      <c r="AY228" s="20" t="s">
        <v>143</v>
      </c>
      <c r="BE228" s="102">
        <f t="shared" si="29"/>
        <v>0</v>
      </c>
      <c r="BF228" s="102">
        <f t="shared" si="30"/>
        <v>0</v>
      </c>
      <c r="BG228" s="102">
        <f t="shared" si="31"/>
        <v>0</v>
      </c>
      <c r="BH228" s="102">
        <f t="shared" si="32"/>
        <v>0</v>
      </c>
      <c r="BI228" s="102">
        <f t="shared" si="33"/>
        <v>0</v>
      </c>
      <c r="BJ228" s="20" t="s">
        <v>11</v>
      </c>
      <c r="BK228" s="102">
        <f t="shared" si="34"/>
        <v>0</v>
      </c>
      <c r="BL228" s="20" t="s">
        <v>201</v>
      </c>
      <c r="BM228" s="20" t="s">
        <v>387</v>
      </c>
    </row>
    <row r="229" spans="2:63" s="9" customFormat="1" ht="29.85" customHeight="1">
      <c r="B229" s="145"/>
      <c r="C229" s="261"/>
      <c r="D229" s="263" t="s">
        <v>115</v>
      </c>
      <c r="E229" s="263"/>
      <c r="F229" s="263"/>
      <c r="G229" s="263"/>
      <c r="H229" s="263"/>
      <c r="I229" s="263"/>
      <c r="J229" s="263"/>
      <c r="K229" s="263"/>
      <c r="L229" s="155"/>
      <c r="M229" s="155"/>
      <c r="N229" s="301">
        <f>BK229</f>
        <v>0</v>
      </c>
      <c r="O229" s="302"/>
      <c r="P229" s="302"/>
      <c r="Q229" s="302"/>
      <c r="R229" s="148"/>
      <c r="T229" s="149"/>
      <c r="U229" s="146"/>
      <c r="V229" s="146"/>
      <c r="W229" s="150">
        <f>SUM(W230:W237)</f>
        <v>0</v>
      </c>
      <c r="X229" s="146"/>
      <c r="Y229" s="150">
        <f>SUM(Y230:Y237)</f>
        <v>0.431926025</v>
      </c>
      <c r="Z229" s="146"/>
      <c r="AA229" s="151">
        <f>SUM(AA230:AA237)</f>
        <v>5.3535</v>
      </c>
      <c r="AR229" s="152" t="s">
        <v>99</v>
      </c>
      <c r="AT229" s="153" t="s">
        <v>78</v>
      </c>
      <c r="AU229" s="153" t="s">
        <v>11</v>
      </c>
      <c r="AY229" s="152" t="s">
        <v>143</v>
      </c>
      <c r="BK229" s="154">
        <f>SUM(BK230:BK237)</f>
        <v>0</v>
      </c>
    </row>
    <row r="230" spans="2:65" s="1" customFormat="1" ht="38.25" customHeight="1">
      <c r="B230" s="128"/>
      <c r="C230" s="264" t="s">
        <v>388</v>
      </c>
      <c r="D230" s="264" t="s">
        <v>144</v>
      </c>
      <c r="E230" s="265" t="s">
        <v>389</v>
      </c>
      <c r="F230" s="266" t="s">
        <v>390</v>
      </c>
      <c r="G230" s="266"/>
      <c r="H230" s="266"/>
      <c r="I230" s="266"/>
      <c r="J230" s="267" t="s">
        <v>155</v>
      </c>
      <c r="K230" s="268">
        <v>30.35</v>
      </c>
      <c r="L230" s="238">
        <v>0</v>
      </c>
      <c r="M230" s="238"/>
      <c r="N230" s="299">
        <f>ROUND(L230*K230,0)</f>
        <v>0</v>
      </c>
      <c r="O230" s="299"/>
      <c r="P230" s="299"/>
      <c r="Q230" s="299"/>
      <c r="R230" s="130"/>
      <c r="T230" s="156" t="s">
        <v>5</v>
      </c>
      <c r="U230" s="45" t="s">
        <v>44</v>
      </c>
      <c r="V230" s="37"/>
      <c r="W230" s="157">
        <f>V230*K230</f>
        <v>0</v>
      </c>
      <c r="X230" s="157">
        <v>0.0142315</v>
      </c>
      <c r="Y230" s="157">
        <f>X230*K230</f>
        <v>0.431926025</v>
      </c>
      <c r="Z230" s="157">
        <v>0</v>
      </c>
      <c r="AA230" s="158">
        <f>Z230*K230</f>
        <v>0</v>
      </c>
      <c r="AR230" s="20" t="s">
        <v>201</v>
      </c>
      <c r="AT230" s="20" t="s">
        <v>144</v>
      </c>
      <c r="AU230" s="20" t="s">
        <v>99</v>
      </c>
      <c r="AY230" s="20" t="s">
        <v>143</v>
      </c>
      <c r="BE230" s="102">
        <f>IF(U230="základní",N230,0)</f>
        <v>0</v>
      </c>
      <c r="BF230" s="102">
        <f>IF(U230="snížená",N230,0)</f>
        <v>0</v>
      </c>
      <c r="BG230" s="102">
        <f>IF(U230="zákl. přenesená",N230,0)</f>
        <v>0</v>
      </c>
      <c r="BH230" s="102">
        <f>IF(U230="sníž. přenesená",N230,0)</f>
        <v>0</v>
      </c>
      <c r="BI230" s="102">
        <f>IF(U230="nulová",N230,0)</f>
        <v>0</v>
      </c>
      <c r="BJ230" s="20" t="s">
        <v>11</v>
      </c>
      <c r="BK230" s="102">
        <f>ROUND(L230*K230,0)</f>
        <v>0</v>
      </c>
      <c r="BL230" s="20" t="s">
        <v>201</v>
      </c>
      <c r="BM230" s="20" t="s">
        <v>391</v>
      </c>
    </row>
    <row r="231" spans="2:51" s="10" customFormat="1" ht="16.5" customHeight="1">
      <c r="B231" s="159"/>
      <c r="C231" s="269"/>
      <c r="D231" s="269"/>
      <c r="E231" s="270" t="s">
        <v>5</v>
      </c>
      <c r="F231" s="271" t="s">
        <v>392</v>
      </c>
      <c r="G231" s="272"/>
      <c r="H231" s="272"/>
      <c r="I231" s="272"/>
      <c r="J231" s="269"/>
      <c r="K231" s="270" t="s">
        <v>5</v>
      </c>
      <c r="L231" s="160"/>
      <c r="M231" s="160"/>
      <c r="N231" s="269"/>
      <c r="O231" s="269"/>
      <c r="P231" s="269"/>
      <c r="Q231" s="269"/>
      <c r="R231" s="161"/>
      <c r="T231" s="162"/>
      <c r="U231" s="160"/>
      <c r="V231" s="160"/>
      <c r="W231" s="160"/>
      <c r="X231" s="160"/>
      <c r="Y231" s="160"/>
      <c r="Z231" s="160"/>
      <c r="AA231" s="163"/>
      <c r="AT231" s="164" t="s">
        <v>151</v>
      </c>
      <c r="AU231" s="164" t="s">
        <v>99</v>
      </c>
      <c r="AV231" s="10" t="s">
        <v>11</v>
      </c>
      <c r="AW231" s="10" t="s">
        <v>36</v>
      </c>
      <c r="AX231" s="10" t="s">
        <v>79</v>
      </c>
      <c r="AY231" s="164" t="s">
        <v>143</v>
      </c>
    </row>
    <row r="232" spans="2:51" s="11" customFormat="1" ht="16.5" customHeight="1">
      <c r="B232" s="165"/>
      <c r="C232" s="273"/>
      <c r="D232" s="273"/>
      <c r="E232" s="274" t="s">
        <v>5</v>
      </c>
      <c r="F232" s="275" t="s">
        <v>393</v>
      </c>
      <c r="G232" s="276"/>
      <c r="H232" s="276"/>
      <c r="I232" s="276"/>
      <c r="J232" s="273"/>
      <c r="K232" s="277">
        <v>30.35</v>
      </c>
      <c r="L232" s="166"/>
      <c r="M232" s="166"/>
      <c r="N232" s="273"/>
      <c r="O232" s="273"/>
      <c r="P232" s="273"/>
      <c r="Q232" s="273"/>
      <c r="R232" s="167"/>
      <c r="T232" s="168"/>
      <c r="U232" s="166"/>
      <c r="V232" s="166"/>
      <c r="W232" s="166"/>
      <c r="X232" s="166"/>
      <c r="Y232" s="166"/>
      <c r="Z232" s="166"/>
      <c r="AA232" s="169"/>
      <c r="AT232" s="170" t="s">
        <v>151</v>
      </c>
      <c r="AU232" s="170" t="s">
        <v>99</v>
      </c>
      <c r="AV232" s="11" t="s">
        <v>99</v>
      </c>
      <c r="AW232" s="11" t="s">
        <v>36</v>
      </c>
      <c r="AX232" s="11" t="s">
        <v>11</v>
      </c>
      <c r="AY232" s="170" t="s">
        <v>143</v>
      </c>
    </row>
    <row r="233" spans="2:65" s="1" customFormat="1" ht="16.5" customHeight="1">
      <c r="B233" s="128"/>
      <c r="C233" s="264" t="s">
        <v>394</v>
      </c>
      <c r="D233" s="264" t="s">
        <v>144</v>
      </c>
      <c r="E233" s="265" t="s">
        <v>395</v>
      </c>
      <c r="F233" s="266" t="s">
        <v>396</v>
      </c>
      <c r="G233" s="266"/>
      <c r="H233" s="266"/>
      <c r="I233" s="266"/>
      <c r="J233" s="267" t="s">
        <v>155</v>
      </c>
      <c r="K233" s="268">
        <v>253.7</v>
      </c>
      <c r="L233" s="238">
        <v>0</v>
      </c>
      <c r="M233" s="238"/>
      <c r="N233" s="299">
        <f>ROUND(L233*K233,0)</f>
        <v>0</v>
      </c>
      <c r="O233" s="299"/>
      <c r="P233" s="299"/>
      <c r="Q233" s="299"/>
      <c r="R233" s="130"/>
      <c r="T233" s="156" t="s">
        <v>5</v>
      </c>
      <c r="U233" s="45" t="s">
        <v>44</v>
      </c>
      <c r="V233" s="37"/>
      <c r="W233" s="157">
        <f>V233*K233</f>
        <v>0</v>
      </c>
      <c r="X233" s="157">
        <v>0</v>
      </c>
      <c r="Y233" s="157">
        <f>X233*K233</f>
        <v>0</v>
      </c>
      <c r="Z233" s="157">
        <v>0.015</v>
      </c>
      <c r="AA233" s="158">
        <f>Z233*K233</f>
        <v>3.8055</v>
      </c>
      <c r="AR233" s="20" t="s">
        <v>201</v>
      </c>
      <c r="AT233" s="20" t="s">
        <v>144</v>
      </c>
      <c r="AU233" s="20" t="s">
        <v>99</v>
      </c>
      <c r="AY233" s="20" t="s">
        <v>143</v>
      </c>
      <c r="BE233" s="102">
        <f>IF(U233="základní",N233,0)</f>
        <v>0</v>
      </c>
      <c r="BF233" s="102">
        <f>IF(U233="snížená",N233,0)</f>
        <v>0</v>
      </c>
      <c r="BG233" s="102">
        <f>IF(U233="zákl. přenesená",N233,0)</f>
        <v>0</v>
      </c>
      <c r="BH233" s="102">
        <f>IF(U233="sníž. přenesená",N233,0)</f>
        <v>0</v>
      </c>
      <c r="BI233" s="102">
        <f>IF(U233="nulová",N233,0)</f>
        <v>0</v>
      </c>
      <c r="BJ233" s="20" t="s">
        <v>11</v>
      </c>
      <c r="BK233" s="102">
        <f>ROUND(L233*K233,0)</f>
        <v>0</v>
      </c>
      <c r="BL233" s="20" t="s">
        <v>201</v>
      </c>
      <c r="BM233" s="20" t="s">
        <v>397</v>
      </c>
    </row>
    <row r="234" spans="2:51" s="11" customFormat="1" ht="16.5" customHeight="1">
      <c r="B234" s="165"/>
      <c r="C234" s="273"/>
      <c r="D234" s="273"/>
      <c r="E234" s="274" t="s">
        <v>5</v>
      </c>
      <c r="F234" s="283" t="s">
        <v>158</v>
      </c>
      <c r="G234" s="284"/>
      <c r="H234" s="284"/>
      <c r="I234" s="284"/>
      <c r="J234" s="273"/>
      <c r="K234" s="277">
        <v>253.7</v>
      </c>
      <c r="L234" s="166"/>
      <c r="M234" s="166"/>
      <c r="N234" s="273"/>
      <c r="O234" s="273"/>
      <c r="P234" s="273"/>
      <c r="Q234" s="273"/>
      <c r="R234" s="167"/>
      <c r="T234" s="168"/>
      <c r="U234" s="166"/>
      <c r="V234" s="166"/>
      <c r="W234" s="166"/>
      <c r="X234" s="166"/>
      <c r="Y234" s="166"/>
      <c r="Z234" s="166"/>
      <c r="AA234" s="169"/>
      <c r="AT234" s="170" t="s">
        <v>151</v>
      </c>
      <c r="AU234" s="170" t="s">
        <v>99</v>
      </c>
      <c r="AV234" s="11" t="s">
        <v>99</v>
      </c>
      <c r="AW234" s="11" t="s">
        <v>36</v>
      </c>
      <c r="AX234" s="11" t="s">
        <v>11</v>
      </c>
      <c r="AY234" s="170" t="s">
        <v>143</v>
      </c>
    </row>
    <row r="235" spans="2:65" s="1" customFormat="1" ht="25.5" customHeight="1">
      <c r="B235" s="128"/>
      <c r="C235" s="264" t="s">
        <v>398</v>
      </c>
      <c r="D235" s="264" t="s">
        <v>144</v>
      </c>
      <c r="E235" s="265" t="s">
        <v>399</v>
      </c>
      <c r="F235" s="266" t="s">
        <v>400</v>
      </c>
      <c r="G235" s="266"/>
      <c r="H235" s="266"/>
      <c r="I235" s="266"/>
      <c r="J235" s="267" t="s">
        <v>147</v>
      </c>
      <c r="K235" s="268">
        <v>258</v>
      </c>
      <c r="L235" s="238">
        <v>0</v>
      </c>
      <c r="M235" s="238"/>
      <c r="N235" s="299">
        <f>ROUND(L235*K235,0)</f>
        <v>0</v>
      </c>
      <c r="O235" s="299"/>
      <c r="P235" s="299"/>
      <c r="Q235" s="299"/>
      <c r="R235" s="130"/>
      <c r="T235" s="156" t="s">
        <v>5</v>
      </c>
      <c r="U235" s="45" t="s">
        <v>44</v>
      </c>
      <c r="V235" s="37"/>
      <c r="W235" s="157">
        <f>V235*K235</f>
        <v>0</v>
      </c>
      <c r="X235" s="157">
        <v>0</v>
      </c>
      <c r="Y235" s="157">
        <f>X235*K235</f>
        <v>0</v>
      </c>
      <c r="Z235" s="157">
        <v>0.006</v>
      </c>
      <c r="AA235" s="158">
        <f>Z235*K235</f>
        <v>1.548</v>
      </c>
      <c r="AR235" s="20" t="s">
        <v>201</v>
      </c>
      <c r="AT235" s="20" t="s">
        <v>144</v>
      </c>
      <c r="AU235" s="20" t="s">
        <v>99</v>
      </c>
      <c r="AY235" s="20" t="s">
        <v>143</v>
      </c>
      <c r="BE235" s="102">
        <f>IF(U235="základní",N235,0)</f>
        <v>0</v>
      </c>
      <c r="BF235" s="102">
        <f>IF(U235="snížená",N235,0)</f>
        <v>0</v>
      </c>
      <c r="BG235" s="102">
        <f>IF(U235="zákl. přenesená",N235,0)</f>
        <v>0</v>
      </c>
      <c r="BH235" s="102">
        <f>IF(U235="sníž. přenesená",N235,0)</f>
        <v>0</v>
      </c>
      <c r="BI235" s="102">
        <f>IF(U235="nulová",N235,0)</f>
        <v>0</v>
      </c>
      <c r="BJ235" s="20" t="s">
        <v>11</v>
      </c>
      <c r="BK235" s="102">
        <f>ROUND(L235*K235,0)</f>
        <v>0</v>
      </c>
      <c r="BL235" s="20" t="s">
        <v>201</v>
      </c>
      <c r="BM235" s="20" t="s">
        <v>401</v>
      </c>
    </row>
    <row r="236" spans="2:51" s="11" customFormat="1" ht="16.5" customHeight="1">
      <c r="B236" s="165"/>
      <c r="C236" s="273"/>
      <c r="D236" s="273"/>
      <c r="E236" s="274" t="s">
        <v>5</v>
      </c>
      <c r="F236" s="283" t="s">
        <v>402</v>
      </c>
      <c r="G236" s="284"/>
      <c r="H236" s="284"/>
      <c r="I236" s="284"/>
      <c r="J236" s="273"/>
      <c r="K236" s="277">
        <v>258</v>
      </c>
      <c r="L236" s="166"/>
      <c r="M236" s="166"/>
      <c r="N236" s="273"/>
      <c r="O236" s="273"/>
      <c r="P236" s="273"/>
      <c r="Q236" s="273"/>
      <c r="R236" s="167"/>
      <c r="T236" s="168"/>
      <c r="U236" s="166"/>
      <c r="V236" s="166"/>
      <c r="W236" s="166"/>
      <c r="X236" s="166"/>
      <c r="Y236" s="166"/>
      <c r="Z236" s="166"/>
      <c r="AA236" s="169"/>
      <c r="AT236" s="170" t="s">
        <v>151</v>
      </c>
      <c r="AU236" s="170" t="s">
        <v>99</v>
      </c>
      <c r="AV236" s="11" t="s">
        <v>99</v>
      </c>
      <c r="AW236" s="11" t="s">
        <v>36</v>
      </c>
      <c r="AX236" s="11" t="s">
        <v>11</v>
      </c>
      <c r="AY236" s="170" t="s">
        <v>143</v>
      </c>
    </row>
    <row r="237" spans="2:65" s="1" customFormat="1" ht="25.5" customHeight="1">
      <c r="B237" s="128"/>
      <c r="C237" s="264" t="s">
        <v>403</v>
      </c>
      <c r="D237" s="264" t="s">
        <v>144</v>
      </c>
      <c r="E237" s="265" t="s">
        <v>404</v>
      </c>
      <c r="F237" s="266" t="s">
        <v>405</v>
      </c>
      <c r="G237" s="266"/>
      <c r="H237" s="266"/>
      <c r="I237" s="266"/>
      <c r="J237" s="267" t="s">
        <v>177</v>
      </c>
      <c r="K237" s="268">
        <v>0.43</v>
      </c>
      <c r="L237" s="238">
        <v>0</v>
      </c>
      <c r="M237" s="238"/>
      <c r="N237" s="299">
        <f>ROUND(L237*K237,0)</f>
        <v>0</v>
      </c>
      <c r="O237" s="299"/>
      <c r="P237" s="299"/>
      <c r="Q237" s="299"/>
      <c r="R237" s="130"/>
      <c r="T237" s="156" t="s">
        <v>5</v>
      </c>
      <c r="U237" s="45" t="s">
        <v>44</v>
      </c>
      <c r="V237" s="37"/>
      <c r="W237" s="157">
        <f>V237*K237</f>
        <v>0</v>
      </c>
      <c r="X237" s="157">
        <v>0</v>
      </c>
      <c r="Y237" s="157">
        <f>X237*K237</f>
        <v>0</v>
      </c>
      <c r="Z237" s="157">
        <v>0</v>
      </c>
      <c r="AA237" s="158">
        <f>Z237*K237</f>
        <v>0</v>
      </c>
      <c r="AR237" s="20" t="s">
        <v>201</v>
      </c>
      <c r="AT237" s="20" t="s">
        <v>144</v>
      </c>
      <c r="AU237" s="20" t="s">
        <v>99</v>
      </c>
      <c r="AY237" s="20" t="s">
        <v>143</v>
      </c>
      <c r="BE237" s="102">
        <f>IF(U237="základní",N237,0)</f>
        <v>0</v>
      </c>
      <c r="BF237" s="102">
        <f>IF(U237="snížená",N237,0)</f>
        <v>0</v>
      </c>
      <c r="BG237" s="102">
        <f>IF(U237="zákl. přenesená",N237,0)</f>
        <v>0</v>
      </c>
      <c r="BH237" s="102">
        <f>IF(U237="sníž. přenesená",N237,0)</f>
        <v>0</v>
      </c>
      <c r="BI237" s="102">
        <f>IF(U237="nulová",N237,0)</f>
        <v>0</v>
      </c>
      <c r="BJ237" s="20" t="s">
        <v>11</v>
      </c>
      <c r="BK237" s="102">
        <f>ROUND(L237*K237,0)</f>
        <v>0</v>
      </c>
      <c r="BL237" s="20" t="s">
        <v>201</v>
      </c>
      <c r="BM237" s="20" t="s">
        <v>406</v>
      </c>
    </row>
    <row r="238" spans="2:63" s="9" customFormat="1" ht="29.85" customHeight="1">
      <c r="B238" s="145"/>
      <c r="C238" s="261"/>
      <c r="D238" s="263" t="s">
        <v>116</v>
      </c>
      <c r="E238" s="263"/>
      <c r="F238" s="263"/>
      <c r="G238" s="263"/>
      <c r="H238" s="263"/>
      <c r="I238" s="263"/>
      <c r="J238" s="263"/>
      <c r="K238" s="263"/>
      <c r="L238" s="155"/>
      <c r="M238" s="155"/>
      <c r="N238" s="301">
        <f>BK238</f>
        <v>0</v>
      </c>
      <c r="O238" s="302"/>
      <c r="P238" s="302"/>
      <c r="Q238" s="302"/>
      <c r="R238" s="148"/>
      <c r="T238" s="149"/>
      <c r="U238" s="146"/>
      <c r="V238" s="146"/>
      <c r="W238" s="150">
        <f>SUM(W239:W242)</f>
        <v>0</v>
      </c>
      <c r="X238" s="146"/>
      <c r="Y238" s="150">
        <f>SUM(Y239:Y242)</f>
        <v>0.15218049</v>
      </c>
      <c r="Z238" s="146"/>
      <c r="AA238" s="151">
        <f>SUM(AA239:AA242)</f>
        <v>0.13362359999999998</v>
      </c>
      <c r="AR238" s="152" t="s">
        <v>99</v>
      </c>
      <c r="AT238" s="153" t="s">
        <v>78</v>
      </c>
      <c r="AU238" s="153" t="s">
        <v>11</v>
      </c>
      <c r="AY238" s="152" t="s">
        <v>143</v>
      </c>
      <c r="BK238" s="154">
        <f>SUM(BK239:BK242)</f>
        <v>0</v>
      </c>
    </row>
    <row r="239" spans="2:65" s="1" customFormat="1" ht="25.5" customHeight="1">
      <c r="B239" s="128"/>
      <c r="C239" s="264" t="s">
        <v>407</v>
      </c>
      <c r="D239" s="264" t="s">
        <v>144</v>
      </c>
      <c r="E239" s="265" t="s">
        <v>408</v>
      </c>
      <c r="F239" s="266" t="s">
        <v>409</v>
      </c>
      <c r="G239" s="266"/>
      <c r="H239" s="266"/>
      <c r="I239" s="266"/>
      <c r="J239" s="267" t="s">
        <v>147</v>
      </c>
      <c r="K239" s="268">
        <v>69.96</v>
      </c>
      <c r="L239" s="238">
        <v>0</v>
      </c>
      <c r="M239" s="238"/>
      <c r="N239" s="299">
        <f>ROUND(L239*K239,0)</f>
        <v>0</v>
      </c>
      <c r="O239" s="299"/>
      <c r="P239" s="299"/>
      <c r="Q239" s="299"/>
      <c r="R239" s="130"/>
      <c r="T239" s="156" t="s">
        <v>5</v>
      </c>
      <c r="U239" s="45" t="s">
        <v>44</v>
      </c>
      <c r="V239" s="37"/>
      <c r="W239" s="157">
        <f>V239*K239</f>
        <v>0</v>
      </c>
      <c r="X239" s="157">
        <v>0</v>
      </c>
      <c r="Y239" s="157">
        <f>X239*K239</f>
        <v>0</v>
      </c>
      <c r="Z239" s="157">
        <v>0.00191</v>
      </c>
      <c r="AA239" s="158">
        <f>Z239*K239</f>
        <v>0.13362359999999998</v>
      </c>
      <c r="AR239" s="20" t="s">
        <v>201</v>
      </c>
      <c r="AT239" s="20" t="s">
        <v>144</v>
      </c>
      <c r="AU239" s="20" t="s">
        <v>99</v>
      </c>
      <c r="AY239" s="20" t="s">
        <v>143</v>
      </c>
      <c r="BE239" s="102">
        <f>IF(U239="základní",N239,0)</f>
        <v>0</v>
      </c>
      <c r="BF239" s="102">
        <f>IF(U239="snížená",N239,0)</f>
        <v>0</v>
      </c>
      <c r="BG239" s="102">
        <f>IF(U239="zákl. přenesená",N239,0)</f>
        <v>0</v>
      </c>
      <c r="BH239" s="102">
        <f>IF(U239="sníž. přenesená",N239,0)</f>
        <v>0</v>
      </c>
      <c r="BI239" s="102">
        <f>IF(U239="nulová",N239,0)</f>
        <v>0</v>
      </c>
      <c r="BJ239" s="20" t="s">
        <v>11</v>
      </c>
      <c r="BK239" s="102">
        <f>ROUND(L239*K239,0)</f>
        <v>0</v>
      </c>
      <c r="BL239" s="20" t="s">
        <v>201</v>
      </c>
      <c r="BM239" s="20" t="s">
        <v>410</v>
      </c>
    </row>
    <row r="240" spans="2:51" s="11" customFormat="1" ht="16.5" customHeight="1">
      <c r="B240" s="165"/>
      <c r="C240" s="273"/>
      <c r="D240" s="273"/>
      <c r="E240" s="274" t="s">
        <v>5</v>
      </c>
      <c r="F240" s="283" t="s">
        <v>411</v>
      </c>
      <c r="G240" s="284"/>
      <c r="H240" s="284"/>
      <c r="I240" s="284"/>
      <c r="J240" s="273"/>
      <c r="K240" s="277">
        <v>69.96</v>
      </c>
      <c r="L240" s="166"/>
      <c r="M240" s="166"/>
      <c r="N240" s="273"/>
      <c r="O240" s="273"/>
      <c r="P240" s="273"/>
      <c r="Q240" s="273"/>
      <c r="R240" s="167"/>
      <c r="T240" s="168"/>
      <c r="U240" s="166"/>
      <c r="V240" s="166"/>
      <c r="W240" s="166"/>
      <c r="X240" s="166"/>
      <c r="Y240" s="166"/>
      <c r="Z240" s="166"/>
      <c r="AA240" s="169"/>
      <c r="AT240" s="170" t="s">
        <v>151</v>
      </c>
      <c r="AU240" s="170" t="s">
        <v>99</v>
      </c>
      <c r="AV240" s="11" t="s">
        <v>99</v>
      </c>
      <c r="AW240" s="11" t="s">
        <v>36</v>
      </c>
      <c r="AX240" s="11" t="s">
        <v>11</v>
      </c>
      <c r="AY240" s="170" t="s">
        <v>143</v>
      </c>
    </row>
    <row r="241" spans="2:65" s="1" customFormat="1" ht="38.25" customHeight="1">
      <c r="B241" s="128"/>
      <c r="C241" s="264" t="s">
        <v>412</v>
      </c>
      <c r="D241" s="264" t="s">
        <v>144</v>
      </c>
      <c r="E241" s="265" t="s">
        <v>413</v>
      </c>
      <c r="F241" s="266" t="s">
        <v>414</v>
      </c>
      <c r="G241" s="266"/>
      <c r="H241" s="266"/>
      <c r="I241" s="266"/>
      <c r="J241" s="267" t="s">
        <v>147</v>
      </c>
      <c r="K241" s="268">
        <v>69.96</v>
      </c>
      <c r="L241" s="238">
        <v>0</v>
      </c>
      <c r="M241" s="238"/>
      <c r="N241" s="299">
        <f>ROUND(L241*K241,0)</f>
        <v>0</v>
      </c>
      <c r="O241" s="299"/>
      <c r="P241" s="299"/>
      <c r="Q241" s="299"/>
      <c r="R241" s="130"/>
      <c r="T241" s="156" t="s">
        <v>5</v>
      </c>
      <c r="U241" s="45" t="s">
        <v>44</v>
      </c>
      <c r="V241" s="37"/>
      <c r="W241" s="157">
        <f>V241*K241</f>
        <v>0</v>
      </c>
      <c r="X241" s="157">
        <v>0.00217525</v>
      </c>
      <c r="Y241" s="157">
        <f>X241*K241</f>
        <v>0.15218049</v>
      </c>
      <c r="Z241" s="157">
        <v>0</v>
      </c>
      <c r="AA241" s="158">
        <f>Z241*K241</f>
        <v>0</v>
      </c>
      <c r="AR241" s="20" t="s">
        <v>201</v>
      </c>
      <c r="AT241" s="20" t="s">
        <v>144</v>
      </c>
      <c r="AU241" s="20" t="s">
        <v>99</v>
      </c>
      <c r="AY241" s="20" t="s">
        <v>143</v>
      </c>
      <c r="BE241" s="102">
        <f>IF(U241="základní",N241,0)</f>
        <v>0</v>
      </c>
      <c r="BF241" s="102">
        <f>IF(U241="snížená",N241,0)</f>
        <v>0</v>
      </c>
      <c r="BG241" s="102">
        <f>IF(U241="zákl. přenesená",N241,0)</f>
        <v>0</v>
      </c>
      <c r="BH241" s="102">
        <f>IF(U241="sníž. přenesená",N241,0)</f>
        <v>0</v>
      </c>
      <c r="BI241" s="102">
        <f>IF(U241="nulová",N241,0)</f>
        <v>0</v>
      </c>
      <c r="BJ241" s="20" t="s">
        <v>11</v>
      </c>
      <c r="BK241" s="102">
        <f>ROUND(L241*K241,0)</f>
        <v>0</v>
      </c>
      <c r="BL241" s="20" t="s">
        <v>201</v>
      </c>
      <c r="BM241" s="20" t="s">
        <v>415</v>
      </c>
    </row>
    <row r="242" spans="2:65" s="1" customFormat="1" ht="25.5" customHeight="1">
      <c r="B242" s="128"/>
      <c r="C242" s="264" t="s">
        <v>416</v>
      </c>
      <c r="D242" s="264" t="s">
        <v>144</v>
      </c>
      <c r="E242" s="265" t="s">
        <v>417</v>
      </c>
      <c r="F242" s="266" t="s">
        <v>418</v>
      </c>
      <c r="G242" s="266"/>
      <c r="H242" s="266"/>
      <c r="I242" s="266"/>
      <c r="J242" s="267" t="s">
        <v>177</v>
      </c>
      <c r="K242" s="268">
        <v>0.15</v>
      </c>
      <c r="L242" s="238">
        <v>0</v>
      </c>
      <c r="M242" s="238"/>
      <c r="N242" s="299">
        <f>ROUND(L242*K242,0)</f>
        <v>0</v>
      </c>
      <c r="O242" s="299"/>
      <c r="P242" s="299"/>
      <c r="Q242" s="299"/>
      <c r="R242" s="130"/>
      <c r="T242" s="156" t="s">
        <v>5</v>
      </c>
      <c r="U242" s="45" t="s">
        <v>44</v>
      </c>
      <c r="V242" s="37"/>
      <c r="W242" s="157">
        <f>V242*K242</f>
        <v>0</v>
      </c>
      <c r="X242" s="157">
        <v>0</v>
      </c>
      <c r="Y242" s="157">
        <f>X242*K242</f>
        <v>0</v>
      </c>
      <c r="Z242" s="157">
        <v>0</v>
      </c>
      <c r="AA242" s="158">
        <f>Z242*K242</f>
        <v>0</v>
      </c>
      <c r="AR242" s="20" t="s">
        <v>201</v>
      </c>
      <c r="AT242" s="20" t="s">
        <v>144</v>
      </c>
      <c r="AU242" s="20" t="s">
        <v>99</v>
      </c>
      <c r="AY242" s="20" t="s">
        <v>143</v>
      </c>
      <c r="BE242" s="102">
        <f>IF(U242="základní",N242,0)</f>
        <v>0</v>
      </c>
      <c r="BF242" s="102">
        <f>IF(U242="snížená",N242,0)</f>
        <v>0</v>
      </c>
      <c r="BG242" s="102">
        <f>IF(U242="zákl. přenesená",N242,0)</f>
        <v>0</v>
      </c>
      <c r="BH242" s="102">
        <f>IF(U242="sníž. přenesená",N242,0)</f>
        <v>0</v>
      </c>
      <c r="BI242" s="102">
        <f>IF(U242="nulová",N242,0)</f>
        <v>0</v>
      </c>
      <c r="BJ242" s="20" t="s">
        <v>11</v>
      </c>
      <c r="BK242" s="102">
        <f>ROUND(L242*K242,0)</f>
        <v>0</v>
      </c>
      <c r="BL242" s="20" t="s">
        <v>201</v>
      </c>
      <c r="BM242" s="20" t="s">
        <v>419</v>
      </c>
    </row>
    <row r="243" spans="2:63" s="9" customFormat="1" ht="29.85" customHeight="1">
      <c r="B243" s="145"/>
      <c r="C243" s="261"/>
      <c r="D243" s="263" t="s">
        <v>117</v>
      </c>
      <c r="E243" s="263"/>
      <c r="F243" s="263"/>
      <c r="G243" s="263"/>
      <c r="H243" s="263"/>
      <c r="I243" s="263"/>
      <c r="J243" s="263"/>
      <c r="K243" s="263"/>
      <c r="L243" s="155"/>
      <c r="M243" s="155"/>
      <c r="N243" s="301">
        <f>BK243</f>
        <v>0</v>
      </c>
      <c r="O243" s="302"/>
      <c r="P243" s="302"/>
      <c r="Q243" s="302"/>
      <c r="R243" s="148"/>
      <c r="T243" s="149"/>
      <c r="U243" s="146"/>
      <c r="V243" s="146"/>
      <c r="W243" s="150">
        <f>SUM(W244:W247)</f>
        <v>0</v>
      </c>
      <c r="X243" s="146"/>
      <c r="Y243" s="150">
        <f>SUM(Y244:Y247)</f>
        <v>0</v>
      </c>
      <c r="Z243" s="146"/>
      <c r="AA243" s="151">
        <f>SUM(AA244:AA247)</f>
        <v>0.4936</v>
      </c>
      <c r="AR243" s="152" t="s">
        <v>99</v>
      </c>
      <c r="AT243" s="153" t="s">
        <v>78</v>
      </c>
      <c r="AU243" s="153" t="s">
        <v>11</v>
      </c>
      <c r="AY243" s="152" t="s">
        <v>143</v>
      </c>
      <c r="BK243" s="154">
        <f>SUM(BK244:BK247)</f>
        <v>0</v>
      </c>
    </row>
    <row r="244" spans="2:65" s="1" customFormat="1" ht="25.5" customHeight="1">
      <c r="B244" s="128"/>
      <c r="C244" s="264" t="s">
        <v>420</v>
      </c>
      <c r="D244" s="264" t="s">
        <v>144</v>
      </c>
      <c r="E244" s="265" t="s">
        <v>421</v>
      </c>
      <c r="F244" s="266" t="s">
        <v>422</v>
      </c>
      <c r="G244" s="266"/>
      <c r="H244" s="266"/>
      <c r="I244" s="266"/>
      <c r="J244" s="267" t="s">
        <v>162</v>
      </c>
      <c r="K244" s="268">
        <v>4</v>
      </c>
      <c r="L244" s="238">
        <v>0</v>
      </c>
      <c r="M244" s="238"/>
      <c r="N244" s="299">
        <f>ROUND(L244*K244,0)</f>
        <v>0</v>
      </c>
      <c r="O244" s="299"/>
      <c r="P244" s="299"/>
      <c r="Q244" s="299"/>
      <c r="R244" s="130"/>
      <c r="T244" s="156" t="s">
        <v>5</v>
      </c>
      <c r="U244" s="45" t="s">
        <v>44</v>
      </c>
      <c r="V244" s="37"/>
      <c r="W244" s="157">
        <f>V244*K244</f>
        <v>0</v>
      </c>
      <c r="X244" s="157">
        <v>0</v>
      </c>
      <c r="Y244" s="157">
        <f>X244*K244</f>
        <v>0</v>
      </c>
      <c r="Z244" s="157">
        <v>0.12</v>
      </c>
      <c r="AA244" s="158">
        <f>Z244*K244</f>
        <v>0.48</v>
      </c>
      <c r="AR244" s="20" t="s">
        <v>201</v>
      </c>
      <c r="AT244" s="20" t="s">
        <v>144</v>
      </c>
      <c r="AU244" s="20" t="s">
        <v>99</v>
      </c>
      <c r="AY244" s="20" t="s">
        <v>143</v>
      </c>
      <c r="BE244" s="102">
        <f>IF(U244="základní",N244,0)</f>
        <v>0</v>
      </c>
      <c r="BF244" s="102">
        <f>IF(U244="snížená",N244,0)</f>
        <v>0</v>
      </c>
      <c r="BG244" s="102">
        <f>IF(U244="zákl. přenesená",N244,0)</f>
        <v>0</v>
      </c>
      <c r="BH244" s="102">
        <f>IF(U244="sníž. přenesená",N244,0)</f>
        <v>0</v>
      </c>
      <c r="BI244" s="102">
        <f>IF(U244="nulová",N244,0)</f>
        <v>0</v>
      </c>
      <c r="BJ244" s="20" t="s">
        <v>11</v>
      </c>
      <c r="BK244" s="102">
        <f>ROUND(L244*K244,0)</f>
        <v>0</v>
      </c>
      <c r="BL244" s="20" t="s">
        <v>201</v>
      </c>
      <c r="BM244" s="20" t="s">
        <v>423</v>
      </c>
    </row>
    <row r="245" spans="2:65" s="1" customFormat="1" ht="25.5" customHeight="1">
      <c r="B245" s="128"/>
      <c r="C245" s="264" t="s">
        <v>424</v>
      </c>
      <c r="D245" s="264" t="s">
        <v>144</v>
      </c>
      <c r="E245" s="265" t="s">
        <v>425</v>
      </c>
      <c r="F245" s="266" t="s">
        <v>426</v>
      </c>
      <c r="G245" s="266"/>
      <c r="H245" s="266"/>
      <c r="I245" s="266"/>
      <c r="J245" s="267" t="s">
        <v>162</v>
      </c>
      <c r="K245" s="268">
        <v>34</v>
      </c>
      <c r="L245" s="238">
        <v>0</v>
      </c>
      <c r="M245" s="238"/>
      <c r="N245" s="299">
        <f>ROUND(L245*K245,0)</f>
        <v>0</v>
      </c>
      <c r="O245" s="299"/>
      <c r="P245" s="299"/>
      <c r="Q245" s="299"/>
      <c r="R245" s="130"/>
      <c r="T245" s="156" t="s">
        <v>5</v>
      </c>
      <c r="U245" s="45" t="s">
        <v>44</v>
      </c>
      <c r="V245" s="37"/>
      <c r="W245" s="157">
        <f>V245*K245</f>
        <v>0</v>
      </c>
      <c r="X245" s="157">
        <v>0</v>
      </c>
      <c r="Y245" s="157">
        <f>X245*K245</f>
        <v>0</v>
      </c>
      <c r="Z245" s="157">
        <v>0.0004</v>
      </c>
      <c r="AA245" s="158">
        <f>Z245*K245</f>
        <v>0.013600000000000001</v>
      </c>
      <c r="AR245" s="20" t="s">
        <v>201</v>
      </c>
      <c r="AT245" s="20" t="s">
        <v>144</v>
      </c>
      <c r="AU245" s="20" t="s">
        <v>99</v>
      </c>
      <c r="AY245" s="20" t="s">
        <v>143</v>
      </c>
      <c r="BE245" s="102">
        <f>IF(U245="základní",N245,0)</f>
        <v>0</v>
      </c>
      <c r="BF245" s="102">
        <f>IF(U245="snížená",N245,0)</f>
        <v>0</v>
      </c>
      <c r="BG245" s="102">
        <f>IF(U245="zákl. přenesená",N245,0)</f>
        <v>0</v>
      </c>
      <c r="BH245" s="102">
        <f>IF(U245="sníž. přenesená",N245,0)</f>
        <v>0</v>
      </c>
      <c r="BI245" s="102">
        <f>IF(U245="nulová",N245,0)</f>
        <v>0</v>
      </c>
      <c r="BJ245" s="20" t="s">
        <v>11</v>
      </c>
      <c r="BK245" s="102">
        <f>ROUND(L245*K245,0)</f>
        <v>0</v>
      </c>
      <c r="BL245" s="20" t="s">
        <v>201</v>
      </c>
      <c r="BM245" s="20" t="s">
        <v>427</v>
      </c>
    </row>
    <row r="246" spans="2:51" s="10" customFormat="1" ht="16.5" customHeight="1">
      <c r="B246" s="159"/>
      <c r="C246" s="269"/>
      <c r="D246" s="269"/>
      <c r="E246" s="270" t="s">
        <v>5</v>
      </c>
      <c r="F246" s="271" t="s">
        <v>150</v>
      </c>
      <c r="G246" s="272"/>
      <c r="H246" s="272"/>
      <c r="I246" s="272"/>
      <c r="J246" s="269"/>
      <c r="K246" s="270" t="s">
        <v>5</v>
      </c>
      <c r="L246" s="160"/>
      <c r="M246" s="160"/>
      <c r="N246" s="269"/>
      <c r="O246" s="269"/>
      <c r="P246" s="269"/>
      <c r="Q246" s="269"/>
      <c r="R246" s="161"/>
      <c r="T246" s="162"/>
      <c r="U246" s="160"/>
      <c r="V246" s="160"/>
      <c r="W246" s="160"/>
      <c r="X246" s="160"/>
      <c r="Y246" s="160"/>
      <c r="Z246" s="160"/>
      <c r="AA246" s="163"/>
      <c r="AT246" s="164" t="s">
        <v>151</v>
      </c>
      <c r="AU246" s="164" t="s">
        <v>99</v>
      </c>
      <c r="AV246" s="10" t="s">
        <v>11</v>
      </c>
      <c r="AW246" s="10" t="s">
        <v>36</v>
      </c>
      <c r="AX246" s="10" t="s">
        <v>79</v>
      </c>
      <c r="AY246" s="164" t="s">
        <v>143</v>
      </c>
    </row>
    <row r="247" spans="2:51" s="11" customFormat="1" ht="16.5" customHeight="1">
      <c r="B247" s="165"/>
      <c r="C247" s="273"/>
      <c r="D247" s="273"/>
      <c r="E247" s="274" t="s">
        <v>5</v>
      </c>
      <c r="F247" s="275" t="s">
        <v>152</v>
      </c>
      <c r="G247" s="276"/>
      <c r="H247" s="276"/>
      <c r="I247" s="276"/>
      <c r="J247" s="273"/>
      <c r="K247" s="277">
        <v>34</v>
      </c>
      <c r="L247" s="166"/>
      <c r="M247" s="166"/>
      <c r="N247" s="273"/>
      <c r="O247" s="273"/>
      <c r="P247" s="273"/>
      <c r="Q247" s="273"/>
      <c r="R247" s="167"/>
      <c r="T247" s="168"/>
      <c r="U247" s="166"/>
      <c r="V247" s="166"/>
      <c r="W247" s="166"/>
      <c r="X247" s="166"/>
      <c r="Y247" s="166"/>
      <c r="Z247" s="166"/>
      <c r="AA247" s="169"/>
      <c r="AT247" s="170" t="s">
        <v>151</v>
      </c>
      <c r="AU247" s="170" t="s">
        <v>99</v>
      </c>
      <c r="AV247" s="11" t="s">
        <v>99</v>
      </c>
      <c r="AW247" s="11" t="s">
        <v>36</v>
      </c>
      <c r="AX247" s="11" t="s">
        <v>11</v>
      </c>
      <c r="AY247" s="170" t="s">
        <v>143</v>
      </c>
    </row>
    <row r="248" spans="2:63" s="9" customFormat="1" ht="37.35" customHeight="1">
      <c r="B248" s="145"/>
      <c r="C248" s="261"/>
      <c r="D248" s="262" t="s">
        <v>118</v>
      </c>
      <c r="E248" s="262"/>
      <c r="F248" s="262"/>
      <c r="G248" s="262"/>
      <c r="H248" s="262"/>
      <c r="I248" s="262"/>
      <c r="J248" s="262"/>
      <c r="K248" s="262"/>
      <c r="L248" s="147"/>
      <c r="M248" s="147"/>
      <c r="N248" s="305">
        <f>BK248</f>
        <v>0</v>
      </c>
      <c r="O248" s="306"/>
      <c r="P248" s="306"/>
      <c r="Q248" s="306"/>
      <c r="R248" s="148"/>
      <c r="T248" s="149"/>
      <c r="U248" s="146"/>
      <c r="V248" s="146"/>
      <c r="W248" s="150">
        <f>W249+W250</f>
        <v>0</v>
      </c>
      <c r="X248" s="146"/>
      <c r="Y248" s="150">
        <f>Y249+Y250</f>
        <v>0</v>
      </c>
      <c r="Z248" s="146"/>
      <c r="AA248" s="151">
        <f>AA249+AA250</f>
        <v>0</v>
      </c>
      <c r="AR248" s="152" t="s">
        <v>148</v>
      </c>
      <c r="AT248" s="153" t="s">
        <v>78</v>
      </c>
      <c r="AU248" s="153" t="s">
        <v>79</v>
      </c>
      <c r="AY248" s="152" t="s">
        <v>143</v>
      </c>
      <c r="BK248" s="154">
        <f>BK249+BK250</f>
        <v>0</v>
      </c>
    </row>
    <row r="249" spans="2:65" s="1" customFormat="1" ht="16.5" customHeight="1">
      <c r="B249" s="128"/>
      <c r="C249" s="264" t="s">
        <v>428</v>
      </c>
      <c r="D249" s="264" t="s">
        <v>144</v>
      </c>
      <c r="E249" s="265" t="s">
        <v>429</v>
      </c>
      <c r="F249" s="266" t="s">
        <v>430</v>
      </c>
      <c r="G249" s="266"/>
      <c r="H249" s="266"/>
      <c r="I249" s="266"/>
      <c r="J249" s="267" t="s">
        <v>431</v>
      </c>
      <c r="K249" s="292">
        <v>5</v>
      </c>
      <c r="L249" s="238">
        <f>(N127+N148)/100</f>
        <v>0</v>
      </c>
      <c r="M249" s="238"/>
      <c r="N249" s="299">
        <f>ROUND(L249*K249,0)</f>
        <v>0</v>
      </c>
      <c r="O249" s="299"/>
      <c r="P249" s="299"/>
      <c r="Q249" s="299"/>
      <c r="R249" s="130"/>
      <c r="T249" s="156" t="s">
        <v>5</v>
      </c>
      <c r="U249" s="45" t="s">
        <v>44</v>
      </c>
      <c r="V249" s="37"/>
      <c r="W249" s="157">
        <f>V249*K249</f>
        <v>0</v>
      </c>
      <c r="X249" s="157">
        <v>0</v>
      </c>
      <c r="Y249" s="157">
        <f>X249*K249</f>
        <v>0</v>
      </c>
      <c r="Z249" s="157">
        <v>0</v>
      </c>
      <c r="AA249" s="158">
        <f>Z249*K249</f>
        <v>0</v>
      </c>
      <c r="AR249" s="20" t="s">
        <v>432</v>
      </c>
      <c r="AT249" s="20" t="s">
        <v>144</v>
      </c>
      <c r="AU249" s="20" t="s">
        <v>11</v>
      </c>
      <c r="AY249" s="20" t="s">
        <v>143</v>
      </c>
      <c r="BE249" s="102">
        <f>IF(U249="základní",N249,0)</f>
        <v>0</v>
      </c>
      <c r="BF249" s="102">
        <f>IF(U249="snížená",N249,0)</f>
        <v>0</v>
      </c>
      <c r="BG249" s="102">
        <f>IF(U249="zákl. přenesená",N249,0)</f>
        <v>0</v>
      </c>
      <c r="BH249" s="102">
        <f>IF(U249="sníž. přenesená",N249,0)</f>
        <v>0</v>
      </c>
      <c r="BI249" s="102">
        <f>IF(U249="nulová",N249,0)</f>
        <v>0</v>
      </c>
      <c r="BJ249" s="20" t="s">
        <v>11</v>
      </c>
      <c r="BK249" s="102">
        <f>ROUND(L249*K249,0)</f>
        <v>0</v>
      </c>
      <c r="BL249" s="20" t="s">
        <v>432</v>
      </c>
      <c r="BM249" s="20" t="s">
        <v>433</v>
      </c>
    </row>
    <row r="250" spans="2:63" s="9" customFormat="1" ht="29.85" customHeight="1">
      <c r="B250" s="145"/>
      <c r="C250" s="261"/>
      <c r="D250" s="263" t="s">
        <v>119</v>
      </c>
      <c r="E250" s="263"/>
      <c r="F250" s="263"/>
      <c r="G250" s="263"/>
      <c r="H250" s="263"/>
      <c r="I250" s="263"/>
      <c r="J250" s="263"/>
      <c r="K250" s="263"/>
      <c r="L250" s="155"/>
      <c r="M250" s="155"/>
      <c r="N250" s="301">
        <f>BK250</f>
        <v>0</v>
      </c>
      <c r="O250" s="302"/>
      <c r="P250" s="302"/>
      <c r="Q250" s="302"/>
      <c r="R250" s="148"/>
      <c r="T250" s="149"/>
      <c r="U250" s="146"/>
      <c r="V250" s="146"/>
      <c r="W250" s="150">
        <f>SUM(W251:W254)</f>
        <v>0</v>
      </c>
      <c r="X250" s="146"/>
      <c r="Y250" s="150">
        <f>SUM(Y251:Y254)</f>
        <v>0</v>
      </c>
      <c r="Z250" s="146"/>
      <c r="AA250" s="151">
        <f>SUM(AA251:AA254)</f>
        <v>0</v>
      </c>
      <c r="AR250" s="152" t="s">
        <v>169</v>
      </c>
      <c r="AT250" s="153" t="s">
        <v>78</v>
      </c>
      <c r="AU250" s="153" t="s">
        <v>11</v>
      </c>
      <c r="AY250" s="152" t="s">
        <v>143</v>
      </c>
      <c r="BK250" s="154">
        <f>SUM(BK251:BK254)</f>
        <v>0</v>
      </c>
    </row>
    <row r="251" spans="2:65" s="1" customFormat="1" ht="16.5" customHeight="1">
      <c r="B251" s="128"/>
      <c r="C251" s="264" t="s">
        <v>434</v>
      </c>
      <c r="D251" s="264" t="s">
        <v>144</v>
      </c>
      <c r="E251" s="265" t="s">
        <v>435</v>
      </c>
      <c r="F251" s="266" t="s">
        <v>436</v>
      </c>
      <c r="G251" s="266"/>
      <c r="H251" s="266"/>
      <c r="I251" s="266"/>
      <c r="J251" s="267" t="s">
        <v>437</v>
      </c>
      <c r="K251" s="268">
        <v>1</v>
      </c>
      <c r="L251" s="238">
        <v>0</v>
      </c>
      <c r="M251" s="238"/>
      <c r="N251" s="299">
        <f>ROUND(L251*K251,0)</f>
        <v>0</v>
      </c>
      <c r="O251" s="299"/>
      <c r="P251" s="299"/>
      <c r="Q251" s="299"/>
      <c r="R251" s="130"/>
      <c r="T251" s="156" t="s">
        <v>5</v>
      </c>
      <c r="U251" s="45" t="s">
        <v>44</v>
      </c>
      <c r="V251" s="37"/>
      <c r="W251" s="157">
        <f>V251*K251</f>
        <v>0</v>
      </c>
      <c r="X251" s="157">
        <v>0</v>
      </c>
      <c r="Y251" s="157">
        <f>X251*K251</f>
        <v>0</v>
      </c>
      <c r="Z251" s="157">
        <v>0</v>
      </c>
      <c r="AA251" s="158">
        <f>Z251*K251</f>
        <v>0</v>
      </c>
      <c r="AR251" s="20" t="s">
        <v>438</v>
      </c>
      <c r="AT251" s="20" t="s">
        <v>144</v>
      </c>
      <c r="AU251" s="20" t="s">
        <v>99</v>
      </c>
      <c r="AY251" s="20" t="s">
        <v>143</v>
      </c>
      <c r="BE251" s="102">
        <f>IF(U251="základní",N251,0)</f>
        <v>0</v>
      </c>
      <c r="BF251" s="102">
        <f>IF(U251="snížená",N251,0)</f>
        <v>0</v>
      </c>
      <c r="BG251" s="102">
        <f>IF(U251="zákl. přenesená",N251,0)</f>
        <v>0</v>
      </c>
      <c r="BH251" s="102">
        <f>IF(U251="sníž. přenesená",N251,0)</f>
        <v>0</v>
      </c>
      <c r="BI251" s="102">
        <f>IF(U251="nulová",N251,0)</f>
        <v>0</v>
      </c>
      <c r="BJ251" s="20" t="s">
        <v>11</v>
      </c>
      <c r="BK251" s="102">
        <f>ROUND(L251*K251,0)</f>
        <v>0</v>
      </c>
      <c r="BL251" s="20" t="s">
        <v>438</v>
      </c>
      <c r="BM251" s="20" t="s">
        <v>439</v>
      </c>
    </row>
    <row r="252" spans="2:65" s="1" customFormat="1" ht="16.5" customHeight="1">
      <c r="B252" s="128"/>
      <c r="C252" s="264" t="s">
        <v>440</v>
      </c>
      <c r="D252" s="264" t="s">
        <v>144</v>
      </c>
      <c r="E252" s="265" t="s">
        <v>441</v>
      </c>
      <c r="F252" s="266" t="s">
        <v>121</v>
      </c>
      <c r="G252" s="266"/>
      <c r="H252" s="266"/>
      <c r="I252" s="266"/>
      <c r="J252" s="267" t="s">
        <v>437</v>
      </c>
      <c r="K252" s="268">
        <v>1</v>
      </c>
      <c r="L252" s="238">
        <v>0</v>
      </c>
      <c r="M252" s="238"/>
      <c r="N252" s="299">
        <f>ROUND(L252*K252,0)</f>
        <v>0</v>
      </c>
      <c r="O252" s="299"/>
      <c r="P252" s="299"/>
      <c r="Q252" s="299"/>
      <c r="R252" s="130"/>
      <c r="T252" s="156" t="s">
        <v>5</v>
      </c>
      <c r="U252" s="45" t="s">
        <v>44</v>
      </c>
      <c r="V252" s="37"/>
      <c r="W252" s="157">
        <f>V252*K252</f>
        <v>0</v>
      </c>
      <c r="X252" s="157">
        <v>0</v>
      </c>
      <c r="Y252" s="157">
        <f>X252*K252</f>
        <v>0</v>
      </c>
      <c r="Z252" s="157">
        <v>0</v>
      </c>
      <c r="AA252" s="158">
        <f>Z252*K252</f>
        <v>0</v>
      </c>
      <c r="AR252" s="20" t="s">
        <v>438</v>
      </c>
      <c r="AT252" s="20" t="s">
        <v>144</v>
      </c>
      <c r="AU252" s="20" t="s">
        <v>99</v>
      </c>
      <c r="AY252" s="20" t="s">
        <v>143</v>
      </c>
      <c r="BE252" s="102">
        <f>IF(U252="základní",N252,0)</f>
        <v>0</v>
      </c>
      <c r="BF252" s="102">
        <f>IF(U252="snížená",N252,0)</f>
        <v>0</v>
      </c>
      <c r="BG252" s="102">
        <f>IF(U252="zákl. přenesená",N252,0)</f>
        <v>0</v>
      </c>
      <c r="BH252" s="102">
        <f>IF(U252="sníž. přenesená",N252,0)</f>
        <v>0</v>
      </c>
      <c r="BI252" s="102">
        <f>IF(U252="nulová",N252,0)</f>
        <v>0</v>
      </c>
      <c r="BJ252" s="20" t="s">
        <v>11</v>
      </c>
      <c r="BK252" s="102">
        <f>ROUND(L252*K252,0)</f>
        <v>0</v>
      </c>
      <c r="BL252" s="20" t="s">
        <v>438</v>
      </c>
      <c r="BM252" s="20" t="s">
        <v>442</v>
      </c>
    </row>
    <row r="253" spans="2:65" s="1" customFormat="1" ht="16.5" customHeight="1">
      <c r="B253" s="128"/>
      <c r="C253" s="264" t="s">
        <v>443</v>
      </c>
      <c r="D253" s="264" t="s">
        <v>144</v>
      </c>
      <c r="E253" s="265" t="s">
        <v>444</v>
      </c>
      <c r="F253" s="266" t="s">
        <v>445</v>
      </c>
      <c r="G253" s="266"/>
      <c r="H253" s="266"/>
      <c r="I253" s="266"/>
      <c r="J253" s="267" t="s">
        <v>437</v>
      </c>
      <c r="K253" s="268">
        <v>1</v>
      </c>
      <c r="L253" s="238">
        <v>0</v>
      </c>
      <c r="M253" s="238"/>
      <c r="N253" s="299">
        <f>ROUND(L253*K253,0)</f>
        <v>0</v>
      </c>
      <c r="O253" s="299"/>
      <c r="P253" s="299"/>
      <c r="Q253" s="299"/>
      <c r="R253" s="130"/>
      <c r="T253" s="156" t="s">
        <v>5</v>
      </c>
      <c r="U253" s="45" t="s">
        <v>44</v>
      </c>
      <c r="V253" s="37"/>
      <c r="W253" s="157">
        <f>V253*K253</f>
        <v>0</v>
      </c>
      <c r="X253" s="157">
        <v>0</v>
      </c>
      <c r="Y253" s="157">
        <f>X253*K253</f>
        <v>0</v>
      </c>
      <c r="Z253" s="157">
        <v>0</v>
      </c>
      <c r="AA253" s="158">
        <f>Z253*K253</f>
        <v>0</v>
      </c>
      <c r="AR253" s="20" t="s">
        <v>438</v>
      </c>
      <c r="AT253" s="20" t="s">
        <v>144</v>
      </c>
      <c r="AU253" s="20" t="s">
        <v>99</v>
      </c>
      <c r="AY253" s="20" t="s">
        <v>143</v>
      </c>
      <c r="BE253" s="102">
        <f>IF(U253="základní",N253,0)</f>
        <v>0</v>
      </c>
      <c r="BF253" s="102">
        <f>IF(U253="snížená",N253,0)</f>
        <v>0</v>
      </c>
      <c r="BG253" s="102">
        <f>IF(U253="zákl. přenesená",N253,0)</f>
        <v>0</v>
      </c>
      <c r="BH253" s="102">
        <f>IF(U253="sníž. přenesená",N253,0)</f>
        <v>0</v>
      </c>
      <c r="BI253" s="102">
        <f>IF(U253="nulová",N253,0)</f>
        <v>0</v>
      </c>
      <c r="BJ253" s="20" t="s">
        <v>11</v>
      </c>
      <c r="BK253" s="102">
        <f>ROUND(L253*K253,0)</f>
        <v>0</v>
      </c>
      <c r="BL253" s="20" t="s">
        <v>438</v>
      </c>
      <c r="BM253" s="20" t="s">
        <v>446</v>
      </c>
    </row>
    <row r="254" spans="2:65" s="1" customFormat="1" ht="16.5" customHeight="1">
      <c r="B254" s="128"/>
      <c r="C254" s="264" t="s">
        <v>447</v>
      </c>
      <c r="D254" s="264" t="s">
        <v>144</v>
      </c>
      <c r="E254" s="265" t="s">
        <v>448</v>
      </c>
      <c r="F254" s="266" t="s">
        <v>124</v>
      </c>
      <c r="G254" s="266"/>
      <c r="H254" s="266"/>
      <c r="I254" s="266"/>
      <c r="J254" s="267" t="s">
        <v>437</v>
      </c>
      <c r="K254" s="268">
        <v>1</v>
      </c>
      <c r="L254" s="238">
        <v>0</v>
      </c>
      <c r="M254" s="238"/>
      <c r="N254" s="299">
        <f>ROUND(L254*K254,0)</f>
        <v>0</v>
      </c>
      <c r="O254" s="299"/>
      <c r="P254" s="299"/>
      <c r="Q254" s="299"/>
      <c r="R254" s="130"/>
      <c r="T254" s="156" t="s">
        <v>5</v>
      </c>
      <c r="U254" s="45" t="s">
        <v>44</v>
      </c>
      <c r="V254" s="37"/>
      <c r="W254" s="157">
        <f>V254*K254</f>
        <v>0</v>
      </c>
      <c r="X254" s="157">
        <v>0</v>
      </c>
      <c r="Y254" s="157">
        <f>X254*K254</f>
        <v>0</v>
      </c>
      <c r="Z254" s="157">
        <v>0</v>
      </c>
      <c r="AA254" s="158">
        <f>Z254*K254</f>
        <v>0</v>
      </c>
      <c r="AR254" s="20" t="s">
        <v>438</v>
      </c>
      <c r="AT254" s="20" t="s">
        <v>144</v>
      </c>
      <c r="AU254" s="20" t="s">
        <v>99</v>
      </c>
      <c r="AY254" s="20" t="s">
        <v>143</v>
      </c>
      <c r="BE254" s="102">
        <f>IF(U254="základní",N254,0)</f>
        <v>0</v>
      </c>
      <c r="BF254" s="102">
        <f>IF(U254="snížená",N254,0)</f>
        <v>0</v>
      </c>
      <c r="BG254" s="102">
        <f>IF(U254="zákl. přenesená",N254,0)</f>
        <v>0</v>
      </c>
      <c r="BH254" s="102">
        <f>IF(U254="sníž. přenesená",N254,0)</f>
        <v>0</v>
      </c>
      <c r="BI254" s="102">
        <f>IF(U254="nulová",N254,0)</f>
        <v>0</v>
      </c>
      <c r="BJ254" s="20" t="s">
        <v>11</v>
      </c>
      <c r="BK254" s="102">
        <f>ROUND(L254*K254,0)</f>
        <v>0</v>
      </c>
      <c r="BL254" s="20" t="s">
        <v>438</v>
      </c>
      <c r="BM254" s="20" t="s">
        <v>449</v>
      </c>
    </row>
    <row r="255" spans="2:63" s="1" customFormat="1" ht="49.9" customHeight="1">
      <c r="B255" s="36"/>
      <c r="C255" s="251"/>
      <c r="D255" s="262"/>
      <c r="E255" s="251"/>
      <c r="F255" s="251"/>
      <c r="G255" s="251"/>
      <c r="H255" s="251"/>
      <c r="I255" s="251"/>
      <c r="J255" s="251"/>
      <c r="K255" s="251"/>
      <c r="L255" s="37"/>
      <c r="M255" s="37"/>
      <c r="N255" s="303">
        <f>BK255</f>
        <v>0</v>
      </c>
      <c r="O255" s="304"/>
      <c r="P255" s="304"/>
      <c r="Q255" s="304"/>
      <c r="R255" s="38"/>
      <c r="T255" s="177"/>
      <c r="U255" s="57"/>
      <c r="V255" s="57"/>
      <c r="W255" s="57"/>
      <c r="X255" s="57"/>
      <c r="Y255" s="57"/>
      <c r="Z255" s="57"/>
      <c r="AA255" s="59"/>
      <c r="AT255" s="20" t="s">
        <v>78</v>
      </c>
      <c r="AU255" s="20" t="s">
        <v>79</v>
      </c>
      <c r="AY255" s="20" t="s">
        <v>450</v>
      </c>
      <c r="BK255" s="102">
        <v>0</v>
      </c>
    </row>
    <row r="256" spans="2:18" s="1" customFormat="1" ht="6.95" customHeight="1">
      <c r="B256" s="60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307"/>
      <c r="O256" s="307"/>
      <c r="P256" s="307"/>
      <c r="Q256" s="307"/>
      <c r="R256" s="62"/>
    </row>
  </sheetData>
  <sheetProtection algorithmName="SHA-512" hashValue="Wz9DziBQX5NhRJfSnxXJWeKgUuhoNFdqhTF4X6LZdaUWklKU/s70iV4qCBqUdhy+B3fsoaMfCLoKL/DHCOoL5g==" saltValue="7y66Gd2+Dcy6ShM0s7jKRw==" spinCount="100000" sheet="1" objects="1" scenarios="1"/>
  <mergeCells count="338">
    <mergeCell ref="N255:Q255"/>
    <mergeCell ref="H1:K1"/>
    <mergeCell ref="S2:AC2"/>
    <mergeCell ref="N148:Q148"/>
    <mergeCell ref="N149:Q149"/>
    <mergeCell ref="N180:Q180"/>
    <mergeCell ref="N208:Q208"/>
    <mergeCell ref="N211:Q211"/>
    <mergeCell ref="N229:Q229"/>
    <mergeCell ref="N238:Q238"/>
    <mergeCell ref="N243:Q243"/>
    <mergeCell ref="N248:Q248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45:I245"/>
    <mergeCell ref="L245:M245"/>
    <mergeCell ref="N245:Q245"/>
    <mergeCell ref="F246:I246"/>
    <mergeCell ref="F247:I247"/>
    <mergeCell ref="F249:I249"/>
    <mergeCell ref="L249:M249"/>
    <mergeCell ref="N249:Q249"/>
    <mergeCell ref="F251:I251"/>
    <mergeCell ref="L251:M251"/>
    <mergeCell ref="N251:Q251"/>
    <mergeCell ref="N250:Q250"/>
    <mergeCell ref="F240:I240"/>
    <mergeCell ref="F241:I241"/>
    <mergeCell ref="L241:M241"/>
    <mergeCell ref="N241:Q241"/>
    <mergeCell ref="F242:I242"/>
    <mergeCell ref="L242:M242"/>
    <mergeCell ref="N242:Q242"/>
    <mergeCell ref="F244:I244"/>
    <mergeCell ref="L244:M244"/>
    <mergeCell ref="N244:Q244"/>
    <mergeCell ref="F234:I234"/>
    <mergeCell ref="F235:I235"/>
    <mergeCell ref="L235:M235"/>
    <mergeCell ref="N235:Q235"/>
    <mergeCell ref="F236:I236"/>
    <mergeCell ref="F237:I237"/>
    <mergeCell ref="L237:M237"/>
    <mergeCell ref="N237:Q237"/>
    <mergeCell ref="F239:I239"/>
    <mergeCell ref="L239:M239"/>
    <mergeCell ref="N239:Q239"/>
    <mergeCell ref="F228:I228"/>
    <mergeCell ref="L228:M228"/>
    <mergeCell ref="N228:Q228"/>
    <mergeCell ref="F230:I230"/>
    <mergeCell ref="L230:M230"/>
    <mergeCell ref="N230:Q230"/>
    <mergeCell ref="F231:I231"/>
    <mergeCell ref="F232:I232"/>
    <mergeCell ref="F233:I233"/>
    <mergeCell ref="L233:M233"/>
    <mergeCell ref="N233:Q233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1:I221"/>
    <mergeCell ref="L221:M221"/>
    <mergeCell ref="N221:Q221"/>
    <mergeCell ref="F222:I222"/>
    <mergeCell ref="F223:I223"/>
    <mergeCell ref="L223:M223"/>
    <mergeCell ref="N223:Q223"/>
    <mergeCell ref="F224:I224"/>
    <mergeCell ref="L224:M224"/>
    <mergeCell ref="N224:Q224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0:I210"/>
    <mergeCell ref="L210:M210"/>
    <mergeCell ref="N210:Q210"/>
    <mergeCell ref="F212:I212"/>
    <mergeCell ref="L212:M212"/>
    <mergeCell ref="N212:Q212"/>
    <mergeCell ref="F213:I213"/>
    <mergeCell ref="F214:I214"/>
    <mergeCell ref="L214:M214"/>
    <mergeCell ref="N214:Q214"/>
    <mergeCell ref="F206:I206"/>
    <mergeCell ref="L206:M206"/>
    <mergeCell ref="N206:Q206"/>
    <mergeCell ref="F207:I207"/>
    <mergeCell ref="L207:M207"/>
    <mergeCell ref="N207:Q207"/>
    <mergeCell ref="F209:I209"/>
    <mergeCell ref="L209:M209"/>
    <mergeCell ref="N209:Q209"/>
    <mergeCell ref="F201:I201"/>
    <mergeCell ref="F202:I202"/>
    <mergeCell ref="L202:M202"/>
    <mergeCell ref="N202:Q202"/>
    <mergeCell ref="F203:I203"/>
    <mergeCell ref="F204:I204"/>
    <mergeCell ref="L204:M204"/>
    <mergeCell ref="N204:Q204"/>
    <mergeCell ref="F205:I205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L200:M200"/>
    <mergeCell ref="N200:Q200"/>
    <mergeCell ref="F192:I192"/>
    <mergeCell ref="F193:I193"/>
    <mergeCell ref="F194:I194"/>
    <mergeCell ref="L194:M194"/>
    <mergeCell ref="N194:Q194"/>
    <mergeCell ref="F195:I195"/>
    <mergeCell ref="F196:I196"/>
    <mergeCell ref="L196:M196"/>
    <mergeCell ref="N196:Q196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2:I182"/>
    <mergeCell ref="F183:I183"/>
    <mergeCell ref="L183:M183"/>
    <mergeCell ref="N183:Q183"/>
    <mergeCell ref="F184:I184"/>
    <mergeCell ref="F185:I185"/>
    <mergeCell ref="F186:I186"/>
    <mergeCell ref="F187:I187"/>
    <mergeCell ref="F188:I188"/>
    <mergeCell ref="F177:I177"/>
    <mergeCell ref="F178:I178"/>
    <mergeCell ref="L178:M178"/>
    <mergeCell ref="N178:Q178"/>
    <mergeCell ref="F179:I179"/>
    <mergeCell ref="L179:M179"/>
    <mergeCell ref="N179:Q179"/>
    <mergeCell ref="F181:I181"/>
    <mergeCell ref="L181:M181"/>
    <mergeCell ref="N181:Q181"/>
    <mergeCell ref="F173:I173"/>
    <mergeCell ref="L173:M173"/>
    <mergeCell ref="N173:Q173"/>
    <mergeCell ref="F174:I174"/>
    <mergeCell ref="L174:M174"/>
    <mergeCell ref="N174:Q174"/>
    <mergeCell ref="F175:I175"/>
    <mergeCell ref="F176:I176"/>
    <mergeCell ref="L176:M176"/>
    <mergeCell ref="N176:Q176"/>
    <mergeCell ref="F166:I166"/>
    <mergeCell ref="L166:M166"/>
    <mergeCell ref="N166:Q166"/>
    <mergeCell ref="F167:I167"/>
    <mergeCell ref="F168:I168"/>
    <mergeCell ref="F169:I169"/>
    <mergeCell ref="F170:I170"/>
    <mergeCell ref="F171:I171"/>
    <mergeCell ref="F172:I172"/>
    <mergeCell ref="F162:I162"/>
    <mergeCell ref="L162:M162"/>
    <mergeCell ref="N162:Q162"/>
    <mergeCell ref="F163:I163"/>
    <mergeCell ref="L163:M163"/>
    <mergeCell ref="N163:Q163"/>
    <mergeCell ref="F164:I164"/>
    <mergeCell ref="F165:I165"/>
    <mergeCell ref="L165:M165"/>
    <mergeCell ref="N165:Q165"/>
    <mergeCell ref="F155:I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F154:I15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6:I136"/>
    <mergeCell ref="F137:I137"/>
    <mergeCell ref="F138:I138"/>
    <mergeCell ref="L138:M138"/>
    <mergeCell ref="N138:Q138"/>
    <mergeCell ref="F140:I140"/>
    <mergeCell ref="L140:M140"/>
    <mergeCell ref="N140:Q140"/>
    <mergeCell ref="F141:I141"/>
    <mergeCell ref="N139:Q139"/>
    <mergeCell ref="F131:I131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N126:Q126"/>
    <mergeCell ref="N127:Q127"/>
    <mergeCell ref="N128:Q128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M120:P120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DESKTOP-HB1DIPA\honza</dc:creator>
  <cp:keywords/>
  <dc:description/>
  <cp:lastModifiedBy>honza</cp:lastModifiedBy>
  <dcterms:created xsi:type="dcterms:W3CDTF">2018-08-23T13:39:42Z</dcterms:created>
  <dcterms:modified xsi:type="dcterms:W3CDTF">2018-08-23T13:56:55Z</dcterms:modified>
  <cp:category/>
  <cp:version/>
  <cp:contentType/>
  <cp:contentStatus/>
</cp:coreProperties>
</file>