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<sst xmlns="http://schemas.openxmlformats.org/spreadsheetml/2006/main" count="643" uniqueCount="322">
  <si>
    <t>KRYCÍ LIST ROZPOČTU</t>
  </si>
  <si>
    <t>Název stavby</t>
  </si>
  <si>
    <t>Sokolov,-  Zimní stadion, Úprava šaten</t>
  </si>
  <si>
    <t>JKSO</t>
  </si>
  <si>
    <t xml:space="preserve"> </t>
  </si>
  <si>
    <t>Kód stavby</t>
  </si>
  <si>
    <t>999237</t>
  </si>
  <si>
    <t>Název objektu</t>
  </si>
  <si>
    <t>Oprava střešního pláště nad 2.np</t>
  </si>
  <si>
    <t>EČO</t>
  </si>
  <si>
    <t>Kód objektu</t>
  </si>
  <si>
    <t>SO 001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</si>
  <si>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</si>
  <si>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</si>
  <si>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</si>
  <si>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</si>
  <si>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</si>
  <si>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</si>
  <si>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</si>
  <si>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</si>
  <si>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</si>
  <si>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</si>
  <si>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</si>
  <si>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</si>
  <si>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</si>
  <si>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07.08.2018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</si>
  <si>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</si>
  <si>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</si>
  <si>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</si>
  <si>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</si>
  <si>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</si>
  <si>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</si>
  <si>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</si>
  <si>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</si>
  <si>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</si>
  <si>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</si>
  <si>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</si>
  <si>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</si>
  <si>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</si>
  <si>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</si>
  <si>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</si>
  <si>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</si>
  <si>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</si>
  <si>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</si>
  <si>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</si>
  <si>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</si>
  <si>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</si>
  <si>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</si>
  <si>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</si>
  <si>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</si>
  <si>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</si>
  <si>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</si>
  <si>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</si>
  <si>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</si>
  <si>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</si>
  <si>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</si>
  <si>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</si>
  <si>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</si>
  <si>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</si>
  <si>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</si>
  <si>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</si>
  <si>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</si>
  <si>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</si>
  <si>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</si>
  <si>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</si>
  <si>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</si>
  <si>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</si>
  <si>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</si>
  <si>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</si>
  <si>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</si>
  <si>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</si>
  <si>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</si>
  <si>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</si>
  <si>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</si>
  <si>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</si>
  <si>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</si>
  <si>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</si>
  <si>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</si>
  <si>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</si>
  <si>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</si>
  <si>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</si>
  <si>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</si>
  <si>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8.8.2018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</si>
  <si>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</si>
  <si>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</si>
  <si>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</si>
  <si>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</si>
  <si>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</si>
  <si>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</si>
  <si>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</si>
  <si>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</si>
  <si>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</si>
  <si>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</si>
  <si>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</si>
  <si>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</si>
  <si>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</si>
  <si>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</si>
  <si>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</si>
  <si>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</si>
  <si>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</si>
  <si>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</si>
  <si>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</si>
  <si>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</si>
  <si>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</si>
  <si>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</si>
  <si>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</si>
  <si>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9</t>
  </si>
  <si>
    <t>Ostatní konstrukce a práce-bourání</t>
  </si>
  <si>
    <t>1</t>
  </si>
  <si>
    <t>94</t>
  </si>
  <si>
    <t>Lešení a stavební výtahy</t>
  </si>
  <si>
    <t>2</t>
  </si>
  <si>
    <t>K</t>
  </si>
  <si>
    <t>003</t>
  </si>
  <si>
    <t>941111111</t>
  </si>
  <si>
    <t>Montáž lešení řadového trubkového lehkého s podlahami zatížení do 200 kg/m2 š do 0,9 m v do 10 m</t>
  </si>
  <si>
    <t>m2</t>
  </si>
  <si>
    <t>3</t>
  </si>
  <si>
    <t>941111211</t>
  </si>
  <si>
    <t>Příplatek k lešení řadovému trubkovému lehkému s podlahami š 0,9 m v 10 m za první a ZKD den použití</t>
  </si>
  <si>
    <t>941111811</t>
  </si>
  <si>
    <t>Demontáž lešení řadového trubkového lehkého s podlahami zatížení do 200 kg/m2 š do 0,9 m v do 10 m</t>
  </si>
  <si>
    <t>97</t>
  </si>
  <si>
    <t>Prorážení otvorů a ostatní bourací práce</t>
  </si>
  <si>
    <t>4</t>
  </si>
  <si>
    <t>013</t>
  </si>
  <si>
    <t>977151123</t>
  </si>
  <si>
    <t>Jádrové vrty diamantovými korunkami do D 150 mm do stavebních materiálů</t>
  </si>
  <si>
    <t>m</t>
  </si>
  <si>
    <t>5</t>
  </si>
  <si>
    <t>979081111</t>
  </si>
  <si>
    <t>Odvoz suti a vybouraných hmot na skládku do 1 km</t>
  </si>
  <si>
    <t>t</t>
  </si>
  <si>
    <t>6</t>
  </si>
  <si>
    <t>979081121</t>
  </si>
  <si>
    <t>Odvoz suti a vybouraných hmot na skládku ZKD 1 km přes 1 km</t>
  </si>
  <si>
    <t>7</t>
  </si>
  <si>
    <t>979082111</t>
  </si>
  <si>
    <t>Vnitrostaveništní vodorovná doprava suti a vybouraných hmot do 10 m</t>
  </si>
  <si>
    <t>8</t>
  </si>
  <si>
    <t>979082121</t>
  </si>
  <si>
    <t>Vnitrostaveništní vodorovná doprava suti a vybouraných hmot ZKD 5 m přes 10 m</t>
  </si>
  <si>
    <t>979098231</t>
  </si>
  <si>
    <t>Poplatek za uložení stavebního směsného odpadu na skládce (skládkovné)</t>
  </si>
  <si>
    <t>Práce a dodávky PSV</t>
  </si>
  <si>
    <t>712</t>
  </si>
  <si>
    <t>Povlakové krytiny</t>
  </si>
  <si>
    <t>10</t>
  </si>
  <si>
    <t>712300841</t>
  </si>
  <si>
    <t>Odstranění povlakové krytiny střech do 10° odškrabáním mechu s urovnáním povrchu a očištěním</t>
  </si>
  <si>
    <t>11</t>
  </si>
  <si>
    <t>712300832</t>
  </si>
  <si>
    <t>Odstranění povlakové krytiny střech do 10° dvouvrstvé</t>
  </si>
  <si>
    <t>12</t>
  </si>
  <si>
    <t>712311101</t>
  </si>
  <si>
    <t>Provedení povlakové krytiny střech do 10° za studena lakem penetračním nebo asfaltovým</t>
  </si>
  <si>
    <t>13</t>
  </si>
  <si>
    <t>M</t>
  </si>
  <si>
    <t>MAT</t>
  </si>
  <si>
    <t>111631500</t>
  </si>
  <si>
    <t>lak asfaltový PENETRAL ALP- 20 kg</t>
  </si>
  <si>
    <t>14</t>
  </si>
  <si>
    <t>712321132</t>
  </si>
  <si>
    <t>Provedení povlakové krytiny střech do 10° za horka nátěrem asfaltovým</t>
  </si>
  <si>
    <t>15</t>
  </si>
  <si>
    <t>16</t>
  </si>
  <si>
    <t>712341659</t>
  </si>
  <si>
    <t>Provedení povlakové krytiny střech do 10° pásy NAIP přitavením bodově</t>
  </si>
  <si>
    <t>17</t>
  </si>
  <si>
    <t>62836200</t>
  </si>
  <si>
    <t>pás asfaltový SBS samolepící tl. 3 mm</t>
  </si>
  <si>
    <t>18</t>
  </si>
  <si>
    <t>712361709</t>
  </si>
  <si>
    <t>Provedení povlakové krytiny střech do 10°  přilepenou v plné ploše - vysprávka</t>
  </si>
  <si>
    <t>19</t>
  </si>
  <si>
    <t>628361090</t>
  </si>
  <si>
    <t>pás těžký asfaltovaný Bitagit 40 Al mineral</t>
  </si>
  <si>
    <t>20</t>
  </si>
  <si>
    <t>712363115</t>
  </si>
  <si>
    <t>Provedení povlakové krytiny střech do 10° zaizolování prostupů kruhového průřezu D do 300 mm</t>
  </si>
  <si>
    <t>kus</t>
  </si>
  <si>
    <t>21</t>
  </si>
  <si>
    <t>712341559</t>
  </si>
  <si>
    <t>Provedení povlakové krytiny střech do 10° pásy NAIP přitavením v plné ploše</t>
  </si>
  <si>
    <t>22</t>
  </si>
  <si>
    <t>628522549</t>
  </si>
  <si>
    <t>pás asfaltovaný modifikovaný SBS s vyztuženou skelnou tkanin ou 40 Special mineral</t>
  </si>
  <si>
    <t>23</t>
  </si>
  <si>
    <t>24</t>
  </si>
  <si>
    <t>712363116</t>
  </si>
  <si>
    <t>Provedení povlakové krytiny střech do 10° zaizolování prostupů  nosníků</t>
  </si>
  <si>
    <t>25</t>
  </si>
  <si>
    <t>712363117</t>
  </si>
  <si>
    <t>Provedení povlakové krytiny střech do 10° zaizolování vpusti</t>
  </si>
  <si>
    <t>26</t>
  </si>
  <si>
    <t>712391586</t>
  </si>
  <si>
    <t>Provedení povlakové krytiny střech do 10° přibití pásů nastřelovacími hřeby</t>
  </si>
  <si>
    <t>27</t>
  </si>
  <si>
    <t>309090130</t>
  </si>
  <si>
    <t>kotvicí materiál</t>
  </si>
  <si>
    <t>tis kus</t>
  </si>
  <si>
    <t>28</t>
  </si>
  <si>
    <t>PK</t>
  </si>
  <si>
    <t>71296001</t>
  </si>
  <si>
    <t>Vnitřní odtokový žlab</t>
  </si>
  <si>
    <t>29</t>
  </si>
  <si>
    <t>712997001</t>
  </si>
  <si>
    <t>Provedení povlakové krytiny přilepením polystyrénových klínů do asfaltu</t>
  </si>
  <si>
    <t>30</t>
  </si>
  <si>
    <t>631529020</t>
  </si>
  <si>
    <t>klín atikový přechodný EPS  tl.50 x 50 mm</t>
  </si>
  <si>
    <t>31</t>
  </si>
  <si>
    <t>998712102</t>
  </si>
  <si>
    <t>Přesun hmot pro krytiny povlakové v objektech v do 12 m</t>
  </si>
  <si>
    <t>713</t>
  </si>
  <si>
    <t>Izolace tepelné</t>
  </si>
  <si>
    <t>32</t>
  </si>
  <si>
    <t>713131141</t>
  </si>
  <si>
    <t>Montáž izolace tepelné stěn a základů lepením celoplošně rohoží, pásů, dílců, desek</t>
  </si>
  <si>
    <t>33</t>
  </si>
  <si>
    <t>283759220</t>
  </si>
  <si>
    <t>deska z pěnového polystyrenu bílá EPS 200 S 1000 x 1000 x 60 mm</t>
  </si>
  <si>
    <t>34</t>
  </si>
  <si>
    <t>283759240</t>
  </si>
  <si>
    <t>deska z pěnového polystyrenu bílá EPS 200 S 1000 x 1000 x 80 mm</t>
  </si>
  <si>
    <t>35</t>
  </si>
  <si>
    <t>713141131</t>
  </si>
  <si>
    <t>Montáž izolace tepelné střech plochých lepené za studena 1 vrstva rohoží, pásů, dílců, desek</t>
  </si>
  <si>
    <t>36</t>
  </si>
  <si>
    <t>283759260</t>
  </si>
  <si>
    <t>deska z pěnového polystyrenu bílá EPS 200 S 1000 x 1000 x 100 mm</t>
  </si>
  <si>
    <t>37</t>
  </si>
  <si>
    <t>713141182</t>
  </si>
  <si>
    <t>Montáž izolace tepelné střech plochých tl přes 170 mm šrouby krajní pole, budova v do 20 m</t>
  </si>
  <si>
    <t>38</t>
  </si>
  <si>
    <t>39</t>
  </si>
  <si>
    <t>998713102</t>
  </si>
  <si>
    <t>Přesun hmot pro izolace tepelné v objektech v do 12 m</t>
  </si>
  <si>
    <t>762</t>
  </si>
  <si>
    <t>Konstrukce tesařské</t>
  </si>
  <si>
    <t>40</t>
  </si>
  <si>
    <t>762341046</t>
  </si>
  <si>
    <t>Bednění střech rovných z desek OSB tl 22 mm na pero a drážku šroubovaných na rošt</t>
  </si>
  <si>
    <t>41</t>
  </si>
  <si>
    <t>762361114</t>
  </si>
  <si>
    <t>Montáž spádových klínů pro střechy rovné z řeziva průřezové plochy do 120 cm2</t>
  </si>
  <si>
    <t>42</t>
  </si>
  <si>
    <t>605141140</t>
  </si>
  <si>
    <t>řezivo jehličnaté,střešní latě impregnované dl 4 - 5 m</t>
  </si>
  <si>
    <t>m3</t>
  </si>
  <si>
    <t>43</t>
  </si>
  <si>
    <t>762395000</t>
  </si>
  <si>
    <t>Spojovací prostředky pro montáž krovu, bednění, laťování, světlíky, klíny</t>
  </si>
  <si>
    <t>44</t>
  </si>
  <si>
    <t>76296001</t>
  </si>
  <si>
    <t>Úprava stávajících dřevěných schůdlků</t>
  </si>
  <si>
    <t>ks</t>
  </si>
  <si>
    <t>45</t>
  </si>
  <si>
    <t>998762102</t>
  </si>
  <si>
    <t>Přesun hmot pro kce tesařské v objektech v do 12 m</t>
  </si>
  <si>
    <t>764</t>
  </si>
  <si>
    <t>Konstrukce klempířské</t>
  </si>
  <si>
    <t>46</t>
  </si>
  <si>
    <t>764322830</t>
  </si>
  <si>
    <t>Demontáž oplechování okapů tvrdá krytina rš 400 mm do 30°</t>
  </si>
  <si>
    <t>47</t>
  </si>
  <si>
    <t>764352840</t>
  </si>
  <si>
    <t>Demontáž žlab podokapní půlkruhový obloukový rš 330 mm do 30°</t>
  </si>
  <si>
    <t>48</t>
  </si>
  <si>
    <t>764359811</t>
  </si>
  <si>
    <t>Demontáž kotlík kónický do 45°</t>
  </si>
  <si>
    <t>49</t>
  </si>
  <si>
    <t>764422810</t>
  </si>
  <si>
    <t>Demontáž oplechování říms rš do 800 mm</t>
  </si>
  <si>
    <t>50</t>
  </si>
  <si>
    <t>764430840</t>
  </si>
  <si>
    <t>Demontáž oplechování zdí rš do 500 mm</t>
  </si>
  <si>
    <t>51</t>
  </si>
  <si>
    <t>764222520</t>
  </si>
  <si>
    <t>Oplechování Zn-Ti okapů tvrdá krytina rš 330 mm</t>
  </si>
  <si>
    <t>52</t>
  </si>
  <si>
    <t>764252503</t>
  </si>
  <si>
    <t>Žlab Zn-Ti podokapní půlkruhový rš 330 mm</t>
  </si>
  <si>
    <t>53</t>
  </si>
  <si>
    <t>764259537</t>
  </si>
  <si>
    <t>Žlab podokapní Zn-Ti - kotlík hranatý vel. 120 mm - chrlič</t>
  </si>
  <si>
    <t>54</t>
  </si>
  <si>
    <t>764259545</t>
  </si>
  <si>
    <t>Žlab podokapní Zn-Ti - kotlík oválný vel. 330/120 mm</t>
  </si>
  <si>
    <t>55</t>
  </si>
  <si>
    <t>764231520</t>
  </si>
  <si>
    <t>Lemování Zn-Ti plech zdí tvrdá krytina rš 250 mm</t>
  </si>
  <si>
    <t>56</t>
  </si>
  <si>
    <t>764294530</t>
  </si>
  <si>
    <t>Podkladní pás z titanzinkového plechu TI-Zn rozvinuté šířky 250 mm</t>
  </si>
  <si>
    <t>57</t>
  </si>
  <si>
    <t>764522510</t>
  </si>
  <si>
    <t>Oplechování Zn-Ti říms rš 750 mm</t>
  </si>
  <si>
    <t>58</t>
  </si>
  <si>
    <t>764530560</t>
  </si>
  <si>
    <t>Oplechování Zn-Ti zdí rš 750 mm včetně rohů</t>
  </si>
  <si>
    <t>59</t>
  </si>
  <si>
    <t>764530599</t>
  </si>
  <si>
    <t>Tmelení klempířských prvků</t>
  </si>
  <si>
    <t>60</t>
  </si>
  <si>
    <t>764554503</t>
  </si>
  <si>
    <t>Odpadní trouby Zn-Ti kruhové průměr 120 mm</t>
  </si>
  <si>
    <t>61</t>
  </si>
  <si>
    <t>998764102</t>
  </si>
  <si>
    <t>Přesun hmot pro konstrukce klempířské v objektech v do 12 m</t>
  </si>
  <si>
    <t>OST</t>
  </si>
  <si>
    <t>O01</t>
  </si>
  <si>
    <t>62</t>
  </si>
  <si>
    <t>HZS1301</t>
  </si>
  <si>
    <t>Hodinová zúčtovací sazba zedník</t>
  </si>
  <si>
    <t>hod</t>
  </si>
  <si>
    <t>63</t>
  </si>
  <si>
    <t>HZS2151</t>
  </si>
  <si>
    <t>Hodinová zúčtovací sazba klempíř</t>
  </si>
  <si>
    <t>64</t>
  </si>
  <si>
    <t>HZS2161</t>
  </si>
  <si>
    <t>Hodinová zúčtovací sazba izolatér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</si>
</sst>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0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20" fillId="33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9" fontId="20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7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/>
      <c r="Q9" s="30"/>
      <c r="R9" s="28"/>
      <c r="S9" s="21"/>
    </row>
    <row r="10" spans="1:19" ht="17.25" customHeight="1" hidden="1">
      <c r="A10" s="15"/>
      <c r="B10" s="16" t="s">
        <v>14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15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16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17</v>
      </c>
      <c r="P25" s="16" t="s">
        <v>18</v>
      </c>
      <c r="Q25" s="16"/>
      <c r="R25" s="16"/>
      <c r="S25" s="21"/>
    </row>
    <row r="26" spans="1:19" ht="17.25" customHeight="1">
      <c r="A26" s="15"/>
      <c r="B26" s="16" t="s">
        <v>19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20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21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22</v>
      </c>
      <c r="F30" s="16"/>
      <c r="G30" s="16" t="s">
        <v>23</v>
      </c>
      <c r="H30" s="16"/>
      <c r="I30" s="16"/>
      <c r="J30" s="16"/>
      <c r="K30" s="16"/>
      <c r="L30" s="16"/>
      <c r="M30" s="16"/>
      <c r="N30" s="16"/>
      <c r="O30" s="36" t="s">
        <v>24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8"/>
      <c r="I31" s="39"/>
      <c r="J31" s="16"/>
      <c r="K31" s="16"/>
      <c r="L31" s="16"/>
      <c r="M31" s="16"/>
      <c r="N31" s="16"/>
      <c r="O31" s="40" t="s">
        <v>25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26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27</v>
      </c>
      <c r="B34" s="50"/>
      <c r="C34" s="50"/>
      <c r="D34" s="51"/>
      <c r="E34" s="52" t="s">
        <v>28</v>
      </c>
      <c r="F34" s="51"/>
      <c r="G34" s="52" t="s">
        <v>29</v>
      </c>
      <c r="H34" s="50"/>
      <c r="I34" s="51"/>
      <c r="J34" s="52" t="s">
        <v>30</v>
      </c>
      <c r="K34" s="50"/>
      <c r="L34" s="52" t="s">
        <v>31</v>
      </c>
      <c r="M34" s="50"/>
      <c r="N34" s="50"/>
      <c r="O34" s="51"/>
      <c r="P34" s="52" t="s">
        <v>32</v>
      </c>
      <c r="Q34" s="50"/>
      <c r="R34" s="50"/>
      <c r="S34" s="53"/>
    </row>
    <row r="35" spans="1:19" ht="20.25" customHeight="1">
      <c r="A35" s="54"/>
      <c r="B35" s="55"/>
      <c r="C35" s="55"/>
      <c r="D35" s="184">
        <v>0</v>
      </c>
      <c r="E35" s="56">
        <f>IF(D35=0,0,R47/D35)</f>
        <v>0</v>
      </c>
      <c r="F35" s="57"/>
      <c r="G35" s="58"/>
      <c r="H35" s="55"/>
      <c r="I35" s="184">
        <v>0</v>
      </c>
      <c r="J35" s="56">
        <f>IF(I35=0,0,R47/I35)</f>
        <v>0</v>
      </c>
      <c r="K35" s="59"/>
      <c r="L35" s="58"/>
      <c r="M35" s="55"/>
      <c r="N35" s="55"/>
      <c r="O35" s="184">
        <v>0</v>
      </c>
      <c r="P35" s="58"/>
      <c r="Q35" s="55"/>
      <c r="R35" s="60">
        <f>IF(O35=0,0,R47/O35)</f>
        <v>0</v>
      </c>
      <c r="S35" s="61"/>
    </row>
    <row r="36" spans="1:19" ht="20.25" customHeight="1">
      <c r="A36" s="45"/>
      <c r="B36" s="46"/>
      <c r="C36" s="46"/>
      <c r="D36" s="46"/>
      <c r="E36" s="47" t="s">
        <v>33</v>
      </c>
      <c r="F36" s="46"/>
      <c r="G36" s="46"/>
      <c r="H36" s="46"/>
      <c r="I36" s="46"/>
      <c r="J36" s="62" t="s">
        <v>34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3" t="s">
        <v>35</v>
      </c>
      <c r="B37" s="64"/>
      <c r="C37" s="65" t="s">
        <v>36</v>
      </c>
      <c r="D37" s="66"/>
      <c r="E37" s="66"/>
      <c r="F37" s="67"/>
      <c r="G37" s="63" t="s">
        <v>37</v>
      </c>
      <c r="H37" s="68"/>
      <c r="I37" s="65" t="s">
        <v>38</v>
      </c>
      <c r="J37" s="66"/>
      <c r="K37" s="66"/>
      <c r="L37" s="63" t="s">
        <v>39</v>
      </c>
      <c r="M37" s="68"/>
      <c r="N37" s="65" t="s">
        <v>40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41</v>
      </c>
      <c r="C38" s="19"/>
      <c r="D38" s="71" t="s">
        <v>42</v>
      </c>
      <c r="E38" s="72">
        <f>SUMIF(Rozpocet!O5:O65535,8,Rozpocet!I5:I65535)</f>
        <v>0</v>
      </c>
      <c r="F38" s="73"/>
      <c r="G38" s="69">
        <v>8</v>
      </c>
      <c r="H38" s="74" t="s">
        <v>43</v>
      </c>
      <c r="I38" s="35"/>
      <c r="J38" s="185">
        <v>0</v>
      </c>
      <c r="K38" s="75"/>
      <c r="L38" s="69">
        <v>13</v>
      </c>
      <c r="M38" s="33" t="s">
        <v>44</v>
      </c>
      <c r="N38" s="38"/>
      <c r="O38" s="38"/>
      <c r="P38" s="188"/>
      <c r="Q38" s="76" t="s">
        <v>45</v>
      </c>
      <c r="R38" s="187">
        <v>0</v>
      </c>
      <c r="S38" s="73"/>
    </row>
    <row r="39" spans="1:19" ht="20.25" customHeight="1">
      <c r="A39" s="69">
        <v>2</v>
      </c>
      <c r="B39" s="77"/>
      <c r="C39" s="28"/>
      <c r="D39" s="71" t="s">
        <v>46</v>
      </c>
      <c r="E39" s="72">
        <f>SUMIF(Rozpocet!O10:O65536,4,Rozpocet!I10:I65536)</f>
        <v>0</v>
      </c>
      <c r="F39" s="73"/>
      <c r="G39" s="69">
        <v>9</v>
      </c>
      <c r="H39" s="16" t="s">
        <v>47</v>
      </c>
      <c r="I39" s="71"/>
      <c r="J39" s="185">
        <v>0</v>
      </c>
      <c r="K39" s="75"/>
      <c r="L39" s="69">
        <v>14</v>
      </c>
      <c r="M39" s="33" t="s">
        <v>48</v>
      </c>
      <c r="N39" s="38"/>
      <c r="O39" s="38"/>
      <c r="P39" s="188"/>
      <c r="Q39" s="76" t="s">
        <v>45</v>
      </c>
      <c r="R39" s="187">
        <v>0</v>
      </c>
      <c r="S39" s="73"/>
    </row>
    <row r="40" spans="1:19" ht="20.25" customHeight="1">
      <c r="A40" s="69">
        <v>3</v>
      </c>
      <c r="B40" s="70" t="s">
        <v>49</v>
      </c>
      <c r="C40" s="19"/>
      <c r="D40" s="71" t="s">
        <v>42</v>
      </c>
      <c r="E40" s="72">
        <f>SUMIF(Rozpocet!O11:O65536,32,Rozpocet!I11:I65536)</f>
        <v>0</v>
      </c>
      <c r="F40" s="73"/>
      <c r="G40" s="69">
        <v>10</v>
      </c>
      <c r="H40" s="74" t="s">
        <v>50</v>
      </c>
      <c r="I40" s="35"/>
      <c r="J40" s="185">
        <v>0</v>
      </c>
      <c r="K40" s="75"/>
      <c r="L40" s="69">
        <v>15</v>
      </c>
      <c r="M40" s="33" t="s">
        <v>51</v>
      </c>
      <c r="N40" s="38"/>
      <c r="O40" s="38"/>
      <c r="P40" s="188"/>
      <c r="Q40" s="76" t="s">
        <v>45</v>
      </c>
      <c r="R40" s="187">
        <v>0</v>
      </c>
      <c r="S40" s="73"/>
    </row>
    <row r="41" spans="1:19" ht="20.25" customHeight="1">
      <c r="A41" s="69">
        <v>4</v>
      </c>
      <c r="B41" s="77"/>
      <c r="C41" s="28"/>
      <c r="D41" s="71" t="s">
        <v>46</v>
      </c>
      <c r="E41" s="72">
        <f>SUMIF(Rozpocet!O12:O65536,16,Rozpocet!I12:I65536)+SUMIF(Rozpocet!O12:O65536,128,Rozpocet!I12:I65536)</f>
        <v>0</v>
      </c>
      <c r="F41" s="73"/>
      <c r="G41" s="69">
        <v>11</v>
      </c>
      <c r="H41" s="74"/>
      <c r="I41" s="35"/>
      <c r="J41" s="185">
        <v>0</v>
      </c>
      <c r="K41" s="75"/>
      <c r="L41" s="69">
        <v>16</v>
      </c>
      <c r="M41" s="33" t="s">
        <v>52</v>
      </c>
      <c r="N41" s="38"/>
      <c r="O41" s="38"/>
      <c r="P41" s="188"/>
      <c r="Q41" s="76" t="s">
        <v>45</v>
      </c>
      <c r="R41" s="187">
        <v>0</v>
      </c>
      <c r="S41" s="73"/>
    </row>
    <row r="42" spans="1:19" ht="20.25" customHeight="1">
      <c r="A42" s="69">
        <v>5</v>
      </c>
      <c r="B42" s="70" t="s">
        <v>53</v>
      </c>
      <c r="C42" s="19"/>
      <c r="D42" s="71" t="s">
        <v>42</v>
      </c>
      <c r="E42" s="72">
        <f>SUMIF(Rozpocet!O13:O65536,256,Rozpocet!I13:I65536)</f>
        <v>0</v>
      </c>
      <c r="F42" s="73"/>
      <c r="G42" s="78"/>
      <c r="H42" s="38"/>
      <c r="I42" s="35"/>
      <c r="J42" s="79"/>
      <c r="K42" s="75"/>
      <c r="L42" s="69">
        <v>17</v>
      </c>
      <c r="M42" s="33" t="s">
        <v>54</v>
      </c>
      <c r="N42" s="38"/>
      <c r="O42" s="38"/>
      <c r="P42" s="188"/>
      <c r="Q42" s="76" t="s">
        <v>45</v>
      </c>
      <c r="R42" s="187">
        <v>0</v>
      </c>
      <c r="S42" s="73"/>
    </row>
    <row r="43" spans="1:19" ht="20.25" customHeight="1">
      <c r="A43" s="69">
        <v>6</v>
      </c>
      <c r="B43" s="77"/>
      <c r="C43" s="28"/>
      <c r="D43" s="71" t="s">
        <v>46</v>
      </c>
      <c r="E43" s="72">
        <f>SUMIF(Rozpocet!O14:O65536,64,Rozpocet!I14:I65536)</f>
        <v>0</v>
      </c>
      <c r="F43" s="73"/>
      <c r="G43" s="78"/>
      <c r="H43" s="38"/>
      <c r="I43" s="35"/>
      <c r="J43" s="79"/>
      <c r="K43" s="75"/>
      <c r="L43" s="69">
        <v>18</v>
      </c>
      <c r="M43" s="74" t="s">
        <v>55</v>
      </c>
      <c r="N43" s="38"/>
      <c r="O43" s="38"/>
      <c r="P43" s="38"/>
      <c r="Q43" s="35"/>
      <c r="R43" s="72">
        <f>SUMIF(Rozpocet!O14:O65536,1024,Rozpocet!I14:I65536)</f>
        <v>0</v>
      </c>
      <c r="S43" s="73"/>
    </row>
    <row r="44" spans="1:19" ht="20.25" customHeight="1">
      <c r="A44" s="69">
        <v>7</v>
      </c>
      <c r="B44" s="80" t="s">
        <v>56</v>
      </c>
      <c r="C44" s="38"/>
      <c r="D44" s="35"/>
      <c r="E44" s="81">
        <f>SUM(E38:E43)</f>
        <v>0</v>
      </c>
      <c r="F44" s="48"/>
      <c r="G44" s="69">
        <v>12</v>
      </c>
      <c r="H44" s="80" t="s">
        <v>57</v>
      </c>
      <c r="I44" s="35"/>
      <c r="J44" s="82">
        <f>SUM(J38:J41)</f>
        <v>0</v>
      </c>
      <c r="K44" s="83"/>
      <c r="L44" s="69">
        <v>19</v>
      </c>
      <c r="M44" s="70" t="s">
        <v>58</v>
      </c>
      <c r="N44" s="18"/>
      <c r="O44" s="18"/>
      <c r="P44" s="18"/>
      <c r="Q44" s="84"/>
      <c r="R44" s="81">
        <f>SUM(R38:R43)</f>
        <v>0</v>
      </c>
      <c r="S44" s="48"/>
    </row>
    <row r="45" spans="1:19" ht="20.25" customHeight="1">
      <c r="A45" s="85">
        <v>20</v>
      </c>
      <c r="B45" s="86" t="s">
        <v>59</v>
      </c>
      <c r="C45" s="87"/>
      <c r="D45" s="88"/>
      <c r="E45" s="89">
        <f>SUMIF(Rozpocet!O14:O65536,512,Rozpocet!I14:I65536)</f>
        <v>0</v>
      </c>
      <c r="F45" s="44"/>
      <c r="G45" s="85">
        <v>21</v>
      </c>
      <c r="H45" s="86" t="s">
        <v>60</v>
      </c>
      <c r="I45" s="88"/>
      <c r="J45" s="186">
        <v>0</v>
      </c>
      <c r="K45" s="90">
        <f>M49</f>
        <v>21</v>
      </c>
      <c r="L45" s="85">
        <v>22</v>
      </c>
      <c r="M45" s="86" t="s">
        <v>61</v>
      </c>
      <c r="N45" s="87"/>
      <c r="O45" s="87"/>
      <c r="P45" s="87"/>
      <c r="Q45" s="88"/>
      <c r="R45" s="89">
        <f>SUMIF(Rozpocet!O14:O65536,"&lt;4",Rozpocet!I14:I65536)+SUMIF(Rozpocet!O14:O65536,"&gt;1024",Rozpocet!I14:I65536)</f>
        <v>0</v>
      </c>
      <c r="S45" s="44"/>
    </row>
    <row r="46" spans="1:19" ht="20.25" customHeight="1">
      <c r="A46" s="91" t="s">
        <v>20</v>
      </c>
      <c r="B46" s="13"/>
      <c r="C46" s="13"/>
      <c r="D46" s="13"/>
      <c r="E46" s="13"/>
      <c r="F46" s="92"/>
      <c r="G46" s="93"/>
      <c r="H46" s="13"/>
      <c r="I46" s="13"/>
      <c r="J46" s="13"/>
      <c r="K46" s="13"/>
      <c r="L46" s="63" t="s">
        <v>62</v>
      </c>
      <c r="M46" s="51"/>
      <c r="N46" s="65" t="s">
        <v>63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4"/>
      <c r="H47" s="16"/>
      <c r="I47" s="16"/>
      <c r="J47" s="16"/>
      <c r="K47" s="16"/>
      <c r="L47" s="69">
        <v>23</v>
      </c>
      <c r="M47" s="74" t="s">
        <v>64</v>
      </c>
      <c r="N47" s="38"/>
      <c r="O47" s="38"/>
      <c r="P47" s="38"/>
      <c r="Q47" s="73"/>
      <c r="R47" s="81">
        <f>ROUND(E44+J44+R44+E45+J45+R45,2)</f>
        <v>0</v>
      </c>
      <c r="S47" s="48"/>
    </row>
    <row r="48" spans="1:19" ht="20.25" customHeight="1">
      <c r="A48" s="95" t="s">
        <v>65</v>
      </c>
      <c r="B48" s="27"/>
      <c r="C48" s="27"/>
      <c r="D48" s="27"/>
      <c r="E48" s="27"/>
      <c r="F48" s="28"/>
      <c r="G48" s="96" t="s">
        <v>66</v>
      </c>
      <c r="H48" s="27"/>
      <c r="I48" s="27"/>
      <c r="J48" s="27"/>
      <c r="K48" s="27"/>
      <c r="L48" s="69">
        <v>24</v>
      </c>
      <c r="M48" s="97">
        <v>15</v>
      </c>
      <c r="N48" s="28" t="s">
        <v>45</v>
      </c>
      <c r="O48" s="98">
        <f>R47-O49</f>
        <v>0</v>
      </c>
      <c r="P48" s="38" t="s">
        <v>67</v>
      </c>
      <c r="Q48" s="35"/>
      <c r="R48" s="99">
        <f>ROUNDUP(O48*M48/100,1)</f>
        <v>0</v>
      </c>
      <c r="S48" s="100"/>
    </row>
    <row r="49" spans="1:19" ht="20.25" customHeight="1">
      <c r="A49" s="101" t="s">
        <v>19</v>
      </c>
      <c r="B49" s="18"/>
      <c r="C49" s="18"/>
      <c r="D49" s="18"/>
      <c r="E49" s="18"/>
      <c r="F49" s="19"/>
      <c r="G49" s="102"/>
      <c r="H49" s="18"/>
      <c r="I49" s="18"/>
      <c r="J49" s="18"/>
      <c r="K49" s="18"/>
      <c r="L49" s="69">
        <v>25</v>
      </c>
      <c r="M49" s="103">
        <v>21</v>
      </c>
      <c r="N49" s="35" t="s">
        <v>45</v>
      </c>
      <c r="O49" s="98">
        <f>ROUND(SUMIF(Rozpocet!N14:N65536,M49,Rozpocet!I14:I65536)+SUMIF(P38:P42,M49,R38:R42)+IF(K45=M49,J45,0),2)</f>
        <v>0</v>
      </c>
      <c r="P49" s="38" t="s">
        <v>67</v>
      </c>
      <c r="Q49" s="35"/>
      <c r="R49" s="72">
        <f>ROUNDUP(O49*M49/100,1)</f>
        <v>0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4"/>
      <c r="H50" s="16"/>
      <c r="I50" s="16"/>
      <c r="J50" s="16"/>
      <c r="K50" s="16"/>
      <c r="L50" s="85">
        <v>26</v>
      </c>
      <c r="M50" s="104" t="s">
        <v>68</v>
      </c>
      <c r="N50" s="87"/>
      <c r="O50" s="87"/>
      <c r="P50" s="87"/>
      <c r="Q50" s="105"/>
      <c r="R50" s="106">
        <f>R47+R48+R49</f>
        <v>0</v>
      </c>
      <c r="S50" s="107"/>
    </row>
    <row r="51" spans="1:19" ht="20.25" customHeight="1">
      <c r="A51" s="95" t="s">
        <v>65</v>
      </c>
      <c r="B51" s="27"/>
      <c r="C51" s="27"/>
      <c r="D51" s="27"/>
      <c r="E51" s="27"/>
      <c r="F51" s="28"/>
      <c r="G51" s="96" t="s">
        <v>66</v>
      </c>
      <c r="H51" s="27"/>
      <c r="I51" s="27"/>
      <c r="J51" s="27"/>
      <c r="K51" s="27"/>
      <c r="L51" s="63" t="s">
        <v>69</v>
      </c>
      <c r="M51" s="51"/>
      <c r="N51" s="65" t="s">
        <v>70</v>
      </c>
      <c r="O51" s="50"/>
      <c r="P51" s="50"/>
      <c r="Q51" s="50"/>
      <c r="R51" s="108"/>
      <c r="S51" s="53"/>
    </row>
    <row r="52" spans="1:19" ht="20.25" customHeight="1">
      <c r="A52" s="101" t="s">
        <v>21</v>
      </c>
      <c r="B52" s="18"/>
      <c r="C52" s="18"/>
      <c r="D52" s="18"/>
      <c r="E52" s="18"/>
      <c r="F52" s="19"/>
      <c r="G52" s="102"/>
      <c r="H52" s="18"/>
      <c r="I52" s="18"/>
      <c r="J52" s="18"/>
      <c r="K52" s="18"/>
      <c r="L52" s="69">
        <v>27</v>
      </c>
      <c r="M52" s="74" t="s">
        <v>71</v>
      </c>
      <c r="N52" s="38"/>
      <c r="O52" s="38"/>
      <c r="P52" s="38"/>
      <c r="Q52" s="35"/>
      <c r="R52" s="187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4"/>
      <c r="H53" s="16"/>
      <c r="I53" s="16"/>
      <c r="J53" s="16"/>
      <c r="K53" s="16"/>
      <c r="L53" s="69">
        <v>28</v>
      </c>
      <c r="M53" s="74" t="s">
        <v>72</v>
      </c>
      <c r="N53" s="38"/>
      <c r="O53" s="38"/>
      <c r="P53" s="38"/>
      <c r="Q53" s="35"/>
      <c r="R53" s="187">
        <v>0</v>
      </c>
      <c r="S53" s="73"/>
    </row>
    <row r="54" spans="1:19" ht="20.25" customHeight="1">
      <c r="A54" s="109" t="s">
        <v>65</v>
      </c>
      <c r="B54" s="43"/>
      <c r="C54" s="43"/>
      <c r="D54" s="43"/>
      <c r="E54" s="43"/>
      <c r="F54" s="110"/>
      <c r="G54" s="111" t="s">
        <v>66</v>
      </c>
      <c r="H54" s="43"/>
      <c r="I54" s="43"/>
      <c r="J54" s="43"/>
      <c r="K54" s="43"/>
      <c r="L54" s="85">
        <v>29</v>
      </c>
      <c r="M54" s="86" t="s">
        <v>73</v>
      </c>
      <c r="N54" s="87"/>
      <c r="O54" s="87"/>
      <c r="P54" s="87"/>
      <c r="Q54" s="88"/>
      <c r="R54" s="189">
        <v>0</v>
      </c>
      <c r="S54" s="112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3" t="s">
        <v>74</v>
      </c>
      <c r="B1" s="114"/>
      <c r="C1" s="114"/>
      <c r="D1" s="114"/>
      <c r="E1" s="114"/>
    </row>
    <row r="2" spans="1:5" ht="12" customHeight="1">
      <c r="A2" s="115" t="s">
        <v>75</v>
      </c>
      <c r="B2" s="116" t="str">
        <f>'Krycí list'!E5</f>
        <v>Sokolov,-  Zimní stadion, Úprava šaten</v>
      </c>
      <c r="C2" s="117"/>
      <c r="D2" s="117"/>
      <c r="E2" s="117"/>
    </row>
    <row r="3" spans="1:5" ht="12" customHeight="1">
      <c r="A3" s="115" t="s">
        <v>76</v>
      </c>
      <c r="B3" s="116" t="str">
        <f>'Krycí list'!E7</f>
        <v>Oprava střešního pláště nad 2.np</v>
      </c>
      <c r="C3" s="118"/>
      <c r="D3" s="116"/>
      <c r="E3" s="119"/>
    </row>
    <row r="4" spans="1:5" ht="12" customHeight="1">
      <c r="A4" s="115" t="s">
        <v>77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78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79</v>
      </c>
      <c r="B7" s="116" t="str">
        <f>'Krycí list'!E26</f>
        <v> </v>
      </c>
      <c r="C7" s="118"/>
      <c r="D7" s="116"/>
      <c r="E7" s="119"/>
    </row>
    <row r="8" spans="1:5" ht="12" customHeight="1">
      <c r="A8" s="116" t="s">
        <v>80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81</v>
      </c>
      <c r="B9" s="116" t="s">
        <v>82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83</v>
      </c>
      <c r="B11" s="121" t="s">
        <v>84</v>
      </c>
      <c r="C11" s="122" t="s">
        <v>85</v>
      </c>
      <c r="D11" s="123" t="s">
        <v>86</v>
      </c>
      <c r="E11" s="122" t="s">
        <v>87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9</v>
      </c>
      <c r="B15" s="137" t="str">
        <f>Rozpocet!E15</f>
        <v>Ostatní konstrukce a práce-bourání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40" t="str">
        <f>Rozpocet!D16</f>
        <v>94</v>
      </c>
      <c r="B16" s="141" t="str">
        <f>Rozpocet!E16</f>
        <v>Lešení a stavební výtahy</v>
      </c>
      <c r="C16" s="142">
        <f>Rozpocet!I16</f>
        <v>0</v>
      </c>
      <c r="D16" s="143">
        <f>Rozpocet!K16</f>
        <v>0</v>
      </c>
      <c r="E16" s="143">
        <f>Rozpocet!M16</f>
        <v>0</v>
      </c>
    </row>
    <row r="17" spans="1:5" s="131" customFormat="1" ht="12.75" customHeight="1">
      <c r="A17" s="140" t="str">
        <f>Rozpocet!D20</f>
        <v>97</v>
      </c>
      <c r="B17" s="141" t="str">
        <f>Rozpocet!E20</f>
        <v>Prorážení otvorů a ostatní bourací práce</v>
      </c>
      <c r="C17" s="142">
        <f>Rozpocet!I20</f>
        <v>0</v>
      </c>
      <c r="D17" s="143">
        <f>Rozpocet!K20</f>
        <v>0</v>
      </c>
      <c r="E17" s="143">
        <f>Rozpocet!M20</f>
        <v>0</v>
      </c>
    </row>
    <row r="18" spans="1:5" s="131" customFormat="1" ht="12.75" customHeight="1">
      <c r="A18" s="132" t="str">
        <f>Rozpocet!D27</f>
        <v>PSV</v>
      </c>
      <c r="B18" s="133" t="str">
        <f>Rozpocet!E27</f>
        <v>Práce a dodávky PSV</v>
      </c>
      <c r="C18" s="134">
        <f>Rozpocet!I27</f>
        <v>0</v>
      </c>
      <c r="D18" s="135">
        <f>Rozpocet!K27</f>
        <v>0</v>
      </c>
      <c r="E18" s="135">
        <f>Rozpocet!M27</f>
        <v>0</v>
      </c>
    </row>
    <row r="19" spans="1:5" s="131" customFormat="1" ht="12.75" customHeight="1">
      <c r="A19" s="136" t="str">
        <f>Rozpocet!D28</f>
        <v>712</v>
      </c>
      <c r="B19" s="137" t="str">
        <f>Rozpocet!E28</f>
        <v>Povlakové krytiny</v>
      </c>
      <c r="C19" s="138">
        <f>Rozpocet!I28</f>
        <v>0</v>
      </c>
      <c r="D19" s="139">
        <f>Rozpocet!K28</f>
        <v>0</v>
      </c>
      <c r="E19" s="139">
        <f>Rozpocet!M28</f>
        <v>0</v>
      </c>
    </row>
    <row r="20" spans="1:5" s="131" customFormat="1" ht="12.75" customHeight="1">
      <c r="A20" s="136" t="str">
        <f>Rozpocet!D51</f>
        <v>713</v>
      </c>
      <c r="B20" s="137" t="str">
        <f>Rozpocet!E51</f>
        <v>Izolace tepelné</v>
      </c>
      <c r="C20" s="138">
        <f>Rozpocet!I51</f>
        <v>0</v>
      </c>
      <c r="D20" s="139">
        <f>Rozpocet!K51</f>
        <v>0</v>
      </c>
      <c r="E20" s="139">
        <f>Rozpocet!M51</f>
        <v>0</v>
      </c>
    </row>
    <row r="21" spans="1:5" s="131" customFormat="1" ht="12.75" customHeight="1">
      <c r="A21" s="136" t="str">
        <f>Rozpocet!D60</f>
        <v>762</v>
      </c>
      <c r="B21" s="137" t="str">
        <f>Rozpocet!E60</f>
        <v>Konstrukce tesařské</v>
      </c>
      <c r="C21" s="138">
        <f>Rozpocet!I60</f>
        <v>0</v>
      </c>
      <c r="D21" s="139">
        <f>Rozpocet!K60</f>
        <v>0</v>
      </c>
      <c r="E21" s="139">
        <f>Rozpocet!M60</f>
        <v>0</v>
      </c>
    </row>
    <row r="22" spans="1:5" s="131" customFormat="1" ht="12.75" customHeight="1">
      <c r="A22" s="136" t="str">
        <f>Rozpocet!D67</f>
        <v>764</v>
      </c>
      <c r="B22" s="137" t="str">
        <f>Rozpocet!E67</f>
        <v>Konstrukce klempířské</v>
      </c>
      <c r="C22" s="138">
        <f>Rozpocet!I67</f>
        <v>0</v>
      </c>
      <c r="D22" s="139">
        <f>Rozpocet!K67</f>
        <v>0</v>
      </c>
      <c r="E22" s="139">
        <f>Rozpocet!M67</f>
        <v>0</v>
      </c>
    </row>
    <row r="23" spans="1:5" s="131" customFormat="1" ht="12.75" customHeight="1">
      <c r="A23" s="132" t="str">
        <f>Rozpocet!D84</f>
        <v>OST</v>
      </c>
      <c r="B23" s="133" t="str">
        <f>Rozpocet!E84</f>
        <v>Ostatní</v>
      </c>
      <c r="C23" s="134">
        <f>Rozpocet!I84</f>
        <v>0</v>
      </c>
      <c r="D23" s="135">
        <f>Rozpocet!K84</f>
        <v>0</v>
      </c>
      <c r="E23" s="135">
        <f>Rozpocet!M84</f>
        <v>0</v>
      </c>
    </row>
    <row r="24" spans="1:5" s="131" customFormat="1" ht="12.75" customHeight="1">
      <c r="A24" s="136" t="str">
        <f>Rozpocet!D85</f>
        <v>O01</v>
      </c>
      <c r="B24" s="137" t="str">
        <f>Rozpocet!E85</f>
        <v>Ostatní</v>
      </c>
      <c r="C24" s="138">
        <f>Rozpocet!I85</f>
        <v>0</v>
      </c>
      <c r="D24" s="139">
        <f>Rozpocet!K85</f>
        <v>0</v>
      </c>
      <c r="E24" s="139">
        <f>Rozpocet!M85</f>
        <v>0</v>
      </c>
    </row>
    <row r="25" spans="2:5" s="144" customFormat="1" ht="12.75" customHeight="1">
      <c r="B25" s="145" t="s">
        <v>88</v>
      </c>
      <c r="C25" s="146">
        <f>Rozpocet!I89</f>
        <v>0</v>
      </c>
      <c r="D25" s="147">
        <f>Rozpocet!K89</f>
        <v>0</v>
      </c>
      <c r="E25" s="147">
        <f>Rozpocet!M89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3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5" t="s">
        <v>75</v>
      </c>
      <c r="B2" s="116"/>
      <c r="C2" s="116" t="str">
        <f>'Krycí list'!E5</f>
        <v>Sokolov,-  Zimní stadion, Úprava šaten</v>
      </c>
      <c r="D2" s="116"/>
      <c r="E2" s="116"/>
      <c r="F2" s="116"/>
      <c r="G2" s="116"/>
      <c r="H2" s="116"/>
      <c r="I2" s="116"/>
      <c r="J2" s="116"/>
      <c r="K2" s="116"/>
      <c r="L2" s="148"/>
      <c r="M2" s="148"/>
      <c r="N2" s="148"/>
      <c r="O2" s="149"/>
      <c r="P2" s="149"/>
    </row>
    <row r="3" spans="1:16" ht="11.25" customHeight="1">
      <c r="A3" s="115" t="s">
        <v>76</v>
      </c>
      <c r="B3" s="116"/>
      <c r="C3" s="116" t="str">
        <f>'Krycí list'!E7</f>
        <v>Oprava střešního pláště nad 2.np</v>
      </c>
      <c r="D3" s="116"/>
      <c r="E3" s="116"/>
      <c r="F3" s="116"/>
      <c r="G3" s="116"/>
      <c r="H3" s="116"/>
      <c r="I3" s="116"/>
      <c r="J3" s="116"/>
      <c r="K3" s="116"/>
      <c r="L3" s="148"/>
      <c r="M3" s="148"/>
      <c r="N3" s="148"/>
      <c r="O3" s="149"/>
      <c r="P3" s="149"/>
    </row>
    <row r="4" spans="1:16" ht="11.25" customHeight="1">
      <c r="A4" s="115" t="s">
        <v>77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8"/>
      <c r="M4" s="148"/>
      <c r="N4" s="148"/>
      <c r="O4" s="149"/>
      <c r="P4" s="149"/>
    </row>
    <row r="5" spans="1:16" ht="11.25" customHeight="1">
      <c r="A5" s="116" t="s">
        <v>90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8"/>
      <c r="M5" s="148"/>
      <c r="N5" s="148"/>
      <c r="O5" s="149"/>
      <c r="P5" s="149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8"/>
      <c r="M6" s="148"/>
      <c r="N6" s="148"/>
      <c r="O6" s="149"/>
      <c r="P6" s="149"/>
    </row>
    <row r="7" spans="1:16" ht="11.25" customHeight="1">
      <c r="A7" s="116" t="s">
        <v>79</v>
      </c>
      <c r="B7" s="116"/>
      <c r="C7" s="116" t="str">
        <f>'Krycí list'!E26</f>
        <v> </v>
      </c>
      <c r="D7" s="116"/>
      <c r="E7" s="116"/>
      <c r="F7" s="116"/>
      <c r="G7" s="116"/>
      <c r="H7" s="116"/>
      <c r="I7" s="116"/>
      <c r="J7" s="116"/>
      <c r="K7" s="116"/>
      <c r="L7" s="148"/>
      <c r="M7" s="148"/>
      <c r="N7" s="148"/>
      <c r="O7" s="149"/>
      <c r="P7" s="149"/>
    </row>
    <row r="8" spans="1:16" ht="11.25" customHeight="1">
      <c r="A8" s="116" t="s">
        <v>80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8"/>
      <c r="M8" s="148"/>
      <c r="N8" s="148"/>
      <c r="O8" s="149"/>
      <c r="P8" s="149"/>
    </row>
    <row r="9" spans="1:16" ht="11.25" customHeight="1">
      <c r="A9" s="116" t="s">
        <v>81</v>
      </c>
      <c r="B9" s="116"/>
      <c r="C9" s="116" t="s">
        <v>82</v>
      </c>
      <c r="D9" s="116"/>
      <c r="E9" s="116"/>
      <c r="F9" s="116"/>
      <c r="G9" s="116"/>
      <c r="H9" s="116"/>
      <c r="I9" s="116"/>
      <c r="J9" s="116"/>
      <c r="K9" s="116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72"/>
      <c r="I10" s="148"/>
      <c r="J10" s="148"/>
      <c r="K10" s="148"/>
      <c r="L10" s="148"/>
      <c r="M10" s="148"/>
      <c r="N10" s="172"/>
      <c r="O10" s="149"/>
      <c r="P10" s="149"/>
    </row>
    <row r="11" spans="1:16" ht="21.75" customHeight="1">
      <c r="A11" s="120" t="s">
        <v>91</v>
      </c>
      <c r="B11" s="121" t="s">
        <v>92</v>
      </c>
      <c r="C11" s="121" t="s">
        <v>93</v>
      </c>
      <c r="D11" s="121" t="s">
        <v>94</v>
      </c>
      <c r="E11" s="121" t="s">
        <v>84</v>
      </c>
      <c r="F11" s="121" t="s">
        <v>95</v>
      </c>
      <c r="G11" s="121" t="s">
        <v>96</v>
      </c>
      <c r="H11" s="173" t="s">
        <v>97</v>
      </c>
      <c r="I11" s="121" t="s">
        <v>85</v>
      </c>
      <c r="J11" s="121" t="s">
        <v>98</v>
      </c>
      <c r="K11" s="121" t="s">
        <v>86</v>
      </c>
      <c r="L11" s="121" t="s">
        <v>99</v>
      </c>
      <c r="M11" s="121" t="s">
        <v>100</v>
      </c>
      <c r="N11" s="180" t="s">
        <v>101</v>
      </c>
      <c r="O11" s="150" t="s">
        <v>102</v>
      </c>
      <c r="P11" s="151" t="s">
        <v>103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74">
        <v>8</v>
      </c>
      <c r="I12" s="125">
        <v>9</v>
      </c>
      <c r="J12" s="125"/>
      <c r="K12" s="125"/>
      <c r="L12" s="125"/>
      <c r="M12" s="125"/>
      <c r="N12" s="181">
        <v>10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72"/>
      <c r="I13" s="148"/>
      <c r="J13" s="148"/>
      <c r="K13" s="148"/>
      <c r="L13" s="148"/>
      <c r="M13" s="148"/>
      <c r="N13" s="172"/>
      <c r="O13" s="149"/>
      <c r="P13" s="154"/>
    </row>
    <row r="14" spans="1:16" s="131" customFormat="1" ht="12.75" customHeight="1">
      <c r="A14" s="155"/>
      <c r="B14" s="156" t="s">
        <v>62</v>
      </c>
      <c r="C14" s="155"/>
      <c r="D14" s="155" t="s">
        <v>41</v>
      </c>
      <c r="E14" s="155" t="s">
        <v>104</v>
      </c>
      <c r="F14" s="155"/>
      <c r="G14" s="155"/>
      <c r="H14" s="175"/>
      <c r="I14" s="157">
        <f>I15</f>
        <v>0</v>
      </c>
      <c r="J14" s="155"/>
      <c r="K14" s="158">
        <f>K15</f>
        <v>0</v>
      </c>
      <c r="L14" s="155"/>
      <c r="M14" s="158">
        <f>M15</f>
        <v>0</v>
      </c>
      <c r="N14" s="175"/>
      <c r="P14" s="133" t="s">
        <v>105</v>
      </c>
    </row>
    <row r="15" spans="2:16" s="131" customFormat="1" ht="12.75" customHeight="1">
      <c r="B15" s="136" t="s">
        <v>62</v>
      </c>
      <c r="D15" s="137" t="s">
        <v>106</v>
      </c>
      <c r="E15" s="137" t="s">
        <v>107</v>
      </c>
      <c r="H15" s="176"/>
      <c r="I15" s="138">
        <f>I16+I20</f>
        <v>0</v>
      </c>
      <c r="K15" s="139">
        <f>K16+K20</f>
        <v>0</v>
      </c>
      <c r="M15" s="139">
        <f>M16+M20</f>
        <v>0</v>
      </c>
      <c r="N15" s="176"/>
      <c r="P15" s="137" t="s">
        <v>108</v>
      </c>
    </row>
    <row r="16" spans="2:16" s="131" customFormat="1" ht="12.75" customHeight="1">
      <c r="B16" s="140" t="s">
        <v>62</v>
      </c>
      <c r="D16" s="141" t="s">
        <v>109</v>
      </c>
      <c r="E16" s="141" t="s">
        <v>110</v>
      </c>
      <c r="H16" s="176"/>
      <c r="I16" s="142">
        <f>SUM(I17:I19)</f>
        <v>0</v>
      </c>
      <c r="K16" s="143">
        <f>SUM(K17:K19)</f>
        <v>0</v>
      </c>
      <c r="M16" s="143">
        <f>SUM(M17:M19)</f>
        <v>0</v>
      </c>
      <c r="N16" s="176"/>
      <c r="P16" s="141" t="s">
        <v>111</v>
      </c>
    </row>
    <row r="17" spans="1:16" s="16" customFormat="1" ht="24" customHeight="1">
      <c r="A17" s="159" t="s">
        <v>108</v>
      </c>
      <c r="B17" s="159" t="s">
        <v>112</v>
      </c>
      <c r="C17" s="159" t="s">
        <v>113</v>
      </c>
      <c r="D17" s="16" t="s">
        <v>114</v>
      </c>
      <c r="E17" s="160" t="s">
        <v>115</v>
      </c>
      <c r="F17" s="159" t="s">
        <v>116</v>
      </c>
      <c r="G17" s="161">
        <v>108</v>
      </c>
      <c r="H17" s="177">
        <v>0</v>
      </c>
      <c r="I17" s="162">
        <f>ROUND(G17*H17,2)</f>
        <v>0</v>
      </c>
      <c r="J17" s="163">
        <v>0</v>
      </c>
      <c r="K17" s="161">
        <f>G17*J17</f>
        <v>0</v>
      </c>
      <c r="L17" s="163">
        <v>0</v>
      </c>
      <c r="M17" s="161">
        <f>G17*L17</f>
        <v>0</v>
      </c>
      <c r="N17" s="182">
        <v>21</v>
      </c>
      <c r="O17" s="164">
        <v>4</v>
      </c>
      <c r="P17" s="16" t="s">
        <v>117</v>
      </c>
    </row>
    <row r="18" spans="1:16" s="16" customFormat="1" ht="24" customHeight="1">
      <c r="A18" s="159" t="s">
        <v>111</v>
      </c>
      <c r="B18" s="159" t="s">
        <v>112</v>
      </c>
      <c r="C18" s="159" t="s">
        <v>113</v>
      </c>
      <c r="D18" s="16" t="s">
        <v>118</v>
      </c>
      <c r="E18" s="160" t="s">
        <v>119</v>
      </c>
      <c r="F18" s="159" t="s">
        <v>116</v>
      </c>
      <c r="G18" s="161">
        <v>1512</v>
      </c>
      <c r="H18" s="177">
        <v>0</v>
      </c>
      <c r="I18" s="162">
        <f>ROUND(G18*H18,2)</f>
        <v>0</v>
      </c>
      <c r="J18" s="163">
        <v>0</v>
      </c>
      <c r="K18" s="161">
        <f>G18*J18</f>
        <v>0</v>
      </c>
      <c r="L18" s="163">
        <v>0</v>
      </c>
      <c r="M18" s="161">
        <f>G18*L18</f>
        <v>0</v>
      </c>
      <c r="N18" s="182">
        <v>21</v>
      </c>
      <c r="O18" s="164">
        <v>4</v>
      </c>
      <c r="P18" s="16" t="s">
        <v>117</v>
      </c>
    </row>
    <row r="19" spans="1:16" s="16" customFormat="1" ht="24" customHeight="1">
      <c r="A19" s="159" t="s">
        <v>117</v>
      </c>
      <c r="B19" s="159" t="s">
        <v>112</v>
      </c>
      <c r="C19" s="159" t="s">
        <v>113</v>
      </c>
      <c r="D19" s="16" t="s">
        <v>120</v>
      </c>
      <c r="E19" s="160" t="s">
        <v>121</v>
      </c>
      <c r="F19" s="159" t="s">
        <v>116</v>
      </c>
      <c r="G19" s="161">
        <v>108</v>
      </c>
      <c r="H19" s="177">
        <v>0</v>
      </c>
      <c r="I19" s="162">
        <f>ROUND(G19*H19,2)</f>
        <v>0</v>
      </c>
      <c r="J19" s="163">
        <v>0</v>
      </c>
      <c r="K19" s="161">
        <f>G19*J19</f>
        <v>0</v>
      </c>
      <c r="L19" s="163">
        <v>0</v>
      </c>
      <c r="M19" s="161">
        <f>G19*L19</f>
        <v>0</v>
      </c>
      <c r="N19" s="182">
        <v>21</v>
      </c>
      <c r="O19" s="164">
        <v>4</v>
      </c>
      <c r="P19" s="16" t="s">
        <v>117</v>
      </c>
    </row>
    <row r="20" spans="2:16" s="131" customFormat="1" ht="12.75" customHeight="1">
      <c r="B20" s="140" t="s">
        <v>62</v>
      </c>
      <c r="D20" s="141" t="s">
        <v>122</v>
      </c>
      <c r="E20" s="141" t="s">
        <v>123</v>
      </c>
      <c r="H20" s="176"/>
      <c r="I20" s="142">
        <f>SUM(I21:I26)</f>
        <v>0</v>
      </c>
      <c r="K20" s="143">
        <f>SUM(K21:K26)</f>
        <v>0</v>
      </c>
      <c r="M20" s="143">
        <f>SUM(M21:M26)</f>
        <v>0</v>
      </c>
      <c r="N20" s="176"/>
      <c r="P20" s="141" t="s">
        <v>111</v>
      </c>
    </row>
    <row r="21" spans="1:16" s="16" customFormat="1" ht="13.5" customHeight="1">
      <c r="A21" s="159" t="s">
        <v>124</v>
      </c>
      <c r="B21" s="159" t="s">
        <v>112</v>
      </c>
      <c r="C21" s="159" t="s">
        <v>125</v>
      </c>
      <c r="D21" s="16" t="s">
        <v>126</v>
      </c>
      <c r="E21" s="160" t="s">
        <v>127</v>
      </c>
      <c r="F21" s="159" t="s">
        <v>128</v>
      </c>
      <c r="G21" s="161">
        <v>3</v>
      </c>
      <c r="H21" s="177">
        <v>0</v>
      </c>
      <c r="I21" s="162">
        <f aca="true" t="shared" si="0" ref="I21:I26">ROUND(G21*H21,2)</f>
        <v>0</v>
      </c>
      <c r="J21" s="163">
        <v>0</v>
      </c>
      <c r="K21" s="161">
        <f aca="true" t="shared" si="1" ref="K21:K26">G21*J21</f>
        <v>0</v>
      </c>
      <c r="L21" s="163">
        <v>0</v>
      </c>
      <c r="M21" s="161">
        <f aca="true" t="shared" si="2" ref="M21:M26">G21*L21</f>
        <v>0</v>
      </c>
      <c r="N21" s="182">
        <v>21</v>
      </c>
      <c r="O21" s="164">
        <v>4</v>
      </c>
      <c r="P21" s="16" t="s">
        <v>117</v>
      </c>
    </row>
    <row r="22" spans="1:16" s="16" customFormat="1" ht="13.5" customHeight="1">
      <c r="A22" s="159" t="s">
        <v>129</v>
      </c>
      <c r="B22" s="159" t="s">
        <v>112</v>
      </c>
      <c r="C22" s="159" t="s">
        <v>125</v>
      </c>
      <c r="D22" s="16" t="s">
        <v>130</v>
      </c>
      <c r="E22" s="160" t="s">
        <v>131</v>
      </c>
      <c r="F22" s="159" t="s">
        <v>132</v>
      </c>
      <c r="G22" s="161">
        <v>1.002</v>
      </c>
      <c r="H22" s="177">
        <v>0</v>
      </c>
      <c r="I22" s="162">
        <f t="shared" si="0"/>
        <v>0</v>
      </c>
      <c r="J22" s="163">
        <v>0</v>
      </c>
      <c r="K22" s="161">
        <f t="shared" si="1"/>
        <v>0</v>
      </c>
      <c r="L22" s="163">
        <v>0</v>
      </c>
      <c r="M22" s="161">
        <f t="shared" si="2"/>
        <v>0</v>
      </c>
      <c r="N22" s="182">
        <v>21</v>
      </c>
      <c r="O22" s="164">
        <v>4</v>
      </c>
      <c r="P22" s="16" t="s">
        <v>117</v>
      </c>
    </row>
    <row r="23" spans="1:16" s="16" customFormat="1" ht="13.5" customHeight="1">
      <c r="A23" s="159" t="s">
        <v>133</v>
      </c>
      <c r="B23" s="159" t="s">
        <v>112</v>
      </c>
      <c r="C23" s="159" t="s">
        <v>125</v>
      </c>
      <c r="D23" s="16" t="s">
        <v>134</v>
      </c>
      <c r="E23" s="160" t="s">
        <v>135</v>
      </c>
      <c r="F23" s="159" t="s">
        <v>132</v>
      </c>
      <c r="G23" s="161">
        <v>12.024</v>
      </c>
      <c r="H23" s="177">
        <v>0</v>
      </c>
      <c r="I23" s="162">
        <f t="shared" si="0"/>
        <v>0</v>
      </c>
      <c r="J23" s="163">
        <v>0</v>
      </c>
      <c r="K23" s="161">
        <f t="shared" si="1"/>
        <v>0</v>
      </c>
      <c r="L23" s="163">
        <v>0</v>
      </c>
      <c r="M23" s="161">
        <f t="shared" si="2"/>
        <v>0</v>
      </c>
      <c r="N23" s="182">
        <v>21</v>
      </c>
      <c r="O23" s="164">
        <v>4</v>
      </c>
      <c r="P23" s="16" t="s">
        <v>117</v>
      </c>
    </row>
    <row r="24" spans="1:16" s="16" customFormat="1" ht="13.5" customHeight="1">
      <c r="A24" s="159" t="s">
        <v>136</v>
      </c>
      <c r="B24" s="159" t="s">
        <v>112</v>
      </c>
      <c r="C24" s="159" t="s">
        <v>125</v>
      </c>
      <c r="D24" s="16" t="s">
        <v>137</v>
      </c>
      <c r="E24" s="160" t="s">
        <v>138</v>
      </c>
      <c r="F24" s="159" t="s">
        <v>132</v>
      </c>
      <c r="G24" s="161">
        <v>1.002</v>
      </c>
      <c r="H24" s="177">
        <v>0</v>
      </c>
      <c r="I24" s="162">
        <f t="shared" si="0"/>
        <v>0</v>
      </c>
      <c r="J24" s="163">
        <v>0</v>
      </c>
      <c r="K24" s="161">
        <f t="shared" si="1"/>
        <v>0</v>
      </c>
      <c r="L24" s="163">
        <v>0</v>
      </c>
      <c r="M24" s="161">
        <f t="shared" si="2"/>
        <v>0</v>
      </c>
      <c r="N24" s="182">
        <v>21</v>
      </c>
      <c r="O24" s="164">
        <v>4</v>
      </c>
      <c r="P24" s="16" t="s">
        <v>117</v>
      </c>
    </row>
    <row r="25" spans="1:16" s="16" customFormat="1" ht="24" customHeight="1">
      <c r="A25" s="159" t="s">
        <v>139</v>
      </c>
      <c r="B25" s="159" t="s">
        <v>112</v>
      </c>
      <c r="C25" s="159" t="s">
        <v>125</v>
      </c>
      <c r="D25" s="16" t="s">
        <v>140</v>
      </c>
      <c r="E25" s="160" t="s">
        <v>141</v>
      </c>
      <c r="F25" s="159" t="s">
        <v>132</v>
      </c>
      <c r="G25" s="161">
        <v>5.01</v>
      </c>
      <c r="H25" s="177">
        <v>0</v>
      </c>
      <c r="I25" s="162">
        <f t="shared" si="0"/>
        <v>0</v>
      </c>
      <c r="J25" s="163">
        <v>0</v>
      </c>
      <c r="K25" s="161">
        <f t="shared" si="1"/>
        <v>0</v>
      </c>
      <c r="L25" s="163">
        <v>0</v>
      </c>
      <c r="M25" s="161">
        <f t="shared" si="2"/>
        <v>0</v>
      </c>
      <c r="N25" s="182">
        <v>21</v>
      </c>
      <c r="O25" s="164">
        <v>4</v>
      </c>
      <c r="P25" s="16" t="s">
        <v>117</v>
      </c>
    </row>
    <row r="26" spans="1:16" s="16" customFormat="1" ht="13.5" customHeight="1">
      <c r="A26" s="159" t="s">
        <v>106</v>
      </c>
      <c r="B26" s="159" t="s">
        <v>112</v>
      </c>
      <c r="C26" s="159" t="s">
        <v>125</v>
      </c>
      <c r="D26" s="16" t="s">
        <v>142</v>
      </c>
      <c r="E26" s="160" t="s">
        <v>143</v>
      </c>
      <c r="F26" s="159" t="s">
        <v>132</v>
      </c>
      <c r="G26" s="161">
        <v>1.002</v>
      </c>
      <c r="H26" s="177">
        <v>0</v>
      </c>
      <c r="I26" s="162">
        <f t="shared" si="0"/>
        <v>0</v>
      </c>
      <c r="J26" s="163">
        <v>0</v>
      </c>
      <c r="K26" s="161">
        <f t="shared" si="1"/>
        <v>0</v>
      </c>
      <c r="L26" s="163">
        <v>0</v>
      </c>
      <c r="M26" s="161">
        <f t="shared" si="2"/>
        <v>0</v>
      </c>
      <c r="N26" s="182">
        <v>21</v>
      </c>
      <c r="O26" s="164">
        <v>4</v>
      </c>
      <c r="P26" s="16" t="s">
        <v>117</v>
      </c>
    </row>
    <row r="27" spans="2:16" s="131" customFormat="1" ht="12.75" customHeight="1">
      <c r="B27" s="132" t="s">
        <v>62</v>
      </c>
      <c r="D27" s="133" t="s">
        <v>49</v>
      </c>
      <c r="E27" s="133" t="s">
        <v>144</v>
      </c>
      <c r="H27" s="176"/>
      <c r="I27" s="134">
        <f>I28+I51+I60+I67</f>
        <v>0</v>
      </c>
      <c r="K27" s="135">
        <f>K28+K51+K60+K67</f>
        <v>0</v>
      </c>
      <c r="M27" s="135">
        <f>M28+M51+M60+M67</f>
        <v>0</v>
      </c>
      <c r="N27" s="176"/>
      <c r="P27" s="133" t="s">
        <v>105</v>
      </c>
    </row>
    <row r="28" spans="2:16" s="131" customFormat="1" ht="12.75" customHeight="1">
      <c r="B28" s="136" t="s">
        <v>62</v>
      </c>
      <c r="D28" s="137" t="s">
        <v>145</v>
      </c>
      <c r="E28" s="137" t="s">
        <v>146</v>
      </c>
      <c r="H28" s="176"/>
      <c r="I28" s="138">
        <f>SUM(I29:I50)</f>
        <v>0</v>
      </c>
      <c r="K28" s="139">
        <f>SUM(K29:K50)</f>
        <v>0</v>
      </c>
      <c r="M28" s="139">
        <f>SUM(M29:M50)</f>
        <v>0</v>
      </c>
      <c r="N28" s="176"/>
      <c r="P28" s="137" t="s">
        <v>108</v>
      </c>
    </row>
    <row r="29" spans="1:16" s="16" customFormat="1" ht="24" customHeight="1">
      <c r="A29" s="159" t="s">
        <v>147</v>
      </c>
      <c r="B29" s="159" t="s">
        <v>112</v>
      </c>
      <c r="C29" s="159" t="s">
        <v>145</v>
      </c>
      <c r="D29" s="16" t="s">
        <v>148</v>
      </c>
      <c r="E29" s="160" t="s">
        <v>149</v>
      </c>
      <c r="F29" s="159" t="s">
        <v>116</v>
      </c>
      <c r="G29" s="161">
        <v>92.752</v>
      </c>
      <c r="H29" s="177">
        <v>0</v>
      </c>
      <c r="I29" s="162">
        <f aca="true" t="shared" si="3" ref="I29:I50">ROUND(G29*H29,2)</f>
        <v>0</v>
      </c>
      <c r="J29" s="163">
        <v>0</v>
      </c>
      <c r="K29" s="161">
        <f aca="true" t="shared" si="4" ref="K29:K50">G29*J29</f>
        <v>0</v>
      </c>
      <c r="L29" s="163">
        <v>0</v>
      </c>
      <c r="M29" s="161">
        <f aca="true" t="shared" si="5" ref="M29:M50">G29*L29</f>
        <v>0</v>
      </c>
      <c r="N29" s="182">
        <v>21</v>
      </c>
      <c r="O29" s="164">
        <v>16</v>
      </c>
      <c r="P29" s="16" t="s">
        <v>111</v>
      </c>
    </row>
    <row r="30" spans="1:16" s="16" customFormat="1" ht="13.5" customHeight="1">
      <c r="A30" s="159" t="s">
        <v>150</v>
      </c>
      <c r="B30" s="159" t="s">
        <v>112</v>
      </c>
      <c r="C30" s="159" t="s">
        <v>145</v>
      </c>
      <c r="D30" s="16" t="s">
        <v>151</v>
      </c>
      <c r="E30" s="160" t="s">
        <v>152</v>
      </c>
      <c r="F30" s="159" t="s">
        <v>116</v>
      </c>
      <c r="G30" s="161">
        <v>46.376</v>
      </c>
      <c r="H30" s="177">
        <v>0</v>
      </c>
      <c r="I30" s="162">
        <f t="shared" si="3"/>
        <v>0</v>
      </c>
      <c r="J30" s="163">
        <v>0</v>
      </c>
      <c r="K30" s="161">
        <f t="shared" si="4"/>
        <v>0</v>
      </c>
      <c r="L30" s="163">
        <v>0</v>
      </c>
      <c r="M30" s="161">
        <f t="shared" si="5"/>
        <v>0</v>
      </c>
      <c r="N30" s="182">
        <v>21</v>
      </c>
      <c r="O30" s="164">
        <v>16</v>
      </c>
      <c r="P30" s="16" t="s">
        <v>111</v>
      </c>
    </row>
    <row r="31" spans="1:16" s="16" customFormat="1" ht="24" customHeight="1">
      <c r="A31" s="159" t="s">
        <v>153</v>
      </c>
      <c r="B31" s="159" t="s">
        <v>112</v>
      </c>
      <c r="C31" s="159" t="s">
        <v>145</v>
      </c>
      <c r="D31" s="16" t="s">
        <v>154</v>
      </c>
      <c r="E31" s="160" t="s">
        <v>155</v>
      </c>
      <c r="F31" s="159" t="s">
        <v>116</v>
      </c>
      <c r="G31" s="161">
        <v>115.96</v>
      </c>
      <c r="H31" s="177">
        <v>0</v>
      </c>
      <c r="I31" s="162">
        <f t="shared" si="3"/>
        <v>0</v>
      </c>
      <c r="J31" s="163">
        <v>0</v>
      </c>
      <c r="K31" s="161">
        <f t="shared" si="4"/>
        <v>0</v>
      </c>
      <c r="L31" s="163">
        <v>0</v>
      </c>
      <c r="M31" s="161">
        <f t="shared" si="5"/>
        <v>0</v>
      </c>
      <c r="N31" s="182">
        <v>21</v>
      </c>
      <c r="O31" s="164">
        <v>16</v>
      </c>
      <c r="P31" s="16" t="s">
        <v>111</v>
      </c>
    </row>
    <row r="32" spans="1:16" s="16" customFormat="1" ht="13.5" customHeight="1">
      <c r="A32" s="165" t="s">
        <v>156</v>
      </c>
      <c r="B32" s="165" t="s">
        <v>157</v>
      </c>
      <c r="C32" s="165" t="s">
        <v>158</v>
      </c>
      <c r="D32" s="166" t="s">
        <v>159</v>
      </c>
      <c r="E32" s="167" t="s">
        <v>160</v>
      </c>
      <c r="F32" s="165" t="s">
        <v>132</v>
      </c>
      <c r="G32" s="168">
        <v>0.041</v>
      </c>
      <c r="H32" s="178">
        <v>0</v>
      </c>
      <c r="I32" s="169">
        <f t="shared" si="3"/>
        <v>0</v>
      </c>
      <c r="J32" s="170">
        <v>0</v>
      </c>
      <c r="K32" s="168">
        <f t="shared" si="4"/>
        <v>0</v>
      </c>
      <c r="L32" s="170">
        <v>0</v>
      </c>
      <c r="M32" s="168">
        <f t="shared" si="5"/>
        <v>0</v>
      </c>
      <c r="N32" s="183">
        <v>21</v>
      </c>
      <c r="O32" s="171">
        <v>32</v>
      </c>
      <c r="P32" s="166" t="s">
        <v>111</v>
      </c>
    </row>
    <row r="33" spans="1:16" s="16" customFormat="1" ht="13.5" customHeight="1">
      <c r="A33" s="159" t="s">
        <v>161</v>
      </c>
      <c r="B33" s="159" t="s">
        <v>112</v>
      </c>
      <c r="C33" s="159" t="s">
        <v>145</v>
      </c>
      <c r="D33" s="16" t="s">
        <v>162</v>
      </c>
      <c r="E33" s="160" t="s">
        <v>163</v>
      </c>
      <c r="F33" s="159" t="s">
        <v>116</v>
      </c>
      <c r="G33" s="161">
        <v>65.731</v>
      </c>
      <c r="H33" s="177">
        <v>0</v>
      </c>
      <c r="I33" s="162">
        <f t="shared" si="3"/>
        <v>0</v>
      </c>
      <c r="J33" s="163">
        <v>0</v>
      </c>
      <c r="K33" s="161">
        <f t="shared" si="4"/>
        <v>0</v>
      </c>
      <c r="L33" s="163">
        <v>0</v>
      </c>
      <c r="M33" s="161">
        <f t="shared" si="5"/>
        <v>0</v>
      </c>
      <c r="N33" s="182">
        <v>21</v>
      </c>
      <c r="O33" s="164">
        <v>16</v>
      </c>
      <c r="P33" s="16" t="s">
        <v>111</v>
      </c>
    </row>
    <row r="34" spans="1:16" s="16" customFormat="1" ht="13.5" customHeight="1">
      <c r="A34" s="165" t="s">
        <v>164</v>
      </c>
      <c r="B34" s="165" t="s">
        <v>157</v>
      </c>
      <c r="C34" s="165" t="s">
        <v>158</v>
      </c>
      <c r="D34" s="166" t="s">
        <v>159</v>
      </c>
      <c r="E34" s="167" t="s">
        <v>160</v>
      </c>
      <c r="F34" s="165" t="s">
        <v>132</v>
      </c>
      <c r="G34" s="168">
        <v>0.099</v>
      </c>
      <c r="H34" s="178">
        <v>0</v>
      </c>
      <c r="I34" s="169">
        <f t="shared" si="3"/>
        <v>0</v>
      </c>
      <c r="J34" s="170">
        <v>0</v>
      </c>
      <c r="K34" s="168">
        <f t="shared" si="4"/>
        <v>0</v>
      </c>
      <c r="L34" s="170">
        <v>0</v>
      </c>
      <c r="M34" s="168">
        <f t="shared" si="5"/>
        <v>0</v>
      </c>
      <c r="N34" s="183">
        <v>21</v>
      </c>
      <c r="O34" s="171">
        <v>32</v>
      </c>
      <c r="P34" s="166" t="s">
        <v>111</v>
      </c>
    </row>
    <row r="35" spans="1:16" s="16" customFormat="1" ht="13.5" customHeight="1">
      <c r="A35" s="159" t="s">
        <v>165</v>
      </c>
      <c r="B35" s="159" t="s">
        <v>112</v>
      </c>
      <c r="C35" s="159" t="s">
        <v>145</v>
      </c>
      <c r="D35" s="16" t="s">
        <v>166</v>
      </c>
      <c r="E35" s="160" t="s">
        <v>167</v>
      </c>
      <c r="F35" s="159" t="s">
        <v>116</v>
      </c>
      <c r="G35" s="161">
        <v>131.432</v>
      </c>
      <c r="H35" s="177">
        <v>0</v>
      </c>
      <c r="I35" s="162">
        <f t="shared" si="3"/>
        <v>0</v>
      </c>
      <c r="J35" s="163">
        <v>0</v>
      </c>
      <c r="K35" s="161">
        <f t="shared" si="4"/>
        <v>0</v>
      </c>
      <c r="L35" s="163">
        <v>0</v>
      </c>
      <c r="M35" s="161">
        <f t="shared" si="5"/>
        <v>0</v>
      </c>
      <c r="N35" s="182">
        <v>21</v>
      </c>
      <c r="O35" s="164">
        <v>16</v>
      </c>
      <c r="P35" s="16" t="s">
        <v>111</v>
      </c>
    </row>
    <row r="36" spans="1:16" s="16" customFormat="1" ht="13.5" customHeight="1">
      <c r="A36" s="165" t="s">
        <v>168</v>
      </c>
      <c r="B36" s="165" t="s">
        <v>157</v>
      </c>
      <c r="C36" s="165" t="s">
        <v>158</v>
      </c>
      <c r="D36" s="166" t="s">
        <v>169</v>
      </c>
      <c r="E36" s="167" t="s">
        <v>170</v>
      </c>
      <c r="F36" s="165" t="s">
        <v>116</v>
      </c>
      <c r="G36" s="168">
        <v>151.147</v>
      </c>
      <c r="H36" s="178">
        <v>0</v>
      </c>
      <c r="I36" s="169">
        <f t="shared" si="3"/>
        <v>0</v>
      </c>
      <c r="J36" s="170">
        <v>0</v>
      </c>
      <c r="K36" s="168">
        <f t="shared" si="4"/>
        <v>0</v>
      </c>
      <c r="L36" s="170">
        <v>0</v>
      </c>
      <c r="M36" s="168">
        <f t="shared" si="5"/>
        <v>0</v>
      </c>
      <c r="N36" s="183">
        <v>21</v>
      </c>
      <c r="O36" s="171">
        <v>32</v>
      </c>
      <c r="P36" s="166" t="s">
        <v>111</v>
      </c>
    </row>
    <row r="37" spans="1:16" s="16" customFormat="1" ht="13.5" customHeight="1">
      <c r="A37" s="159" t="s">
        <v>171</v>
      </c>
      <c r="B37" s="159" t="s">
        <v>112</v>
      </c>
      <c r="C37" s="159" t="s">
        <v>145</v>
      </c>
      <c r="D37" s="16" t="s">
        <v>172</v>
      </c>
      <c r="E37" s="160" t="s">
        <v>173</v>
      </c>
      <c r="F37" s="159" t="s">
        <v>116</v>
      </c>
      <c r="G37" s="161">
        <v>65.731</v>
      </c>
      <c r="H37" s="177">
        <v>0</v>
      </c>
      <c r="I37" s="162">
        <f t="shared" si="3"/>
        <v>0</v>
      </c>
      <c r="J37" s="163">
        <v>0</v>
      </c>
      <c r="K37" s="161">
        <f t="shared" si="4"/>
        <v>0</v>
      </c>
      <c r="L37" s="163">
        <v>0</v>
      </c>
      <c r="M37" s="161">
        <f t="shared" si="5"/>
        <v>0</v>
      </c>
      <c r="N37" s="182">
        <v>21</v>
      </c>
      <c r="O37" s="164">
        <v>16</v>
      </c>
      <c r="P37" s="16" t="s">
        <v>111</v>
      </c>
    </row>
    <row r="38" spans="1:16" s="16" customFormat="1" ht="13.5" customHeight="1">
      <c r="A38" s="165" t="s">
        <v>174</v>
      </c>
      <c r="B38" s="165" t="s">
        <v>157</v>
      </c>
      <c r="C38" s="165" t="s">
        <v>158</v>
      </c>
      <c r="D38" s="166" t="s">
        <v>175</v>
      </c>
      <c r="E38" s="167" t="s">
        <v>176</v>
      </c>
      <c r="F38" s="165" t="s">
        <v>116</v>
      </c>
      <c r="G38" s="168">
        <v>98.597</v>
      </c>
      <c r="H38" s="178">
        <v>0</v>
      </c>
      <c r="I38" s="169">
        <f t="shared" si="3"/>
        <v>0</v>
      </c>
      <c r="J38" s="170">
        <v>0</v>
      </c>
      <c r="K38" s="168">
        <f t="shared" si="4"/>
        <v>0</v>
      </c>
      <c r="L38" s="170">
        <v>0</v>
      </c>
      <c r="M38" s="168">
        <f t="shared" si="5"/>
        <v>0</v>
      </c>
      <c r="N38" s="183">
        <v>21</v>
      </c>
      <c r="O38" s="171">
        <v>32</v>
      </c>
      <c r="P38" s="166" t="s">
        <v>111</v>
      </c>
    </row>
    <row r="39" spans="1:16" s="16" customFormat="1" ht="24" customHeight="1">
      <c r="A39" s="159" t="s">
        <v>177</v>
      </c>
      <c r="B39" s="159" t="s">
        <v>112</v>
      </c>
      <c r="C39" s="159" t="s">
        <v>145</v>
      </c>
      <c r="D39" s="16" t="s">
        <v>178</v>
      </c>
      <c r="E39" s="160" t="s">
        <v>179</v>
      </c>
      <c r="F39" s="159" t="s">
        <v>180</v>
      </c>
      <c r="G39" s="161">
        <v>4</v>
      </c>
      <c r="H39" s="177">
        <v>0</v>
      </c>
      <c r="I39" s="162">
        <f t="shared" si="3"/>
        <v>0</v>
      </c>
      <c r="J39" s="163">
        <v>0</v>
      </c>
      <c r="K39" s="161">
        <f t="shared" si="4"/>
        <v>0</v>
      </c>
      <c r="L39" s="163">
        <v>0</v>
      </c>
      <c r="M39" s="161">
        <f t="shared" si="5"/>
        <v>0</v>
      </c>
      <c r="N39" s="182">
        <v>21</v>
      </c>
      <c r="O39" s="164">
        <v>16</v>
      </c>
      <c r="P39" s="16" t="s">
        <v>111</v>
      </c>
    </row>
    <row r="40" spans="1:16" s="16" customFormat="1" ht="13.5" customHeight="1">
      <c r="A40" s="159" t="s">
        <v>181</v>
      </c>
      <c r="B40" s="159" t="s">
        <v>112</v>
      </c>
      <c r="C40" s="159" t="s">
        <v>145</v>
      </c>
      <c r="D40" s="16" t="s">
        <v>182</v>
      </c>
      <c r="E40" s="160" t="s">
        <v>183</v>
      </c>
      <c r="F40" s="159" t="s">
        <v>116</v>
      </c>
      <c r="G40" s="161">
        <v>141.28</v>
      </c>
      <c r="H40" s="177">
        <v>0</v>
      </c>
      <c r="I40" s="162">
        <f t="shared" si="3"/>
        <v>0</v>
      </c>
      <c r="J40" s="163">
        <v>0</v>
      </c>
      <c r="K40" s="161">
        <f t="shared" si="4"/>
        <v>0</v>
      </c>
      <c r="L40" s="163">
        <v>0</v>
      </c>
      <c r="M40" s="161">
        <f t="shared" si="5"/>
        <v>0</v>
      </c>
      <c r="N40" s="182">
        <v>21</v>
      </c>
      <c r="O40" s="164">
        <v>16</v>
      </c>
      <c r="P40" s="16" t="s">
        <v>111</v>
      </c>
    </row>
    <row r="41" spans="1:16" s="16" customFormat="1" ht="24" customHeight="1">
      <c r="A41" s="165" t="s">
        <v>184</v>
      </c>
      <c r="B41" s="165" t="s">
        <v>157</v>
      </c>
      <c r="C41" s="165" t="s">
        <v>158</v>
      </c>
      <c r="D41" s="166" t="s">
        <v>185</v>
      </c>
      <c r="E41" s="167" t="s">
        <v>186</v>
      </c>
      <c r="F41" s="165" t="s">
        <v>116</v>
      </c>
      <c r="G41" s="168">
        <v>169.536</v>
      </c>
      <c r="H41" s="178">
        <v>0</v>
      </c>
      <c r="I41" s="169">
        <f t="shared" si="3"/>
        <v>0</v>
      </c>
      <c r="J41" s="170">
        <v>0</v>
      </c>
      <c r="K41" s="168">
        <f t="shared" si="4"/>
        <v>0</v>
      </c>
      <c r="L41" s="170">
        <v>0</v>
      </c>
      <c r="M41" s="168">
        <f t="shared" si="5"/>
        <v>0</v>
      </c>
      <c r="N41" s="183">
        <v>21</v>
      </c>
      <c r="O41" s="171">
        <v>32</v>
      </c>
      <c r="P41" s="166" t="s">
        <v>111</v>
      </c>
    </row>
    <row r="42" spans="1:16" s="16" customFormat="1" ht="24" customHeight="1">
      <c r="A42" s="159" t="s">
        <v>187</v>
      </c>
      <c r="B42" s="159" t="s">
        <v>112</v>
      </c>
      <c r="C42" s="159" t="s">
        <v>145</v>
      </c>
      <c r="D42" s="16" t="s">
        <v>178</v>
      </c>
      <c r="E42" s="160" t="s">
        <v>179</v>
      </c>
      <c r="F42" s="159" t="s">
        <v>180</v>
      </c>
      <c r="G42" s="161">
        <v>13</v>
      </c>
      <c r="H42" s="177">
        <v>0</v>
      </c>
      <c r="I42" s="162">
        <f t="shared" si="3"/>
        <v>0</v>
      </c>
      <c r="J42" s="163">
        <v>0</v>
      </c>
      <c r="K42" s="161">
        <f t="shared" si="4"/>
        <v>0</v>
      </c>
      <c r="L42" s="163">
        <v>0</v>
      </c>
      <c r="M42" s="161">
        <f t="shared" si="5"/>
        <v>0</v>
      </c>
      <c r="N42" s="182">
        <v>21</v>
      </c>
      <c r="O42" s="164">
        <v>16</v>
      </c>
      <c r="P42" s="16" t="s">
        <v>111</v>
      </c>
    </row>
    <row r="43" spans="1:16" s="16" customFormat="1" ht="13.5" customHeight="1">
      <c r="A43" s="159" t="s">
        <v>188</v>
      </c>
      <c r="B43" s="159" t="s">
        <v>112</v>
      </c>
      <c r="C43" s="159" t="s">
        <v>145</v>
      </c>
      <c r="D43" s="16" t="s">
        <v>189</v>
      </c>
      <c r="E43" s="160" t="s">
        <v>190</v>
      </c>
      <c r="F43" s="159" t="s">
        <v>180</v>
      </c>
      <c r="G43" s="161">
        <v>8</v>
      </c>
      <c r="H43" s="177">
        <v>0</v>
      </c>
      <c r="I43" s="162">
        <f t="shared" si="3"/>
        <v>0</v>
      </c>
      <c r="J43" s="163">
        <v>0</v>
      </c>
      <c r="K43" s="161">
        <f t="shared" si="4"/>
        <v>0</v>
      </c>
      <c r="L43" s="163">
        <v>0</v>
      </c>
      <c r="M43" s="161">
        <f t="shared" si="5"/>
        <v>0</v>
      </c>
      <c r="N43" s="182">
        <v>21</v>
      </c>
      <c r="O43" s="164">
        <v>16</v>
      </c>
      <c r="P43" s="16" t="s">
        <v>111</v>
      </c>
    </row>
    <row r="44" spans="1:16" s="16" customFormat="1" ht="13.5" customHeight="1">
      <c r="A44" s="159" t="s">
        <v>191</v>
      </c>
      <c r="B44" s="159" t="s">
        <v>112</v>
      </c>
      <c r="C44" s="159" t="s">
        <v>145</v>
      </c>
      <c r="D44" s="16" t="s">
        <v>192</v>
      </c>
      <c r="E44" s="160" t="s">
        <v>193</v>
      </c>
      <c r="F44" s="159" t="s">
        <v>180</v>
      </c>
      <c r="G44" s="161">
        <v>3</v>
      </c>
      <c r="H44" s="177">
        <v>0</v>
      </c>
      <c r="I44" s="162">
        <f t="shared" si="3"/>
        <v>0</v>
      </c>
      <c r="J44" s="163">
        <v>0</v>
      </c>
      <c r="K44" s="161">
        <f t="shared" si="4"/>
        <v>0</v>
      </c>
      <c r="L44" s="163">
        <v>0</v>
      </c>
      <c r="M44" s="161">
        <f t="shared" si="5"/>
        <v>0</v>
      </c>
      <c r="N44" s="182">
        <v>21</v>
      </c>
      <c r="O44" s="164">
        <v>16</v>
      </c>
      <c r="P44" s="16" t="s">
        <v>111</v>
      </c>
    </row>
    <row r="45" spans="1:16" s="16" customFormat="1" ht="13.5" customHeight="1">
      <c r="A45" s="159" t="s">
        <v>194</v>
      </c>
      <c r="B45" s="159" t="s">
        <v>112</v>
      </c>
      <c r="C45" s="159" t="s">
        <v>145</v>
      </c>
      <c r="D45" s="16" t="s">
        <v>195</v>
      </c>
      <c r="E45" s="160" t="s">
        <v>196</v>
      </c>
      <c r="F45" s="159" t="s">
        <v>116</v>
      </c>
      <c r="G45" s="161">
        <v>579.8</v>
      </c>
      <c r="H45" s="177">
        <v>0</v>
      </c>
      <c r="I45" s="162">
        <f t="shared" si="3"/>
        <v>0</v>
      </c>
      <c r="J45" s="163">
        <v>0</v>
      </c>
      <c r="K45" s="161">
        <f t="shared" si="4"/>
        <v>0</v>
      </c>
      <c r="L45" s="163">
        <v>0</v>
      </c>
      <c r="M45" s="161">
        <f t="shared" si="5"/>
        <v>0</v>
      </c>
      <c r="N45" s="182">
        <v>21</v>
      </c>
      <c r="O45" s="164">
        <v>16</v>
      </c>
      <c r="P45" s="16" t="s">
        <v>111</v>
      </c>
    </row>
    <row r="46" spans="1:16" s="16" customFormat="1" ht="13.5" customHeight="1">
      <c r="A46" s="165" t="s">
        <v>197</v>
      </c>
      <c r="B46" s="165" t="s">
        <v>157</v>
      </c>
      <c r="C46" s="165" t="s">
        <v>158</v>
      </c>
      <c r="D46" s="166" t="s">
        <v>198</v>
      </c>
      <c r="E46" s="167" t="s">
        <v>199</v>
      </c>
      <c r="F46" s="165" t="s">
        <v>200</v>
      </c>
      <c r="G46" s="168">
        <v>0.609</v>
      </c>
      <c r="H46" s="178">
        <v>0</v>
      </c>
      <c r="I46" s="169">
        <f t="shared" si="3"/>
        <v>0</v>
      </c>
      <c r="J46" s="170">
        <v>0</v>
      </c>
      <c r="K46" s="168">
        <f t="shared" si="4"/>
        <v>0</v>
      </c>
      <c r="L46" s="170">
        <v>0</v>
      </c>
      <c r="M46" s="168">
        <f t="shared" si="5"/>
        <v>0</v>
      </c>
      <c r="N46" s="183">
        <v>21</v>
      </c>
      <c r="O46" s="171">
        <v>32</v>
      </c>
      <c r="P46" s="166" t="s">
        <v>111</v>
      </c>
    </row>
    <row r="47" spans="1:16" s="16" customFormat="1" ht="13.5" customHeight="1">
      <c r="A47" s="159" t="s">
        <v>201</v>
      </c>
      <c r="B47" s="159" t="s">
        <v>112</v>
      </c>
      <c r="C47" s="159" t="s">
        <v>202</v>
      </c>
      <c r="D47" s="16" t="s">
        <v>203</v>
      </c>
      <c r="E47" s="160" t="s">
        <v>204</v>
      </c>
      <c r="F47" s="159" t="s">
        <v>128</v>
      </c>
      <c r="G47" s="161">
        <v>11</v>
      </c>
      <c r="H47" s="177">
        <v>0</v>
      </c>
      <c r="I47" s="162">
        <f t="shared" si="3"/>
        <v>0</v>
      </c>
      <c r="J47" s="163">
        <v>0</v>
      </c>
      <c r="K47" s="161">
        <f t="shared" si="4"/>
        <v>0</v>
      </c>
      <c r="L47" s="163">
        <v>0</v>
      </c>
      <c r="M47" s="161">
        <f t="shared" si="5"/>
        <v>0</v>
      </c>
      <c r="N47" s="182">
        <v>21</v>
      </c>
      <c r="O47" s="164">
        <v>16</v>
      </c>
      <c r="P47" s="16" t="s">
        <v>111</v>
      </c>
    </row>
    <row r="48" spans="1:16" s="16" customFormat="1" ht="13.5" customHeight="1">
      <c r="A48" s="159" t="s">
        <v>205</v>
      </c>
      <c r="B48" s="159" t="s">
        <v>112</v>
      </c>
      <c r="C48" s="159" t="s">
        <v>145</v>
      </c>
      <c r="D48" s="16" t="s">
        <v>206</v>
      </c>
      <c r="E48" s="160" t="s">
        <v>207</v>
      </c>
      <c r="F48" s="159" t="s">
        <v>128</v>
      </c>
      <c r="G48" s="161">
        <v>59.76</v>
      </c>
      <c r="H48" s="177">
        <v>0</v>
      </c>
      <c r="I48" s="162">
        <f t="shared" si="3"/>
        <v>0</v>
      </c>
      <c r="J48" s="163">
        <v>0</v>
      </c>
      <c r="K48" s="161">
        <f t="shared" si="4"/>
        <v>0</v>
      </c>
      <c r="L48" s="163">
        <v>0</v>
      </c>
      <c r="M48" s="161">
        <f t="shared" si="5"/>
        <v>0</v>
      </c>
      <c r="N48" s="182">
        <v>21</v>
      </c>
      <c r="O48" s="164">
        <v>16</v>
      </c>
      <c r="P48" s="16" t="s">
        <v>111</v>
      </c>
    </row>
    <row r="49" spans="1:16" s="16" customFormat="1" ht="13.5" customHeight="1">
      <c r="A49" s="165" t="s">
        <v>208</v>
      </c>
      <c r="B49" s="165" t="s">
        <v>157</v>
      </c>
      <c r="C49" s="165" t="s">
        <v>158</v>
      </c>
      <c r="D49" s="166" t="s">
        <v>209</v>
      </c>
      <c r="E49" s="167" t="s">
        <v>210</v>
      </c>
      <c r="F49" s="165" t="s">
        <v>180</v>
      </c>
      <c r="G49" s="168">
        <v>65.736</v>
      </c>
      <c r="H49" s="178">
        <v>0</v>
      </c>
      <c r="I49" s="169">
        <f t="shared" si="3"/>
        <v>0</v>
      </c>
      <c r="J49" s="170">
        <v>0</v>
      </c>
      <c r="K49" s="168">
        <f t="shared" si="4"/>
        <v>0</v>
      </c>
      <c r="L49" s="170">
        <v>0</v>
      </c>
      <c r="M49" s="168">
        <f t="shared" si="5"/>
        <v>0</v>
      </c>
      <c r="N49" s="183">
        <v>21</v>
      </c>
      <c r="O49" s="171">
        <v>32</v>
      </c>
      <c r="P49" s="166" t="s">
        <v>111</v>
      </c>
    </row>
    <row r="50" spans="1:16" s="16" customFormat="1" ht="13.5" customHeight="1">
      <c r="A50" s="159" t="s">
        <v>211</v>
      </c>
      <c r="B50" s="159" t="s">
        <v>112</v>
      </c>
      <c r="C50" s="159" t="s">
        <v>145</v>
      </c>
      <c r="D50" s="16" t="s">
        <v>212</v>
      </c>
      <c r="E50" s="160" t="s">
        <v>213</v>
      </c>
      <c r="F50" s="159" t="s">
        <v>132</v>
      </c>
      <c r="G50" s="161">
        <v>2.701</v>
      </c>
      <c r="H50" s="177">
        <v>0</v>
      </c>
      <c r="I50" s="162">
        <f t="shared" si="3"/>
        <v>0</v>
      </c>
      <c r="J50" s="163">
        <v>0</v>
      </c>
      <c r="K50" s="161">
        <f t="shared" si="4"/>
        <v>0</v>
      </c>
      <c r="L50" s="163">
        <v>0</v>
      </c>
      <c r="M50" s="161">
        <f t="shared" si="5"/>
        <v>0</v>
      </c>
      <c r="N50" s="182">
        <v>21</v>
      </c>
      <c r="O50" s="164">
        <v>16</v>
      </c>
      <c r="P50" s="16" t="s">
        <v>111</v>
      </c>
    </row>
    <row r="51" spans="2:16" s="131" customFormat="1" ht="12.75" customHeight="1">
      <c r="B51" s="136" t="s">
        <v>62</v>
      </c>
      <c r="D51" s="137" t="s">
        <v>214</v>
      </c>
      <c r="E51" s="137" t="s">
        <v>215</v>
      </c>
      <c r="H51" s="176"/>
      <c r="I51" s="138">
        <f>SUM(I52:I59)</f>
        <v>0</v>
      </c>
      <c r="K51" s="139">
        <f>SUM(K52:K59)</f>
        <v>0</v>
      </c>
      <c r="M51" s="139">
        <f>SUM(M52:M59)</f>
        <v>0</v>
      </c>
      <c r="N51" s="176"/>
      <c r="P51" s="137" t="s">
        <v>108</v>
      </c>
    </row>
    <row r="52" spans="1:16" s="16" customFormat="1" ht="24" customHeight="1">
      <c r="A52" s="159" t="s">
        <v>216</v>
      </c>
      <c r="B52" s="159" t="s">
        <v>112</v>
      </c>
      <c r="C52" s="159" t="s">
        <v>214</v>
      </c>
      <c r="D52" s="16" t="s">
        <v>217</v>
      </c>
      <c r="E52" s="160" t="s">
        <v>218</v>
      </c>
      <c r="F52" s="159" t="s">
        <v>116</v>
      </c>
      <c r="G52" s="161">
        <v>34.806</v>
      </c>
      <c r="H52" s="177">
        <v>0</v>
      </c>
      <c r="I52" s="162">
        <f aca="true" t="shared" si="6" ref="I52:I59">ROUND(G52*H52,2)</f>
        <v>0</v>
      </c>
      <c r="J52" s="163">
        <v>0</v>
      </c>
      <c r="K52" s="161">
        <f aca="true" t="shared" si="7" ref="K52:K59">G52*J52</f>
        <v>0</v>
      </c>
      <c r="L52" s="163">
        <v>0</v>
      </c>
      <c r="M52" s="161">
        <f aca="true" t="shared" si="8" ref="M52:M59">G52*L52</f>
        <v>0</v>
      </c>
      <c r="N52" s="182">
        <v>21</v>
      </c>
      <c r="O52" s="164">
        <v>16</v>
      </c>
      <c r="P52" s="16" t="s">
        <v>111</v>
      </c>
    </row>
    <row r="53" spans="1:16" s="16" customFormat="1" ht="13.5" customHeight="1">
      <c r="A53" s="165" t="s">
        <v>219</v>
      </c>
      <c r="B53" s="165" t="s">
        <v>157</v>
      </c>
      <c r="C53" s="165" t="s">
        <v>158</v>
      </c>
      <c r="D53" s="166" t="s">
        <v>220</v>
      </c>
      <c r="E53" s="167" t="s">
        <v>221</v>
      </c>
      <c r="F53" s="165" t="s">
        <v>116</v>
      </c>
      <c r="G53" s="168">
        <v>25.825</v>
      </c>
      <c r="H53" s="178">
        <v>0</v>
      </c>
      <c r="I53" s="169">
        <f t="shared" si="6"/>
        <v>0</v>
      </c>
      <c r="J53" s="170">
        <v>0</v>
      </c>
      <c r="K53" s="168">
        <f t="shared" si="7"/>
        <v>0</v>
      </c>
      <c r="L53" s="170">
        <v>0</v>
      </c>
      <c r="M53" s="168">
        <f t="shared" si="8"/>
        <v>0</v>
      </c>
      <c r="N53" s="183">
        <v>21</v>
      </c>
      <c r="O53" s="171">
        <v>32</v>
      </c>
      <c r="P53" s="166" t="s">
        <v>111</v>
      </c>
    </row>
    <row r="54" spans="1:16" s="16" customFormat="1" ht="13.5" customHeight="1">
      <c r="A54" s="165" t="s">
        <v>222</v>
      </c>
      <c r="B54" s="165" t="s">
        <v>157</v>
      </c>
      <c r="C54" s="165" t="s">
        <v>158</v>
      </c>
      <c r="D54" s="166" t="s">
        <v>223</v>
      </c>
      <c r="E54" s="167" t="s">
        <v>224</v>
      </c>
      <c r="F54" s="165" t="s">
        <v>116</v>
      </c>
      <c r="G54" s="168">
        <v>9.676</v>
      </c>
      <c r="H54" s="178">
        <v>0</v>
      </c>
      <c r="I54" s="169">
        <f t="shared" si="6"/>
        <v>0</v>
      </c>
      <c r="J54" s="170">
        <v>0</v>
      </c>
      <c r="K54" s="168">
        <f t="shared" si="7"/>
        <v>0</v>
      </c>
      <c r="L54" s="170">
        <v>0</v>
      </c>
      <c r="M54" s="168">
        <f t="shared" si="8"/>
        <v>0</v>
      </c>
      <c r="N54" s="183">
        <v>21</v>
      </c>
      <c r="O54" s="171">
        <v>32</v>
      </c>
      <c r="P54" s="166" t="s">
        <v>111</v>
      </c>
    </row>
    <row r="55" spans="1:16" s="16" customFormat="1" ht="24" customHeight="1">
      <c r="A55" s="159" t="s">
        <v>225</v>
      </c>
      <c r="B55" s="159" t="s">
        <v>112</v>
      </c>
      <c r="C55" s="159" t="s">
        <v>214</v>
      </c>
      <c r="D55" s="16" t="s">
        <v>226</v>
      </c>
      <c r="E55" s="160" t="s">
        <v>227</v>
      </c>
      <c r="F55" s="159" t="s">
        <v>116</v>
      </c>
      <c r="G55" s="161">
        <v>92.752</v>
      </c>
      <c r="H55" s="177">
        <v>0</v>
      </c>
      <c r="I55" s="162">
        <f t="shared" si="6"/>
        <v>0</v>
      </c>
      <c r="J55" s="163">
        <v>0</v>
      </c>
      <c r="K55" s="161">
        <f t="shared" si="7"/>
        <v>0</v>
      </c>
      <c r="L55" s="163">
        <v>0</v>
      </c>
      <c r="M55" s="161">
        <f t="shared" si="8"/>
        <v>0</v>
      </c>
      <c r="N55" s="182">
        <v>21</v>
      </c>
      <c r="O55" s="164">
        <v>16</v>
      </c>
      <c r="P55" s="16" t="s">
        <v>111</v>
      </c>
    </row>
    <row r="56" spans="1:16" s="16" customFormat="1" ht="13.5" customHeight="1">
      <c r="A56" s="165" t="s">
        <v>228</v>
      </c>
      <c r="B56" s="165" t="s">
        <v>157</v>
      </c>
      <c r="C56" s="165" t="s">
        <v>158</v>
      </c>
      <c r="D56" s="166" t="s">
        <v>229</v>
      </c>
      <c r="E56" s="167" t="s">
        <v>230</v>
      </c>
      <c r="F56" s="165" t="s">
        <v>116</v>
      </c>
      <c r="G56" s="168">
        <v>94.607</v>
      </c>
      <c r="H56" s="178">
        <v>0</v>
      </c>
      <c r="I56" s="169">
        <f t="shared" si="6"/>
        <v>0</v>
      </c>
      <c r="J56" s="170">
        <v>0</v>
      </c>
      <c r="K56" s="168">
        <f t="shared" si="7"/>
        <v>0</v>
      </c>
      <c r="L56" s="170">
        <v>0</v>
      </c>
      <c r="M56" s="168">
        <f t="shared" si="8"/>
        <v>0</v>
      </c>
      <c r="N56" s="183">
        <v>21</v>
      </c>
      <c r="O56" s="171">
        <v>32</v>
      </c>
      <c r="P56" s="166" t="s">
        <v>111</v>
      </c>
    </row>
    <row r="57" spans="1:16" s="16" customFormat="1" ht="24" customHeight="1">
      <c r="A57" s="159" t="s">
        <v>231</v>
      </c>
      <c r="B57" s="159" t="s">
        <v>112</v>
      </c>
      <c r="C57" s="159" t="s">
        <v>214</v>
      </c>
      <c r="D57" s="16" t="s">
        <v>232</v>
      </c>
      <c r="E57" s="160" t="s">
        <v>233</v>
      </c>
      <c r="F57" s="159" t="s">
        <v>116</v>
      </c>
      <c r="G57" s="161">
        <v>92.752</v>
      </c>
      <c r="H57" s="177">
        <v>0</v>
      </c>
      <c r="I57" s="162">
        <f t="shared" si="6"/>
        <v>0</v>
      </c>
      <c r="J57" s="163">
        <v>0</v>
      </c>
      <c r="K57" s="161">
        <f t="shared" si="7"/>
        <v>0</v>
      </c>
      <c r="L57" s="163">
        <v>0</v>
      </c>
      <c r="M57" s="161">
        <f t="shared" si="8"/>
        <v>0</v>
      </c>
      <c r="N57" s="182">
        <v>21</v>
      </c>
      <c r="O57" s="164">
        <v>16</v>
      </c>
      <c r="P57" s="16" t="s">
        <v>111</v>
      </c>
    </row>
    <row r="58" spans="1:16" s="16" customFormat="1" ht="13.5" customHeight="1">
      <c r="A58" s="165" t="s">
        <v>234</v>
      </c>
      <c r="B58" s="165" t="s">
        <v>157</v>
      </c>
      <c r="C58" s="165" t="s">
        <v>158</v>
      </c>
      <c r="D58" s="166" t="s">
        <v>229</v>
      </c>
      <c r="E58" s="167" t="s">
        <v>230</v>
      </c>
      <c r="F58" s="165" t="s">
        <v>116</v>
      </c>
      <c r="G58" s="168">
        <v>94.607</v>
      </c>
      <c r="H58" s="178">
        <v>0</v>
      </c>
      <c r="I58" s="169">
        <f t="shared" si="6"/>
        <v>0</v>
      </c>
      <c r="J58" s="170">
        <v>0</v>
      </c>
      <c r="K58" s="168">
        <f t="shared" si="7"/>
        <v>0</v>
      </c>
      <c r="L58" s="170">
        <v>0</v>
      </c>
      <c r="M58" s="168">
        <f t="shared" si="8"/>
        <v>0</v>
      </c>
      <c r="N58" s="183">
        <v>21</v>
      </c>
      <c r="O58" s="171">
        <v>32</v>
      </c>
      <c r="P58" s="166" t="s">
        <v>111</v>
      </c>
    </row>
    <row r="59" spans="1:16" s="16" customFormat="1" ht="13.5" customHeight="1">
      <c r="A59" s="159" t="s">
        <v>235</v>
      </c>
      <c r="B59" s="159" t="s">
        <v>112</v>
      </c>
      <c r="C59" s="159" t="s">
        <v>214</v>
      </c>
      <c r="D59" s="16" t="s">
        <v>236</v>
      </c>
      <c r="E59" s="160" t="s">
        <v>237</v>
      </c>
      <c r="F59" s="159" t="s">
        <v>132</v>
      </c>
      <c r="G59" s="161">
        <v>1.093</v>
      </c>
      <c r="H59" s="177">
        <v>0</v>
      </c>
      <c r="I59" s="162">
        <f t="shared" si="6"/>
        <v>0</v>
      </c>
      <c r="J59" s="163">
        <v>0</v>
      </c>
      <c r="K59" s="161">
        <f t="shared" si="7"/>
        <v>0</v>
      </c>
      <c r="L59" s="163">
        <v>0</v>
      </c>
      <c r="M59" s="161">
        <f t="shared" si="8"/>
        <v>0</v>
      </c>
      <c r="N59" s="182">
        <v>21</v>
      </c>
      <c r="O59" s="164">
        <v>16</v>
      </c>
      <c r="P59" s="16" t="s">
        <v>111</v>
      </c>
    </row>
    <row r="60" spans="2:16" s="131" customFormat="1" ht="12.75" customHeight="1">
      <c r="B60" s="136" t="s">
        <v>62</v>
      </c>
      <c r="D60" s="137" t="s">
        <v>238</v>
      </c>
      <c r="E60" s="137" t="s">
        <v>239</v>
      </c>
      <c r="H60" s="176"/>
      <c r="I60" s="138">
        <f>SUM(I61:I66)</f>
        <v>0</v>
      </c>
      <c r="K60" s="139">
        <f>SUM(K61:K66)</f>
        <v>0</v>
      </c>
      <c r="M60" s="139">
        <f>SUM(M61:M66)</f>
        <v>0</v>
      </c>
      <c r="N60" s="176"/>
      <c r="P60" s="137" t="s">
        <v>108</v>
      </c>
    </row>
    <row r="61" spans="1:16" s="16" customFormat="1" ht="24" customHeight="1">
      <c r="A61" s="159" t="s">
        <v>240</v>
      </c>
      <c r="B61" s="159" t="s">
        <v>112</v>
      </c>
      <c r="C61" s="159" t="s">
        <v>238</v>
      </c>
      <c r="D61" s="16" t="s">
        <v>241</v>
      </c>
      <c r="E61" s="160" t="s">
        <v>242</v>
      </c>
      <c r="F61" s="159" t="s">
        <v>116</v>
      </c>
      <c r="G61" s="161">
        <v>5.27</v>
      </c>
      <c r="H61" s="177">
        <v>0</v>
      </c>
      <c r="I61" s="162">
        <f aca="true" t="shared" si="9" ref="I61:I66">ROUND(G61*H61,2)</f>
        <v>0</v>
      </c>
      <c r="J61" s="163">
        <v>0</v>
      </c>
      <c r="K61" s="161">
        <f aca="true" t="shared" si="10" ref="K61:K66">G61*J61</f>
        <v>0</v>
      </c>
      <c r="L61" s="163">
        <v>0</v>
      </c>
      <c r="M61" s="161">
        <f aca="true" t="shared" si="11" ref="M61:M66">G61*L61</f>
        <v>0</v>
      </c>
      <c r="N61" s="182">
        <v>21</v>
      </c>
      <c r="O61" s="164">
        <v>16</v>
      </c>
      <c r="P61" s="16" t="s">
        <v>111</v>
      </c>
    </row>
    <row r="62" spans="1:16" s="16" customFormat="1" ht="24" customHeight="1">
      <c r="A62" s="159" t="s">
        <v>243</v>
      </c>
      <c r="B62" s="159" t="s">
        <v>112</v>
      </c>
      <c r="C62" s="159" t="s">
        <v>238</v>
      </c>
      <c r="D62" s="16" t="s">
        <v>244</v>
      </c>
      <c r="E62" s="160" t="s">
        <v>245</v>
      </c>
      <c r="F62" s="159" t="s">
        <v>128</v>
      </c>
      <c r="G62" s="161">
        <v>21.08</v>
      </c>
      <c r="H62" s="177">
        <v>0</v>
      </c>
      <c r="I62" s="162">
        <f t="shared" si="9"/>
        <v>0</v>
      </c>
      <c r="J62" s="163">
        <v>0</v>
      </c>
      <c r="K62" s="161">
        <f t="shared" si="10"/>
        <v>0</v>
      </c>
      <c r="L62" s="163">
        <v>0</v>
      </c>
      <c r="M62" s="161">
        <f t="shared" si="11"/>
        <v>0</v>
      </c>
      <c r="N62" s="182">
        <v>21</v>
      </c>
      <c r="O62" s="164">
        <v>16</v>
      </c>
      <c r="P62" s="16" t="s">
        <v>111</v>
      </c>
    </row>
    <row r="63" spans="1:16" s="16" customFormat="1" ht="13.5" customHeight="1">
      <c r="A63" s="165" t="s">
        <v>246</v>
      </c>
      <c r="B63" s="165" t="s">
        <v>157</v>
      </c>
      <c r="C63" s="165" t="s">
        <v>158</v>
      </c>
      <c r="D63" s="166" t="s">
        <v>247</v>
      </c>
      <c r="E63" s="167" t="s">
        <v>248</v>
      </c>
      <c r="F63" s="165" t="s">
        <v>249</v>
      </c>
      <c r="G63" s="168">
        <v>0.062</v>
      </c>
      <c r="H63" s="178">
        <v>0</v>
      </c>
      <c r="I63" s="169">
        <f t="shared" si="9"/>
        <v>0</v>
      </c>
      <c r="J63" s="170">
        <v>0</v>
      </c>
      <c r="K63" s="168">
        <f t="shared" si="10"/>
        <v>0</v>
      </c>
      <c r="L63" s="170">
        <v>0</v>
      </c>
      <c r="M63" s="168">
        <f t="shared" si="11"/>
        <v>0</v>
      </c>
      <c r="N63" s="183">
        <v>21</v>
      </c>
      <c r="O63" s="171">
        <v>32</v>
      </c>
      <c r="P63" s="166" t="s">
        <v>111</v>
      </c>
    </row>
    <row r="64" spans="1:16" s="16" customFormat="1" ht="13.5" customHeight="1">
      <c r="A64" s="159" t="s">
        <v>250</v>
      </c>
      <c r="B64" s="159" t="s">
        <v>112</v>
      </c>
      <c r="C64" s="159" t="s">
        <v>238</v>
      </c>
      <c r="D64" s="16" t="s">
        <v>251</v>
      </c>
      <c r="E64" s="160" t="s">
        <v>252</v>
      </c>
      <c r="F64" s="159" t="s">
        <v>249</v>
      </c>
      <c r="G64" s="161">
        <v>0.062</v>
      </c>
      <c r="H64" s="177">
        <v>0</v>
      </c>
      <c r="I64" s="162">
        <f t="shared" si="9"/>
        <v>0</v>
      </c>
      <c r="J64" s="163">
        <v>0</v>
      </c>
      <c r="K64" s="161">
        <f t="shared" si="10"/>
        <v>0</v>
      </c>
      <c r="L64" s="163">
        <v>0</v>
      </c>
      <c r="M64" s="161">
        <f t="shared" si="11"/>
        <v>0</v>
      </c>
      <c r="N64" s="182">
        <v>21</v>
      </c>
      <c r="O64" s="164">
        <v>16</v>
      </c>
      <c r="P64" s="16" t="s">
        <v>111</v>
      </c>
    </row>
    <row r="65" spans="1:16" s="16" customFormat="1" ht="13.5" customHeight="1">
      <c r="A65" s="159" t="s">
        <v>253</v>
      </c>
      <c r="B65" s="159" t="s">
        <v>112</v>
      </c>
      <c r="C65" s="159" t="s">
        <v>238</v>
      </c>
      <c r="D65" s="16" t="s">
        <v>254</v>
      </c>
      <c r="E65" s="160" t="s">
        <v>255</v>
      </c>
      <c r="F65" s="159" t="s">
        <v>256</v>
      </c>
      <c r="G65" s="161">
        <v>2</v>
      </c>
      <c r="H65" s="177">
        <v>0</v>
      </c>
      <c r="I65" s="162">
        <f t="shared" si="9"/>
        <v>0</v>
      </c>
      <c r="J65" s="163">
        <v>0</v>
      </c>
      <c r="K65" s="161">
        <f t="shared" si="10"/>
        <v>0</v>
      </c>
      <c r="L65" s="163">
        <v>0</v>
      </c>
      <c r="M65" s="161">
        <f t="shared" si="11"/>
        <v>0</v>
      </c>
      <c r="N65" s="182">
        <v>21</v>
      </c>
      <c r="O65" s="164">
        <v>16</v>
      </c>
      <c r="P65" s="16" t="s">
        <v>111</v>
      </c>
    </row>
    <row r="66" spans="1:16" s="16" customFormat="1" ht="13.5" customHeight="1">
      <c r="A66" s="159" t="s">
        <v>257</v>
      </c>
      <c r="B66" s="159" t="s">
        <v>112</v>
      </c>
      <c r="C66" s="159" t="s">
        <v>238</v>
      </c>
      <c r="D66" s="16" t="s">
        <v>258</v>
      </c>
      <c r="E66" s="160" t="s">
        <v>259</v>
      </c>
      <c r="F66" s="159" t="s">
        <v>132</v>
      </c>
      <c r="G66" s="161">
        <v>0.111</v>
      </c>
      <c r="H66" s="177">
        <v>0</v>
      </c>
      <c r="I66" s="162">
        <f t="shared" si="9"/>
        <v>0</v>
      </c>
      <c r="J66" s="163">
        <v>0</v>
      </c>
      <c r="K66" s="161">
        <f t="shared" si="10"/>
        <v>0</v>
      </c>
      <c r="L66" s="163">
        <v>0</v>
      </c>
      <c r="M66" s="161">
        <f t="shared" si="11"/>
        <v>0</v>
      </c>
      <c r="N66" s="182">
        <v>21</v>
      </c>
      <c r="O66" s="164">
        <v>16</v>
      </c>
      <c r="P66" s="16" t="s">
        <v>111</v>
      </c>
    </row>
    <row r="67" spans="2:16" s="131" customFormat="1" ht="12.75" customHeight="1">
      <c r="B67" s="136" t="s">
        <v>62</v>
      </c>
      <c r="D67" s="137" t="s">
        <v>260</v>
      </c>
      <c r="E67" s="137" t="s">
        <v>261</v>
      </c>
      <c r="H67" s="176"/>
      <c r="I67" s="138">
        <f>SUM(I68:I83)</f>
        <v>0</v>
      </c>
      <c r="K67" s="139">
        <f>SUM(K68:K83)</f>
        <v>0</v>
      </c>
      <c r="M67" s="139">
        <f>SUM(M68:M83)</f>
        <v>0</v>
      </c>
      <c r="N67" s="176"/>
      <c r="P67" s="137" t="s">
        <v>108</v>
      </c>
    </row>
    <row r="68" spans="1:16" s="16" customFormat="1" ht="13.5" customHeight="1">
      <c r="A68" s="159" t="s">
        <v>262</v>
      </c>
      <c r="B68" s="159" t="s">
        <v>112</v>
      </c>
      <c r="C68" s="159" t="s">
        <v>260</v>
      </c>
      <c r="D68" s="16" t="s">
        <v>263</v>
      </c>
      <c r="E68" s="160" t="s">
        <v>264</v>
      </c>
      <c r="F68" s="159" t="s">
        <v>128</v>
      </c>
      <c r="G68" s="161">
        <v>11</v>
      </c>
      <c r="H68" s="177">
        <v>0</v>
      </c>
      <c r="I68" s="162">
        <f aca="true" t="shared" si="12" ref="I68:I83">ROUND(G68*H68,2)</f>
        <v>0</v>
      </c>
      <c r="J68" s="163">
        <v>0</v>
      </c>
      <c r="K68" s="161">
        <f aca="true" t="shared" si="13" ref="K68:K83">G68*J68</f>
        <v>0</v>
      </c>
      <c r="L68" s="163">
        <v>0</v>
      </c>
      <c r="M68" s="161">
        <f aca="true" t="shared" si="14" ref="M68:M83">G68*L68</f>
        <v>0</v>
      </c>
      <c r="N68" s="182">
        <v>21</v>
      </c>
      <c r="O68" s="164">
        <v>16</v>
      </c>
      <c r="P68" s="16" t="s">
        <v>111</v>
      </c>
    </row>
    <row r="69" spans="1:16" s="16" customFormat="1" ht="13.5" customHeight="1">
      <c r="A69" s="159" t="s">
        <v>265</v>
      </c>
      <c r="B69" s="159" t="s">
        <v>112</v>
      </c>
      <c r="C69" s="159" t="s">
        <v>260</v>
      </c>
      <c r="D69" s="16" t="s">
        <v>266</v>
      </c>
      <c r="E69" s="160" t="s">
        <v>267</v>
      </c>
      <c r="F69" s="159" t="s">
        <v>128</v>
      </c>
      <c r="G69" s="161">
        <v>11</v>
      </c>
      <c r="H69" s="177">
        <v>0</v>
      </c>
      <c r="I69" s="162">
        <f t="shared" si="12"/>
        <v>0</v>
      </c>
      <c r="J69" s="163">
        <v>0</v>
      </c>
      <c r="K69" s="161">
        <f t="shared" si="13"/>
        <v>0</v>
      </c>
      <c r="L69" s="163">
        <v>0</v>
      </c>
      <c r="M69" s="161">
        <f t="shared" si="14"/>
        <v>0</v>
      </c>
      <c r="N69" s="182">
        <v>21</v>
      </c>
      <c r="O69" s="164">
        <v>16</v>
      </c>
      <c r="P69" s="16" t="s">
        <v>111</v>
      </c>
    </row>
    <row r="70" spans="1:16" s="16" customFormat="1" ht="13.5" customHeight="1">
      <c r="A70" s="159" t="s">
        <v>268</v>
      </c>
      <c r="B70" s="159" t="s">
        <v>112</v>
      </c>
      <c r="C70" s="159" t="s">
        <v>260</v>
      </c>
      <c r="D70" s="16" t="s">
        <v>269</v>
      </c>
      <c r="E70" s="160" t="s">
        <v>270</v>
      </c>
      <c r="F70" s="159" t="s">
        <v>180</v>
      </c>
      <c r="G70" s="161">
        <v>2</v>
      </c>
      <c r="H70" s="177">
        <v>0</v>
      </c>
      <c r="I70" s="162">
        <f t="shared" si="12"/>
        <v>0</v>
      </c>
      <c r="J70" s="163">
        <v>0</v>
      </c>
      <c r="K70" s="161">
        <f t="shared" si="13"/>
        <v>0</v>
      </c>
      <c r="L70" s="163">
        <v>0</v>
      </c>
      <c r="M70" s="161">
        <f t="shared" si="14"/>
        <v>0</v>
      </c>
      <c r="N70" s="182">
        <v>21</v>
      </c>
      <c r="O70" s="164">
        <v>16</v>
      </c>
      <c r="P70" s="16" t="s">
        <v>111</v>
      </c>
    </row>
    <row r="71" spans="1:16" s="16" customFormat="1" ht="13.5" customHeight="1">
      <c r="A71" s="159" t="s">
        <v>271</v>
      </c>
      <c r="B71" s="159" t="s">
        <v>112</v>
      </c>
      <c r="C71" s="159" t="s">
        <v>260</v>
      </c>
      <c r="D71" s="16" t="s">
        <v>272</v>
      </c>
      <c r="E71" s="160" t="s">
        <v>273</v>
      </c>
      <c r="F71" s="159" t="s">
        <v>128</v>
      </c>
      <c r="G71" s="161">
        <v>11</v>
      </c>
      <c r="H71" s="177">
        <v>0</v>
      </c>
      <c r="I71" s="162">
        <f t="shared" si="12"/>
        <v>0</v>
      </c>
      <c r="J71" s="163">
        <v>0</v>
      </c>
      <c r="K71" s="161">
        <f t="shared" si="13"/>
        <v>0</v>
      </c>
      <c r="L71" s="163">
        <v>0</v>
      </c>
      <c r="M71" s="161">
        <f t="shared" si="14"/>
        <v>0</v>
      </c>
      <c r="N71" s="182">
        <v>21</v>
      </c>
      <c r="O71" s="164">
        <v>16</v>
      </c>
      <c r="P71" s="16" t="s">
        <v>111</v>
      </c>
    </row>
    <row r="72" spans="1:16" s="16" customFormat="1" ht="13.5" customHeight="1">
      <c r="A72" s="159" t="s">
        <v>274</v>
      </c>
      <c r="B72" s="159" t="s">
        <v>112</v>
      </c>
      <c r="C72" s="159" t="s">
        <v>260</v>
      </c>
      <c r="D72" s="16" t="s">
        <v>275</v>
      </c>
      <c r="E72" s="160" t="s">
        <v>276</v>
      </c>
      <c r="F72" s="159" t="s">
        <v>128</v>
      </c>
      <c r="G72" s="161">
        <v>10.54</v>
      </c>
      <c r="H72" s="177">
        <v>0</v>
      </c>
      <c r="I72" s="162">
        <f t="shared" si="12"/>
        <v>0</v>
      </c>
      <c r="J72" s="163">
        <v>0</v>
      </c>
      <c r="K72" s="161">
        <f t="shared" si="13"/>
        <v>0</v>
      </c>
      <c r="L72" s="163">
        <v>0</v>
      </c>
      <c r="M72" s="161">
        <f t="shared" si="14"/>
        <v>0</v>
      </c>
      <c r="N72" s="182">
        <v>21</v>
      </c>
      <c r="O72" s="164">
        <v>16</v>
      </c>
      <c r="P72" s="16" t="s">
        <v>111</v>
      </c>
    </row>
    <row r="73" spans="1:16" s="16" customFormat="1" ht="13.5" customHeight="1">
      <c r="A73" s="159" t="s">
        <v>277</v>
      </c>
      <c r="B73" s="159" t="s">
        <v>112</v>
      </c>
      <c r="C73" s="159" t="s">
        <v>260</v>
      </c>
      <c r="D73" s="16" t="s">
        <v>278</v>
      </c>
      <c r="E73" s="160" t="s">
        <v>279</v>
      </c>
      <c r="F73" s="159" t="s">
        <v>128</v>
      </c>
      <c r="G73" s="161">
        <v>11</v>
      </c>
      <c r="H73" s="177">
        <v>0</v>
      </c>
      <c r="I73" s="162">
        <f t="shared" si="12"/>
        <v>0</v>
      </c>
      <c r="J73" s="163">
        <v>0</v>
      </c>
      <c r="K73" s="161">
        <f t="shared" si="13"/>
        <v>0</v>
      </c>
      <c r="L73" s="163">
        <v>0</v>
      </c>
      <c r="M73" s="161">
        <f t="shared" si="14"/>
        <v>0</v>
      </c>
      <c r="N73" s="182">
        <v>21</v>
      </c>
      <c r="O73" s="164">
        <v>16</v>
      </c>
      <c r="P73" s="16" t="s">
        <v>111</v>
      </c>
    </row>
    <row r="74" spans="1:16" s="16" customFormat="1" ht="13.5" customHeight="1">
      <c r="A74" s="159" t="s">
        <v>280</v>
      </c>
      <c r="B74" s="159" t="s">
        <v>112</v>
      </c>
      <c r="C74" s="159" t="s">
        <v>260</v>
      </c>
      <c r="D74" s="16" t="s">
        <v>281</v>
      </c>
      <c r="E74" s="160" t="s">
        <v>282</v>
      </c>
      <c r="F74" s="159" t="s">
        <v>128</v>
      </c>
      <c r="G74" s="161">
        <v>11</v>
      </c>
      <c r="H74" s="177">
        <v>0</v>
      </c>
      <c r="I74" s="162">
        <f t="shared" si="12"/>
        <v>0</v>
      </c>
      <c r="J74" s="163">
        <v>0</v>
      </c>
      <c r="K74" s="161">
        <f t="shared" si="13"/>
        <v>0</v>
      </c>
      <c r="L74" s="163">
        <v>0</v>
      </c>
      <c r="M74" s="161">
        <f t="shared" si="14"/>
        <v>0</v>
      </c>
      <c r="N74" s="182">
        <v>21</v>
      </c>
      <c r="O74" s="164">
        <v>16</v>
      </c>
      <c r="P74" s="16" t="s">
        <v>111</v>
      </c>
    </row>
    <row r="75" spans="1:16" s="16" customFormat="1" ht="13.5" customHeight="1">
      <c r="A75" s="159" t="s">
        <v>283</v>
      </c>
      <c r="B75" s="159" t="s">
        <v>112</v>
      </c>
      <c r="C75" s="159" t="s">
        <v>260</v>
      </c>
      <c r="D75" s="16" t="s">
        <v>284</v>
      </c>
      <c r="E75" s="160" t="s">
        <v>285</v>
      </c>
      <c r="F75" s="159" t="s">
        <v>180</v>
      </c>
      <c r="G75" s="161">
        <v>3</v>
      </c>
      <c r="H75" s="177">
        <v>0</v>
      </c>
      <c r="I75" s="162">
        <f t="shared" si="12"/>
        <v>0</v>
      </c>
      <c r="J75" s="163">
        <v>0</v>
      </c>
      <c r="K75" s="161">
        <f t="shared" si="13"/>
        <v>0</v>
      </c>
      <c r="L75" s="163">
        <v>0</v>
      </c>
      <c r="M75" s="161">
        <f t="shared" si="14"/>
        <v>0</v>
      </c>
      <c r="N75" s="182">
        <v>21</v>
      </c>
      <c r="O75" s="164">
        <v>16</v>
      </c>
      <c r="P75" s="16" t="s">
        <v>111</v>
      </c>
    </row>
    <row r="76" spans="1:16" s="16" customFormat="1" ht="13.5" customHeight="1">
      <c r="A76" s="159" t="s">
        <v>286</v>
      </c>
      <c r="B76" s="159" t="s">
        <v>112</v>
      </c>
      <c r="C76" s="159" t="s">
        <v>260</v>
      </c>
      <c r="D76" s="16" t="s">
        <v>287</v>
      </c>
      <c r="E76" s="160" t="s">
        <v>288</v>
      </c>
      <c r="F76" s="159" t="s">
        <v>180</v>
      </c>
      <c r="G76" s="161">
        <v>2</v>
      </c>
      <c r="H76" s="177">
        <v>0</v>
      </c>
      <c r="I76" s="162">
        <f t="shared" si="12"/>
        <v>0</v>
      </c>
      <c r="J76" s="163">
        <v>0</v>
      </c>
      <c r="K76" s="161">
        <f t="shared" si="13"/>
        <v>0</v>
      </c>
      <c r="L76" s="163">
        <v>0</v>
      </c>
      <c r="M76" s="161">
        <f t="shared" si="14"/>
        <v>0</v>
      </c>
      <c r="N76" s="182">
        <v>21</v>
      </c>
      <c r="O76" s="164">
        <v>16</v>
      </c>
      <c r="P76" s="16" t="s">
        <v>111</v>
      </c>
    </row>
    <row r="77" spans="1:16" s="16" customFormat="1" ht="13.5" customHeight="1">
      <c r="A77" s="159" t="s">
        <v>289</v>
      </c>
      <c r="B77" s="159" t="s">
        <v>112</v>
      </c>
      <c r="C77" s="159" t="s">
        <v>260</v>
      </c>
      <c r="D77" s="16" t="s">
        <v>290</v>
      </c>
      <c r="E77" s="160" t="s">
        <v>291</v>
      </c>
      <c r="F77" s="159" t="s">
        <v>128</v>
      </c>
      <c r="G77" s="161">
        <v>38.68</v>
      </c>
      <c r="H77" s="177">
        <v>0</v>
      </c>
      <c r="I77" s="162">
        <f t="shared" si="12"/>
        <v>0</v>
      </c>
      <c r="J77" s="163">
        <v>0</v>
      </c>
      <c r="K77" s="161">
        <f t="shared" si="13"/>
        <v>0</v>
      </c>
      <c r="L77" s="163">
        <v>0</v>
      </c>
      <c r="M77" s="161">
        <f t="shared" si="14"/>
        <v>0</v>
      </c>
      <c r="N77" s="182">
        <v>21</v>
      </c>
      <c r="O77" s="164">
        <v>16</v>
      </c>
      <c r="P77" s="16" t="s">
        <v>111</v>
      </c>
    </row>
    <row r="78" spans="1:16" s="16" customFormat="1" ht="13.5" customHeight="1">
      <c r="A78" s="159" t="s">
        <v>292</v>
      </c>
      <c r="B78" s="159" t="s">
        <v>112</v>
      </c>
      <c r="C78" s="159" t="s">
        <v>260</v>
      </c>
      <c r="D78" s="16" t="s">
        <v>293</v>
      </c>
      <c r="E78" s="160" t="s">
        <v>294</v>
      </c>
      <c r="F78" s="159" t="s">
        <v>128</v>
      </c>
      <c r="G78" s="161">
        <v>22</v>
      </c>
      <c r="H78" s="177">
        <v>0</v>
      </c>
      <c r="I78" s="162">
        <f t="shared" si="12"/>
        <v>0</v>
      </c>
      <c r="J78" s="163">
        <v>0</v>
      </c>
      <c r="K78" s="161">
        <f t="shared" si="13"/>
        <v>0</v>
      </c>
      <c r="L78" s="163">
        <v>0</v>
      </c>
      <c r="M78" s="161">
        <f t="shared" si="14"/>
        <v>0</v>
      </c>
      <c r="N78" s="182">
        <v>21</v>
      </c>
      <c r="O78" s="164">
        <v>16</v>
      </c>
      <c r="P78" s="16" t="s">
        <v>111</v>
      </c>
    </row>
    <row r="79" spans="1:16" s="16" customFormat="1" ht="13.5" customHeight="1">
      <c r="A79" s="159" t="s">
        <v>295</v>
      </c>
      <c r="B79" s="159" t="s">
        <v>112</v>
      </c>
      <c r="C79" s="159" t="s">
        <v>260</v>
      </c>
      <c r="D79" s="16" t="s">
        <v>296</v>
      </c>
      <c r="E79" s="160" t="s">
        <v>297</v>
      </c>
      <c r="F79" s="159" t="s">
        <v>128</v>
      </c>
      <c r="G79" s="161">
        <v>11</v>
      </c>
      <c r="H79" s="177">
        <v>0</v>
      </c>
      <c r="I79" s="162">
        <f t="shared" si="12"/>
        <v>0</v>
      </c>
      <c r="J79" s="163">
        <v>0</v>
      </c>
      <c r="K79" s="161">
        <f t="shared" si="13"/>
        <v>0</v>
      </c>
      <c r="L79" s="163">
        <v>0</v>
      </c>
      <c r="M79" s="161">
        <f t="shared" si="14"/>
        <v>0</v>
      </c>
      <c r="N79" s="182">
        <v>21</v>
      </c>
      <c r="O79" s="164">
        <v>16</v>
      </c>
      <c r="P79" s="16" t="s">
        <v>111</v>
      </c>
    </row>
    <row r="80" spans="1:16" s="16" customFormat="1" ht="13.5" customHeight="1">
      <c r="A80" s="159" t="s">
        <v>298</v>
      </c>
      <c r="B80" s="159" t="s">
        <v>112</v>
      </c>
      <c r="C80" s="159" t="s">
        <v>260</v>
      </c>
      <c r="D80" s="16" t="s">
        <v>299</v>
      </c>
      <c r="E80" s="160" t="s">
        <v>300</v>
      </c>
      <c r="F80" s="159" t="s">
        <v>128</v>
      </c>
      <c r="G80" s="161">
        <v>10.54</v>
      </c>
      <c r="H80" s="177">
        <v>0</v>
      </c>
      <c r="I80" s="162">
        <f t="shared" si="12"/>
        <v>0</v>
      </c>
      <c r="J80" s="163">
        <v>0</v>
      </c>
      <c r="K80" s="161">
        <f t="shared" si="13"/>
        <v>0</v>
      </c>
      <c r="L80" s="163">
        <v>0</v>
      </c>
      <c r="M80" s="161">
        <f t="shared" si="14"/>
        <v>0</v>
      </c>
      <c r="N80" s="182">
        <v>21</v>
      </c>
      <c r="O80" s="164">
        <v>16</v>
      </c>
      <c r="P80" s="16" t="s">
        <v>111</v>
      </c>
    </row>
    <row r="81" spans="1:16" s="16" customFormat="1" ht="13.5" customHeight="1">
      <c r="A81" s="159" t="s">
        <v>301</v>
      </c>
      <c r="B81" s="159" t="s">
        <v>112</v>
      </c>
      <c r="C81" s="159" t="s">
        <v>260</v>
      </c>
      <c r="D81" s="16" t="s">
        <v>302</v>
      </c>
      <c r="E81" s="160" t="s">
        <v>303</v>
      </c>
      <c r="F81" s="159" t="s">
        <v>128</v>
      </c>
      <c r="G81" s="161">
        <v>59.76</v>
      </c>
      <c r="H81" s="177">
        <v>0</v>
      </c>
      <c r="I81" s="162">
        <f t="shared" si="12"/>
        <v>0</v>
      </c>
      <c r="J81" s="163">
        <v>0</v>
      </c>
      <c r="K81" s="161">
        <f t="shared" si="13"/>
        <v>0</v>
      </c>
      <c r="L81" s="163">
        <v>0</v>
      </c>
      <c r="M81" s="161">
        <f t="shared" si="14"/>
        <v>0</v>
      </c>
      <c r="N81" s="182">
        <v>21</v>
      </c>
      <c r="O81" s="164">
        <v>16</v>
      </c>
      <c r="P81" s="16" t="s">
        <v>111</v>
      </c>
    </row>
    <row r="82" spans="1:16" s="16" customFormat="1" ht="13.5" customHeight="1">
      <c r="A82" s="159" t="s">
        <v>304</v>
      </c>
      <c r="B82" s="159" t="s">
        <v>112</v>
      </c>
      <c r="C82" s="159" t="s">
        <v>260</v>
      </c>
      <c r="D82" s="16" t="s">
        <v>305</v>
      </c>
      <c r="E82" s="160" t="s">
        <v>306</v>
      </c>
      <c r="F82" s="159" t="s">
        <v>128</v>
      </c>
      <c r="G82" s="161">
        <v>16</v>
      </c>
      <c r="H82" s="177">
        <v>0</v>
      </c>
      <c r="I82" s="162">
        <f t="shared" si="12"/>
        <v>0</v>
      </c>
      <c r="J82" s="163">
        <v>0</v>
      </c>
      <c r="K82" s="161">
        <f t="shared" si="13"/>
        <v>0</v>
      </c>
      <c r="L82" s="163">
        <v>0</v>
      </c>
      <c r="M82" s="161">
        <f t="shared" si="14"/>
        <v>0</v>
      </c>
      <c r="N82" s="182">
        <v>21</v>
      </c>
      <c r="O82" s="164">
        <v>16</v>
      </c>
      <c r="P82" s="16" t="s">
        <v>111</v>
      </c>
    </row>
    <row r="83" spans="1:16" s="16" customFormat="1" ht="13.5" customHeight="1">
      <c r="A83" s="159" t="s">
        <v>307</v>
      </c>
      <c r="B83" s="159" t="s">
        <v>112</v>
      </c>
      <c r="C83" s="159" t="s">
        <v>260</v>
      </c>
      <c r="D83" s="16" t="s">
        <v>308</v>
      </c>
      <c r="E83" s="160" t="s">
        <v>309</v>
      </c>
      <c r="F83" s="159" t="s">
        <v>132</v>
      </c>
      <c r="G83" s="161">
        <v>0.284</v>
      </c>
      <c r="H83" s="177">
        <v>0</v>
      </c>
      <c r="I83" s="162">
        <f t="shared" si="12"/>
        <v>0</v>
      </c>
      <c r="J83" s="163">
        <v>0</v>
      </c>
      <c r="K83" s="161">
        <f t="shared" si="13"/>
        <v>0</v>
      </c>
      <c r="L83" s="163">
        <v>0</v>
      </c>
      <c r="M83" s="161">
        <f t="shared" si="14"/>
        <v>0</v>
      </c>
      <c r="N83" s="182">
        <v>21</v>
      </c>
      <c r="O83" s="164">
        <v>16</v>
      </c>
      <c r="P83" s="16" t="s">
        <v>111</v>
      </c>
    </row>
    <row r="84" spans="2:16" s="131" customFormat="1" ht="12.75" customHeight="1">
      <c r="B84" s="132" t="s">
        <v>62</v>
      </c>
      <c r="D84" s="133" t="s">
        <v>310</v>
      </c>
      <c r="E84" s="133" t="s">
        <v>54</v>
      </c>
      <c r="H84" s="176"/>
      <c r="I84" s="134">
        <f>I85</f>
        <v>0</v>
      </c>
      <c r="K84" s="135">
        <f>K85</f>
        <v>0</v>
      </c>
      <c r="M84" s="135">
        <f>M85</f>
        <v>0</v>
      </c>
      <c r="N84" s="176"/>
      <c r="P84" s="133" t="s">
        <v>105</v>
      </c>
    </row>
    <row r="85" spans="2:16" s="131" customFormat="1" ht="12.75" customHeight="1">
      <c r="B85" s="136" t="s">
        <v>62</v>
      </c>
      <c r="D85" s="137" t="s">
        <v>311</v>
      </c>
      <c r="E85" s="137" t="s">
        <v>54</v>
      </c>
      <c r="H85" s="176"/>
      <c r="I85" s="138">
        <f>SUM(I86:I88)</f>
        <v>0</v>
      </c>
      <c r="K85" s="139">
        <f>SUM(K86:K88)</f>
        <v>0</v>
      </c>
      <c r="M85" s="139">
        <f>SUM(M86:M88)</f>
        <v>0</v>
      </c>
      <c r="N85" s="176"/>
      <c r="P85" s="137" t="s">
        <v>108</v>
      </c>
    </row>
    <row r="86" spans="1:16" s="16" customFormat="1" ht="13.5" customHeight="1">
      <c r="A86" s="159" t="s">
        <v>312</v>
      </c>
      <c r="B86" s="159" t="s">
        <v>112</v>
      </c>
      <c r="C86" s="159" t="s">
        <v>59</v>
      </c>
      <c r="D86" s="16" t="s">
        <v>313</v>
      </c>
      <c r="E86" s="160" t="s">
        <v>314</v>
      </c>
      <c r="F86" s="159" t="s">
        <v>315</v>
      </c>
      <c r="G86" s="161">
        <v>16</v>
      </c>
      <c r="H86" s="177">
        <v>0</v>
      </c>
      <c r="I86" s="162">
        <f>ROUND(G86*H86,2)</f>
        <v>0</v>
      </c>
      <c r="J86" s="163">
        <v>0</v>
      </c>
      <c r="K86" s="161">
        <f>G86*J86</f>
        <v>0</v>
      </c>
      <c r="L86" s="163">
        <v>0</v>
      </c>
      <c r="M86" s="161">
        <f>G86*L86</f>
        <v>0</v>
      </c>
      <c r="N86" s="182">
        <v>21</v>
      </c>
      <c r="O86" s="164">
        <v>512</v>
      </c>
      <c r="P86" s="16" t="s">
        <v>111</v>
      </c>
    </row>
    <row r="87" spans="1:16" s="16" customFormat="1" ht="13.5" customHeight="1">
      <c r="A87" s="159" t="s">
        <v>316</v>
      </c>
      <c r="B87" s="159" t="s">
        <v>112</v>
      </c>
      <c r="C87" s="159" t="s">
        <v>59</v>
      </c>
      <c r="D87" s="16" t="s">
        <v>317</v>
      </c>
      <c r="E87" s="160" t="s">
        <v>318</v>
      </c>
      <c r="F87" s="159" t="s">
        <v>315</v>
      </c>
      <c r="G87" s="161">
        <v>32</v>
      </c>
      <c r="H87" s="177">
        <v>0</v>
      </c>
      <c r="I87" s="162">
        <f>ROUND(G87*H87,2)</f>
        <v>0</v>
      </c>
      <c r="J87" s="163">
        <v>0</v>
      </c>
      <c r="K87" s="161">
        <f>G87*J87</f>
        <v>0</v>
      </c>
      <c r="L87" s="163">
        <v>0</v>
      </c>
      <c r="M87" s="161">
        <f>G87*L87</f>
        <v>0</v>
      </c>
      <c r="N87" s="182">
        <v>21</v>
      </c>
      <c r="O87" s="164">
        <v>512</v>
      </c>
      <c r="P87" s="16" t="s">
        <v>111</v>
      </c>
    </row>
    <row r="88" spans="1:16" s="16" customFormat="1" ht="13.5" customHeight="1">
      <c r="A88" s="159" t="s">
        <v>319</v>
      </c>
      <c r="B88" s="159" t="s">
        <v>112</v>
      </c>
      <c r="C88" s="159" t="s">
        <v>59</v>
      </c>
      <c r="D88" s="16" t="s">
        <v>320</v>
      </c>
      <c r="E88" s="160" t="s">
        <v>321</v>
      </c>
      <c r="F88" s="159" t="s">
        <v>315</v>
      </c>
      <c r="G88" s="161">
        <v>16</v>
      </c>
      <c r="H88" s="177">
        <v>0</v>
      </c>
      <c r="I88" s="162">
        <f>ROUND(G88*H88,2)</f>
        <v>0</v>
      </c>
      <c r="J88" s="163">
        <v>0</v>
      </c>
      <c r="K88" s="161">
        <f>G88*J88</f>
        <v>0</v>
      </c>
      <c r="L88" s="163">
        <v>0</v>
      </c>
      <c r="M88" s="161">
        <f>G88*L88</f>
        <v>0</v>
      </c>
      <c r="N88" s="182">
        <v>21</v>
      </c>
      <c r="O88" s="164">
        <v>512</v>
      </c>
      <c r="P88" s="16" t="s">
        <v>111</v>
      </c>
    </row>
    <row r="89" spans="5:14" s="144" customFormat="1" ht="12.75" customHeight="1">
      <c r="E89" s="145" t="s">
        <v>88</v>
      </c>
      <c r="H89" s="179"/>
      <c r="I89" s="146">
        <f>I14+I27+I84</f>
        <v>0</v>
      </c>
      <c r="K89" s="147">
        <f>K14+K27+K84</f>
        <v>0</v>
      </c>
      <c r="M89" s="147">
        <f>M14+M27+M84</f>
        <v>0</v>
      </c>
      <c r="N89" s="179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Mareš, Miroslav</dc:creator>
  <cp:keywords/>
  <dc:description/>
  <cp:lastModifiedBy>Mareš, Miroslav</cp:lastModifiedBy>
  <dcterms:created xsi:type="dcterms:W3CDTF">2018-08-16T05:52:10Z</dcterms:created>
  <dcterms:modified xsi:type="dcterms:W3CDTF">2018-08-16T05:52:10Z</dcterms:modified>
  <cp:category/>
  <cp:version/>
  <cp:contentType/>
  <cp:contentStatus/>
</cp:coreProperties>
</file>