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EDD8" lockStructure="1"/>
  <bookViews>
    <workbookView xWindow="360" yWindow="615" windowWidth="17715" windowHeight="16440" firstSheet="1" activeTab="8"/>
  </bookViews>
  <sheets>
    <sheet name="Pokyny pro vyplnění" sheetId="11" r:id="rId1"/>
    <sheet name="Stavba" sheetId="1" r:id="rId2"/>
    <sheet name="VzorPolozky" sheetId="10" state="hidden" r:id="rId3"/>
    <sheet name="Souhrnný list" sheetId="12" r:id="rId4"/>
    <sheet name="SO 01" sheetId="13" r:id="rId5"/>
    <sheet name="SO 02-1" sheetId="14" r:id="rId6"/>
    <sheet name="S0 02-2" sheetId="15" r:id="rId7"/>
    <sheet name="SO 03" sheetId="16" r:id="rId8"/>
    <sheet name="SO 04" sheetId="1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 localSheetId="6">[2]Stavba!$G$24</definedName>
    <definedName name="DPHSni" localSheetId="4">[3]Stavba!$G$24</definedName>
    <definedName name="DPHSni" localSheetId="5">[4]Stavba!$G$24</definedName>
    <definedName name="DPHSni" localSheetId="7">[5]Stavba!$G$24</definedName>
    <definedName name="DPHSni" localSheetId="8">[6]Stavba!$G$24</definedName>
    <definedName name="DPHSni">Stavba!$G$24</definedName>
    <definedName name="DPHZakl" localSheetId="6">[2]Stavba!$G$26</definedName>
    <definedName name="DPHZakl" localSheetId="4">[3]Stavba!$G$26</definedName>
    <definedName name="DPHZakl" localSheetId="5">[4]Stavba!$G$26</definedName>
    <definedName name="DPHZakl" localSheetId="7">[5]Stavba!$G$26</definedName>
    <definedName name="DPHZakl" localSheetId="8">[6]Stavba!$G$26</definedName>
    <definedName name="DPHZakl">Stavba!$G$26</definedName>
    <definedName name="dpsc" localSheetId="1">Stavba!$C$13</definedName>
    <definedName name="IČO" localSheetId="1">Stavba!$I$11</definedName>
    <definedName name="Mena" localSheetId="6">[2]Stavba!$J$29</definedName>
    <definedName name="Mena" localSheetId="4">[3]Stavba!$J$29</definedName>
    <definedName name="Mena" localSheetId="5">[4]Stavba!$J$29</definedName>
    <definedName name="Mena" localSheetId="7">[5]Stavba!$J$29</definedName>
    <definedName name="Mena" localSheetId="8">[6]Stavba!$J$29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6">'S0 02-2'!$A$1:$U$40</definedName>
    <definedName name="_xlnm.Print_Area" localSheetId="4">'SO 01'!$A$1:$U$82</definedName>
    <definedName name="_xlnm.Print_Area" localSheetId="5">'SO 02-1'!$A$1:$U$133</definedName>
    <definedName name="_xlnm.Print_Area" localSheetId="7">'SO 03'!$A$1:$U$43</definedName>
    <definedName name="_xlnm.Print_Area" localSheetId="8">'SO 04'!$A$1:$U$74</definedName>
    <definedName name="_xlnm.Print_Area" localSheetId="3">'Souhrnný list'!$A$1:$U$37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 localSheetId="6">[2]Stavba!$G$23</definedName>
    <definedName name="ZakladDPHSni" localSheetId="4">[3]Stavba!$G$23</definedName>
    <definedName name="ZakladDPHSni" localSheetId="5">[4]Stavba!$G$23</definedName>
    <definedName name="ZakladDPHSni" localSheetId="7">[5]Stavba!$G$23</definedName>
    <definedName name="ZakladDPHSni" localSheetId="8">[6]Stavba!$G$23</definedName>
    <definedName name="ZakladDPHSni">Stavba!$G$23</definedName>
    <definedName name="ZakladDPHSniVypocet" localSheetId="1">Stavba!$F$40</definedName>
    <definedName name="ZakladDPHZakl" localSheetId="6">[2]Stavba!$G$25</definedName>
    <definedName name="ZakladDPHZakl" localSheetId="4">[3]Stavba!$G$25</definedName>
    <definedName name="ZakladDPHZakl" localSheetId="5">[4]Stavba!$G$25</definedName>
    <definedName name="ZakladDPHZakl" localSheetId="7">[5]Stavba!$G$25</definedName>
    <definedName name="ZakladDPHZakl" localSheetId="8">[6]Stavba!$G$25</definedName>
    <definedName name="ZakladDPHZakl">Stavba!$G$25</definedName>
    <definedName name="ZakladDPHZaklVypocet" localSheetId="1">Stavba!$G$40</definedName>
    <definedName name="Zaokrouhleni" localSheetId="6">[2]Stavba!$G$27</definedName>
    <definedName name="Zaokrouhleni" localSheetId="4">[3]Stavba!$G$27</definedName>
    <definedName name="Zaokrouhleni" localSheetId="5">[4]Stavba!$G$27</definedName>
    <definedName name="Zaokrouhleni" localSheetId="7">[5]Stavba!$G$27</definedName>
    <definedName name="Zaokrouhleni" localSheetId="8">[6]Stavba!$G$27</definedName>
    <definedName name="Zaokrouhleni">Stavba!$G$27</definedName>
    <definedName name="Zhotovitel">Stavba!$D$11:$G$11</definedName>
  </definedNames>
  <calcPr calcId="150001" concurrentCalc="0"/>
  <customWorkbookViews>
    <customWorkbookView name="Radim" guid="{B7E7C763-C459-487D-8ABA-5CFDDFBD5A84}" maximized="1" xWindow="-8" yWindow="-8" windowWidth="1296" windowHeight="104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7" l="1"/>
  <c r="G8" i="17"/>
  <c r="G64" i="17"/>
  <c r="F25" i="12"/>
  <c r="G28" i="16"/>
  <c r="G19" i="16"/>
  <c r="G9" i="16"/>
  <c r="G8" i="16"/>
  <c r="G33" i="16"/>
  <c r="F24" i="12"/>
  <c r="G9" i="15"/>
  <c r="G8" i="15"/>
  <c r="G30" i="15"/>
  <c r="F23" i="12"/>
  <c r="G9" i="14"/>
  <c r="G8" i="14"/>
  <c r="G123" i="14"/>
  <c r="F22" i="12"/>
  <c r="G9" i="13"/>
  <c r="G8" i="13"/>
  <c r="G72" i="13"/>
  <c r="F20" i="12"/>
  <c r="G10" i="17"/>
  <c r="G11" i="17"/>
  <c r="G12" i="17"/>
  <c r="G13" i="17"/>
  <c r="G14" i="17"/>
  <c r="G15" i="17"/>
  <c r="G16" i="17"/>
  <c r="G17" i="17"/>
  <c r="G19" i="17"/>
  <c r="G20" i="17"/>
  <c r="G21" i="17"/>
  <c r="G22" i="17"/>
  <c r="G24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9" i="17"/>
  <c r="G40" i="17"/>
  <c r="G41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AD64" i="17"/>
  <c r="AC64" i="17"/>
  <c r="U62" i="17"/>
  <c r="Q62" i="17"/>
  <c r="O62" i="17"/>
  <c r="M62" i="17"/>
  <c r="K62" i="17"/>
  <c r="I62" i="17"/>
  <c r="U61" i="17"/>
  <c r="Q61" i="17"/>
  <c r="O61" i="17"/>
  <c r="M61" i="17"/>
  <c r="K61" i="17"/>
  <c r="I61" i="17"/>
  <c r="U60" i="17"/>
  <c r="Q60" i="17"/>
  <c r="O60" i="17"/>
  <c r="M60" i="17"/>
  <c r="K60" i="17"/>
  <c r="I60" i="17"/>
  <c r="U59" i="17"/>
  <c r="Q59" i="17"/>
  <c r="O59" i="17"/>
  <c r="M59" i="17"/>
  <c r="K59" i="17"/>
  <c r="I59" i="17"/>
  <c r="U58" i="17"/>
  <c r="Q58" i="17"/>
  <c r="O58" i="17"/>
  <c r="M58" i="17"/>
  <c r="K58" i="17"/>
  <c r="I58" i="17"/>
  <c r="U57" i="17"/>
  <c r="Q57" i="17"/>
  <c r="O57" i="17"/>
  <c r="M57" i="17"/>
  <c r="K57" i="17"/>
  <c r="I57" i="17"/>
  <c r="U56" i="17"/>
  <c r="Q56" i="17"/>
  <c r="O56" i="17"/>
  <c r="M56" i="17"/>
  <c r="K56" i="17"/>
  <c r="I56" i="17"/>
  <c r="U55" i="17"/>
  <c r="Q55" i="17"/>
  <c r="O55" i="17"/>
  <c r="M55" i="17"/>
  <c r="K55" i="17"/>
  <c r="I55" i="17"/>
  <c r="U54" i="17"/>
  <c r="Q54" i="17"/>
  <c r="O54" i="17"/>
  <c r="M54" i="17"/>
  <c r="K54" i="17"/>
  <c r="I54" i="17"/>
  <c r="U53" i="17"/>
  <c r="Q53" i="17"/>
  <c r="O53" i="17"/>
  <c r="M53" i="17"/>
  <c r="K53" i="17"/>
  <c r="I53" i="17"/>
  <c r="U52" i="17"/>
  <c r="Q52" i="17"/>
  <c r="O52" i="17"/>
  <c r="M52" i="17"/>
  <c r="K52" i="17"/>
  <c r="I52" i="17"/>
  <c r="U51" i="17"/>
  <c r="Q51" i="17"/>
  <c r="O51" i="17"/>
  <c r="M51" i="17"/>
  <c r="K51" i="17"/>
  <c r="I51" i="17"/>
  <c r="U50" i="17"/>
  <c r="Q50" i="17"/>
  <c r="O50" i="17"/>
  <c r="M50" i="17"/>
  <c r="K50" i="17"/>
  <c r="I50" i="17"/>
  <c r="U49" i="17"/>
  <c r="Q49" i="17"/>
  <c r="O49" i="17"/>
  <c r="M49" i="17"/>
  <c r="K49" i="17"/>
  <c r="I49" i="17"/>
  <c r="U48" i="17"/>
  <c r="Q48" i="17"/>
  <c r="O48" i="17"/>
  <c r="M48" i="17"/>
  <c r="K48" i="17"/>
  <c r="I48" i="17"/>
  <c r="U47" i="17"/>
  <c r="Q47" i="17"/>
  <c r="O47" i="17"/>
  <c r="M47" i="17"/>
  <c r="K47" i="17"/>
  <c r="I47" i="17"/>
  <c r="U46" i="17"/>
  <c r="Q46" i="17"/>
  <c r="O46" i="17"/>
  <c r="M46" i="17"/>
  <c r="K46" i="17"/>
  <c r="I46" i="17"/>
  <c r="U45" i="17"/>
  <c r="Q45" i="17"/>
  <c r="O45" i="17"/>
  <c r="M45" i="17"/>
  <c r="K45" i="17"/>
  <c r="I45" i="17"/>
  <c r="U44" i="17"/>
  <c r="Q44" i="17"/>
  <c r="O44" i="17"/>
  <c r="M44" i="17"/>
  <c r="K44" i="17"/>
  <c r="I44" i="17"/>
  <c r="U43" i="17"/>
  <c r="Q43" i="17"/>
  <c r="O43" i="17"/>
  <c r="M43" i="17"/>
  <c r="K43" i="17"/>
  <c r="I43" i="17"/>
  <c r="BA42" i="17"/>
  <c r="U41" i="17"/>
  <c r="Q41" i="17"/>
  <c r="O41" i="17"/>
  <c r="M41" i="17"/>
  <c r="K41" i="17"/>
  <c r="I41" i="17"/>
  <c r="U40" i="17"/>
  <c r="Q40" i="17"/>
  <c r="O40" i="17"/>
  <c r="M40" i="17"/>
  <c r="K40" i="17"/>
  <c r="I40" i="17"/>
  <c r="U39" i="17"/>
  <c r="Q39" i="17"/>
  <c r="O39" i="17"/>
  <c r="M39" i="17"/>
  <c r="K39" i="17"/>
  <c r="I39" i="17"/>
  <c r="U37" i="17"/>
  <c r="Q37" i="17"/>
  <c r="O37" i="17"/>
  <c r="M37" i="17"/>
  <c r="K37" i="17"/>
  <c r="I37" i="17"/>
  <c r="U36" i="17"/>
  <c r="Q36" i="17"/>
  <c r="O36" i="17"/>
  <c r="M36" i="17"/>
  <c r="K36" i="17"/>
  <c r="I36" i="17"/>
  <c r="U35" i="17"/>
  <c r="Q35" i="17"/>
  <c r="O35" i="17"/>
  <c r="M35" i="17"/>
  <c r="K35" i="17"/>
  <c r="I35" i="17"/>
  <c r="U34" i="17"/>
  <c r="Q34" i="17"/>
  <c r="O34" i="17"/>
  <c r="M34" i="17"/>
  <c r="K34" i="17"/>
  <c r="I34" i="17"/>
  <c r="U33" i="17"/>
  <c r="Q33" i="17"/>
  <c r="O33" i="17"/>
  <c r="M33" i="17"/>
  <c r="K33" i="17"/>
  <c r="I33" i="17"/>
  <c r="U32" i="17"/>
  <c r="Q32" i="17"/>
  <c r="O32" i="17"/>
  <c r="M32" i="17"/>
  <c r="K32" i="17"/>
  <c r="I32" i="17"/>
  <c r="U31" i="17"/>
  <c r="Q31" i="17"/>
  <c r="O31" i="17"/>
  <c r="M31" i="17"/>
  <c r="K31" i="17"/>
  <c r="I31" i="17"/>
  <c r="U30" i="17"/>
  <c r="Q30" i="17"/>
  <c r="O30" i="17"/>
  <c r="M30" i="17"/>
  <c r="K30" i="17"/>
  <c r="I30" i="17"/>
  <c r="U29" i="17"/>
  <c r="Q29" i="17"/>
  <c r="O29" i="17"/>
  <c r="M29" i="17"/>
  <c r="K29" i="17"/>
  <c r="I29" i="17"/>
  <c r="U28" i="17"/>
  <c r="Q28" i="17"/>
  <c r="O28" i="17"/>
  <c r="M28" i="17"/>
  <c r="K28" i="17"/>
  <c r="I28" i="17"/>
  <c r="U27" i="17"/>
  <c r="Q27" i="17"/>
  <c r="O27" i="17"/>
  <c r="M27" i="17"/>
  <c r="K27" i="17"/>
  <c r="I27" i="17"/>
  <c r="U26" i="17"/>
  <c r="Q26" i="17"/>
  <c r="O26" i="17"/>
  <c r="M26" i="17"/>
  <c r="K26" i="17"/>
  <c r="I26" i="17"/>
  <c r="U24" i="17"/>
  <c r="Q24" i="17"/>
  <c r="O24" i="17"/>
  <c r="M24" i="17"/>
  <c r="K24" i="17"/>
  <c r="I24" i="17"/>
  <c r="U22" i="17"/>
  <c r="Q22" i="17"/>
  <c r="O22" i="17"/>
  <c r="M22" i="17"/>
  <c r="K22" i="17"/>
  <c r="I22" i="17"/>
  <c r="U21" i="17"/>
  <c r="Q21" i="17"/>
  <c r="O21" i="17"/>
  <c r="M21" i="17"/>
  <c r="K21" i="17"/>
  <c r="I21" i="17"/>
  <c r="U20" i="17"/>
  <c r="Q20" i="17"/>
  <c r="O20" i="17"/>
  <c r="M20" i="17"/>
  <c r="K20" i="17"/>
  <c r="I20" i="17"/>
  <c r="U19" i="17"/>
  <c r="Q19" i="17"/>
  <c r="O19" i="17"/>
  <c r="M19" i="17"/>
  <c r="K19" i="17"/>
  <c r="I19" i="17"/>
  <c r="BA18" i="17"/>
  <c r="U17" i="17"/>
  <c r="Q17" i="17"/>
  <c r="O17" i="17"/>
  <c r="M17" i="17"/>
  <c r="K17" i="17"/>
  <c r="I17" i="17"/>
  <c r="U16" i="17"/>
  <c r="Q16" i="17"/>
  <c r="O16" i="17"/>
  <c r="M16" i="17"/>
  <c r="K16" i="17"/>
  <c r="I16" i="17"/>
  <c r="U15" i="17"/>
  <c r="Q15" i="17"/>
  <c r="O15" i="17"/>
  <c r="M15" i="17"/>
  <c r="K15" i="17"/>
  <c r="I15" i="17"/>
  <c r="U14" i="17"/>
  <c r="Q14" i="17"/>
  <c r="O14" i="17"/>
  <c r="M14" i="17"/>
  <c r="K14" i="17"/>
  <c r="I14" i="17"/>
  <c r="U13" i="17"/>
  <c r="Q13" i="17"/>
  <c r="O13" i="17"/>
  <c r="M13" i="17"/>
  <c r="K13" i="17"/>
  <c r="I13" i="17"/>
  <c r="U12" i="17"/>
  <c r="Q12" i="17"/>
  <c r="O12" i="17"/>
  <c r="M12" i="17"/>
  <c r="K12" i="17"/>
  <c r="I12" i="17"/>
  <c r="U11" i="17"/>
  <c r="Q11" i="17"/>
  <c r="O11" i="17"/>
  <c r="M11" i="17"/>
  <c r="K11" i="17"/>
  <c r="I11" i="17"/>
  <c r="U10" i="17"/>
  <c r="Q10" i="17"/>
  <c r="O10" i="17"/>
  <c r="M10" i="17"/>
  <c r="K10" i="17"/>
  <c r="I10" i="17"/>
  <c r="U9" i="17"/>
  <c r="Q9" i="17"/>
  <c r="O9" i="17"/>
  <c r="M9" i="17"/>
  <c r="K9" i="17"/>
  <c r="I9" i="17"/>
  <c r="U8" i="17"/>
  <c r="Q8" i="17"/>
  <c r="O8" i="17"/>
  <c r="M8" i="17"/>
  <c r="K8" i="17"/>
  <c r="I8" i="17"/>
  <c r="G11" i="16"/>
  <c r="G13" i="16"/>
  <c r="G15" i="16"/>
  <c r="G12" i="16"/>
  <c r="G14" i="16"/>
  <c r="G17" i="16"/>
  <c r="G18" i="16"/>
  <c r="G16" i="16"/>
  <c r="G20" i="16"/>
  <c r="G24" i="16"/>
  <c r="AD33" i="16"/>
  <c r="AC33" i="16"/>
  <c r="BA31" i="16"/>
  <c r="BA30" i="16"/>
  <c r="BA29" i="16"/>
  <c r="U28" i="16"/>
  <c r="Q28" i="16"/>
  <c r="O28" i="16"/>
  <c r="M28" i="16"/>
  <c r="K28" i="16"/>
  <c r="I28" i="16"/>
  <c r="BA27" i="16"/>
  <c r="BA26" i="16"/>
  <c r="BA25" i="16"/>
  <c r="U24" i="16"/>
  <c r="Q24" i="16"/>
  <c r="O24" i="16"/>
  <c r="M24" i="16"/>
  <c r="K24" i="16"/>
  <c r="I24" i="16"/>
  <c r="BA23" i="16"/>
  <c r="BA22" i="16"/>
  <c r="BA21" i="16"/>
  <c r="U20" i="16"/>
  <c r="Q20" i="16"/>
  <c r="O20" i="16"/>
  <c r="M20" i="16"/>
  <c r="K20" i="16"/>
  <c r="I20" i="16"/>
  <c r="U19" i="16"/>
  <c r="Q19" i="16"/>
  <c r="O19" i="16"/>
  <c r="M19" i="16"/>
  <c r="K19" i="16"/>
  <c r="I19" i="16"/>
  <c r="U18" i="16"/>
  <c r="Q18" i="16"/>
  <c r="O18" i="16"/>
  <c r="M18" i="16"/>
  <c r="K18" i="16"/>
  <c r="I18" i="16"/>
  <c r="U17" i="16"/>
  <c r="Q17" i="16"/>
  <c r="O17" i="16"/>
  <c r="M17" i="16"/>
  <c r="K17" i="16"/>
  <c r="I17" i="16"/>
  <c r="U16" i="16"/>
  <c r="Q16" i="16"/>
  <c r="O16" i="16"/>
  <c r="M16" i="16"/>
  <c r="K16" i="16"/>
  <c r="I16" i="16"/>
  <c r="U15" i="16"/>
  <c r="Q15" i="16"/>
  <c r="O15" i="16"/>
  <c r="M15" i="16"/>
  <c r="K15" i="16"/>
  <c r="I15" i="16"/>
  <c r="U14" i="16"/>
  <c r="Q14" i="16"/>
  <c r="O14" i="16"/>
  <c r="M14" i="16"/>
  <c r="K14" i="16"/>
  <c r="I14" i="16"/>
  <c r="U13" i="16"/>
  <c r="Q13" i="16"/>
  <c r="O13" i="16"/>
  <c r="M13" i="16"/>
  <c r="K13" i="16"/>
  <c r="I13" i="16"/>
  <c r="U12" i="16"/>
  <c r="Q12" i="16"/>
  <c r="O12" i="16"/>
  <c r="M12" i="16"/>
  <c r="K12" i="16"/>
  <c r="I12" i="16"/>
  <c r="U11" i="16"/>
  <c r="Q11" i="16"/>
  <c r="O11" i="16"/>
  <c r="M11" i="16"/>
  <c r="K11" i="16"/>
  <c r="I11" i="16"/>
  <c r="U9" i="16"/>
  <c r="Q9" i="16"/>
  <c r="O9" i="16"/>
  <c r="M9" i="16"/>
  <c r="K9" i="16"/>
  <c r="I9" i="16"/>
  <c r="U8" i="16"/>
  <c r="Q8" i="16"/>
  <c r="O8" i="16"/>
  <c r="M8" i="16"/>
  <c r="K8" i="16"/>
  <c r="I8" i="16"/>
  <c r="G10" i="15"/>
  <c r="G12" i="15"/>
  <c r="G13" i="15"/>
  <c r="G11" i="15"/>
  <c r="G15" i="15"/>
  <c r="G16" i="15"/>
  <c r="G17" i="15"/>
  <c r="G18" i="15"/>
  <c r="G19" i="15"/>
  <c r="G20" i="15"/>
  <c r="G21" i="15"/>
  <c r="G22" i="15"/>
  <c r="G23" i="15"/>
  <c r="G24" i="15"/>
  <c r="G14" i="15"/>
  <c r="G26" i="15"/>
  <c r="G27" i="15"/>
  <c r="G28" i="15"/>
  <c r="G25" i="15"/>
  <c r="AD30" i="15"/>
  <c r="AC30" i="15"/>
  <c r="U28" i="15"/>
  <c r="Q28" i="15"/>
  <c r="O28" i="15"/>
  <c r="M28" i="15"/>
  <c r="K28" i="15"/>
  <c r="I28" i="15"/>
  <c r="U27" i="15"/>
  <c r="Q27" i="15"/>
  <c r="O27" i="15"/>
  <c r="M27" i="15"/>
  <c r="K27" i="15"/>
  <c r="I27" i="15"/>
  <c r="U26" i="15"/>
  <c r="Q26" i="15"/>
  <c r="O26" i="15"/>
  <c r="M26" i="15"/>
  <c r="K26" i="15"/>
  <c r="I26" i="15"/>
  <c r="U25" i="15"/>
  <c r="Q25" i="15"/>
  <c r="O25" i="15"/>
  <c r="M25" i="15"/>
  <c r="K25" i="15"/>
  <c r="I25" i="15"/>
  <c r="U24" i="15"/>
  <c r="Q24" i="15"/>
  <c r="O24" i="15"/>
  <c r="M24" i="15"/>
  <c r="K24" i="15"/>
  <c r="I24" i="15"/>
  <c r="U23" i="15"/>
  <c r="Q23" i="15"/>
  <c r="O23" i="15"/>
  <c r="M23" i="15"/>
  <c r="K23" i="15"/>
  <c r="I23" i="15"/>
  <c r="U22" i="15"/>
  <c r="Q22" i="15"/>
  <c r="O22" i="15"/>
  <c r="M22" i="15"/>
  <c r="K22" i="15"/>
  <c r="I22" i="15"/>
  <c r="U21" i="15"/>
  <c r="Q21" i="15"/>
  <c r="O21" i="15"/>
  <c r="M21" i="15"/>
  <c r="K21" i="15"/>
  <c r="I21" i="15"/>
  <c r="U20" i="15"/>
  <c r="Q20" i="15"/>
  <c r="O20" i="15"/>
  <c r="M20" i="15"/>
  <c r="K20" i="15"/>
  <c r="I20" i="15"/>
  <c r="U19" i="15"/>
  <c r="Q19" i="15"/>
  <c r="O19" i="15"/>
  <c r="M19" i="15"/>
  <c r="K19" i="15"/>
  <c r="I19" i="15"/>
  <c r="U18" i="15"/>
  <c r="Q18" i="15"/>
  <c r="O18" i="15"/>
  <c r="M18" i="15"/>
  <c r="K18" i="15"/>
  <c r="I18" i="15"/>
  <c r="U17" i="15"/>
  <c r="Q17" i="15"/>
  <c r="O17" i="15"/>
  <c r="M17" i="15"/>
  <c r="K17" i="15"/>
  <c r="I17" i="15"/>
  <c r="U16" i="15"/>
  <c r="Q16" i="15"/>
  <c r="O16" i="15"/>
  <c r="M16" i="15"/>
  <c r="K16" i="15"/>
  <c r="I16" i="15"/>
  <c r="U15" i="15"/>
  <c r="Q15" i="15"/>
  <c r="O15" i="15"/>
  <c r="M15" i="15"/>
  <c r="K15" i="15"/>
  <c r="I15" i="15"/>
  <c r="U14" i="15"/>
  <c r="Q14" i="15"/>
  <c r="O14" i="15"/>
  <c r="M14" i="15"/>
  <c r="K14" i="15"/>
  <c r="I14" i="15"/>
  <c r="U13" i="15"/>
  <c r="Q13" i="15"/>
  <c r="O13" i="15"/>
  <c r="M13" i="15"/>
  <c r="K13" i="15"/>
  <c r="I13" i="15"/>
  <c r="U12" i="15"/>
  <c r="Q12" i="15"/>
  <c r="O12" i="15"/>
  <c r="M12" i="15"/>
  <c r="K12" i="15"/>
  <c r="I12" i="15"/>
  <c r="U11" i="15"/>
  <c r="Q11" i="15"/>
  <c r="O11" i="15"/>
  <c r="M11" i="15"/>
  <c r="K11" i="15"/>
  <c r="I11" i="15"/>
  <c r="U10" i="15"/>
  <c r="Q10" i="15"/>
  <c r="O10" i="15"/>
  <c r="M10" i="15"/>
  <c r="K10" i="15"/>
  <c r="I10" i="15"/>
  <c r="U9" i="15"/>
  <c r="Q9" i="15"/>
  <c r="O9" i="15"/>
  <c r="M9" i="15"/>
  <c r="K9" i="15"/>
  <c r="I9" i="15"/>
  <c r="U8" i="15"/>
  <c r="Q8" i="15"/>
  <c r="O8" i="15"/>
  <c r="M8" i="15"/>
  <c r="K8" i="15"/>
  <c r="I8" i="15"/>
  <c r="G12" i="14"/>
  <c r="G15" i="14"/>
  <c r="G18" i="14"/>
  <c r="G21" i="14"/>
  <c r="G22" i="14"/>
  <c r="G24" i="14"/>
  <c r="G26" i="14"/>
  <c r="G28" i="14"/>
  <c r="G32" i="14"/>
  <c r="G35" i="14"/>
  <c r="G36" i="14"/>
  <c r="G39" i="14"/>
  <c r="G42" i="14"/>
  <c r="G45" i="14"/>
  <c r="G49" i="14"/>
  <c r="G54" i="14"/>
  <c r="G55" i="14"/>
  <c r="G58" i="14"/>
  <c r="G60" i="14"/>
  <c r="G63" i="14"/>
  <c r="G65" i="14"/>
  <c r="G67" i="14"/>
  <c r="G70" i="14"/>
  <c r="G74" i="14"/>
  <c r="G76" i="14"/>
  <c r="G78" i="14"/>
  <c r="G79" i="14"/>
  <c r="G87" i="14"/>
  <c r="G88" i="14"/>
  <c r="G90" i="14"/>
  <c r="G92" i="14"/>
  <c r="G98" i="14"/>
  <c r="G104" i="14"/>
  <c r="G110" i="14"/>
  <c r="G113" i="14"/>
  <c r="G114" i="14"/>
  <c r="G116" i="14"/>
  <c r="G119" i="14"/>
  <c r="G112" i="14"/>
  <c r="G121" i="14"/>
  <c r="G120" i="14"/>
  <c r="AD123" i="14"/>
  <c r="AC123" i="14"/>
  <c r="U121" i="14"/>
  <c r="Q121" i="14"/>
  <c r="O121" i="14"/>
  <c r="M121" i="14"/>
  <c r="K121" i="14"/>
  <c r="I121" i="14"/>
  <c r="U120" i="14"/>
  <c r="Q120" i="14"/>
  <c r="O120" i="14"/>
  <c r="M120" i="14"/>
  <c r="K120" i="14"/>
  <c r="I120" i="14"/>
  <c r="U119" i="14"/>
  <c r="Q119" i="14"/>
  <c r="O119" i="14"/>
  <c r="M119" i="14"/>
  <c r="K119" i="14"/>
  <c r="I119" i="14"/>
  <c r="BA117" i="14"/>
  <c r="U116" i="14"/>
  <c r="Q116" i="14"/>
  <c r="O116" i="14"/>
  <c r="M116" i="14"/>
  <c r="K116" i="14"/>
  <c r="I116" i="14"/>
  <c r="U114" i="14"/>
  <c r="Q114" i="14"/>
  <c r="O114" i="14"/>
  <c r="M114" i="14"/>
  <c r="K114" i="14"/>
  <c r="I114" i="14"/>
  <c r="U113" i="14"/>
  <c r="Q113" i="14"/>
  <c r="O113" i="14"/>
  <c r="M113" i="14"/>
  <c r="K113" i="14"/>
  <c r="I113" i="14"/>
  <c r="U112" i="14"/>
  <c r="Q112" i="14"/>
  <c r="O112" i="14"/>
  <c r="M112" i="14"/>
  <c r="K112" i="14"/>
  <c r="I112" i="14"/>
  <c r="BA111" i="14"/>
  <c r="U110" i="14"/>
  <c r="Q110" i="14"/>
  <c r="O110" i="14"/>
  <c r="M110" i="14"/>
  <c r="K110" i="14"/>
  <c r="I110" i="14"/>
  <c r="BA106" i="14"/>
  <c r="BA105" i="14"/>
  <c r="U104" i="14"/>
  <c r="Q104" i="14"/>
  <c r="O104" i="14"/>
  <c r="M104" i="14"/>
  <c r="K104" i="14"/>
  <c r="I104" i="14"/>
  <c r="BA102" i="14"/>
  <c r="BA101" i="14"/>
  <c r="BA99" i="14"/>
  <c r="U98" i="14"/>
  <c r="Q98" i="14"/>
  <c r="O98" i="14"/>
  <c r="M98" i="14"/>
  <c r="K98" i="14"/>
  <c r="I98" i="14"/>
  <c r="BA96" i="14"/>
  <c r="BA95" i="14"/>
  <c r="BA93" i="14"/>
  <c r="U92" i="14"/>
  <c r="Q92" i="14"/>
  <c r="O92" i="14"/>
  <c r="M92" i="14"/>
  <c r="K92" i="14"/>
  <c r="I92" i="14"/>
  <c r="U90" i="14"/>
  <c r="Q90" i="14"/>
  <c r="O90" i="14"/>
  <c r="M90" i="14"/>
  <c r="K90" i="14"/>
  <c r="I90" i="14"/>
  <c r="BA89" i="14"/>
  <c r="U88" i="14"/>
  <c r="Q88" i="14"/>
  <c r="O88" i="14"/>
  <c r="M88" i="14"/>
  <c r="K88" i="14"/>
  <c r="I88" i="14"/>
  <c r="U87" i="14"/>
  <c r="Q87" i="14"/>
  <c r="O87" i="14"/>
  <c r="M87" i="14"/>
  <c r="K87" i="14"/>
  <c r="I87" i="14"/>
  <c r="BA85" i="14"/>
  <c r="BA84" i="14"/>
  <c r="BA83" i="14"/>
  <c r="BA82" i="14"/>
  <c r="BA81" i="14"/>
  <c r="BA80" i="14"/>
  <c r="U79" i="14"/>
  <c r="Q79" i="14"/>
  <c r="O79" i="14"/>
  <c r="M79" i="14"/>
  <c r="K79" i="14"/>
  <c r="I79" i="14"/>
  <c r="U78" i="14"/>
  <c r="Q78" i="14"/>
  <c r="O78" i="14"/>
  <c r="M78" i="14"/>
  <c r="K78" i="14"/>
  <c r="I78" i="14"/>
  <c r="BA77" i="14"/>
  <c r="U76" i="14"/>
  <c r="Q76" i="14"/>
  <c r="O76" i="14"/>
  <c r="M76" i="14"/>
  <c r="K76" i="14"/>
  <c r="I76" i="14"/>
  <c r="BA75" i="14"/>
  <c r="U74" i="14"/>
  <c r="Q74" i="14"/>
  <c r="O74" i="14"/>
  <c r="M74" i="14"/>
  <c r="K74" i="14"/>
  <c r="I74" i="14"/>
  <c r="U70" i="14"/>
  <c r="Q70" i="14"/>
  <c r="O70" i="14"/>
  <c r="M70" i="14"/>
  <c r="K70" i="14"/>
  <c r="I70" i="14"/>
  <c r="BA69" i="14"/>
  <c r="BA68" i="14"/>
  <c r="U67" i="14"/>
  <c r="Q67" i="14"/>
  <c r="O67" i="14"/>
  <c r="M67" i="14"/>
  <c r="K67" i="14"/>
  <c r="I67" i="14"/>
  <c r="U65" i="14"/>
  <c r="Q65" i="14"/>
  <c r="O65" i="14"/>
  <c r="M65" i="14"/>
  <c r="K65" i="14"/>
  <c r="I65" i="14"/>
  <c r="U63" i="14"/>
  <c r="Q63" i="14"/>
  <c r="O63" i="14"/>
  <c r="M63" i="14"/>
  <c r="K63" i="14"/>
  <c r="I63" i="14"/>
  <c r="BA62" i="14"/>
  <c r="BA61" i="14"/>
  <c r="U60" i="14"/>
  <c r="Q60" i="14"/>
  <c r="O60" i="14"/>
  <c r="M60" i="14"/>
  <c r="K60" i="14"/>
  <c r="I60" i="14"/>
  <c r="BA59" i="14"/>
  <c r="U58" i="14"/>
  <c r="Q58" i="14"/>
  <c r="O58" i="14"/>
  <c r="M58" i="14"/>
  <c r="K58" i="14"/>
  <c r="I58" i="14"/>
  <c r="BA56" i="14"/>
  <c r="U55" i="14"/>
  <c r="Q55" i="14"/>
  <c r="O55" i="14"/>
  <c r="M55" i="14"/>
  <c r="K55" i="14"/>
  <c r="I55" i="14"/>
  <c r="U54" i="14"/>
  <c r="Q54" i="14"/>
  <c r="O54" i="14"/>
  <c r="M54" i="14"/>
  <c r="K54" i="14"/>
  <c r="I54" i="14"/>
  <c r="BA52" i="14"/>
  <c r="BA51" i="14"/>
  <c r="BA50" i="14"/>
  <c r="U49" i="14"/>
  <c r="Q49" i="14"/>
  <c r="O49" i="14"/>
  <c r="M49" i="14"/>
  <c r="K49" i="14"/>
  <c r="I49" i="14"/>
  <c r="BA48" i="14"/>
  <c r="BA47" i="14"/>
  <c r="BA46" i="14"/>
  <c r="U45" i="14"/>
  <c r="Q45" i="14"/>
  <c r="O45" i="14"/>
  <c r="M45" i="14"/>
  <c r="K45" i="14"/>
  <c r="I45" i="14"/>
  <c r="BA43" i="14"/>
  <c r="U42" i="14"/>
  <c r="Q42" i="14"/>
  <c r="O42" i="14"/>
  <c r="M42" i="14"/>
  <c r="K42" i="14"/>
  <c r="I42" i="14"/>
  <c r="BA40" i="14"/>
  <c r="U39" i="14"/>
  <c r="Q39" i="14"/>
  <c r="O39" i="14"/>
  <c r="M39" i="14"/>
  <c r="K39" i="14"/>
  <c r="I39" i="14"/>
  <c r="BA37" i="14"/>
  <c r="U36" i="14"/>
  <c r="Q36" i="14"/>
  <c r="O36" i="14"/>
  <c r="M36" i="14"/>
  <c r="K36" i="14"/>
  <c r="I36" i="14"/>
  <c r="U35" i="14"/>
  <c r="Q35" i="14"/>
  <c r="O35" i="14"/>
  <c r="M35" i="14"/>
  <c r="K35" i="14"/>
  <c r="I35" i="14"/>
  <c r="BA33" i="14"/>
  <c r="U32" i="14"/>
  <c r="Q32" i="14"/>
  <c r="O32" i="14"/>
  <c r="M32" i="14"/>
  <c r="K32" i="14"/>
  <c r="I32" i="14"/>
  <c r="BA29" i="14"/>
  <c r="U28" i="14"/>
  <c r="Q28" i="14"/>
  <c r="O28" i="14"/>
  <c r="M28" i="14"/>
  <c r="K28" i="14"/>
  <c r="I28" i="14"/>
  <c r="U26" i="14"/>
  <c r="Q26" i="14"/>
  <c r="O26" i="14"/>
  <c r="M26" i="14"/>
  <c r="K26" i="14"/>
  <c r="I26" i="14"/>
  <c r="U24" i="14"/>
  <c r="Q24" i="14"/>
  <c r="O24" i="14"/>
  <c r="M24" i="14"/>
  <c r="K24" i="14"/>
  <c r="I24" i="14"/>
  <c r="U22" i="14"/>
  <c r="Q22" i="14"/>
  <c r="O22" i="14"/>
  <c r="M22" i="14"/>
  <c r="K22" i="14"/>
  <c r="I22" i="14"/>
  <c r="U21" i="14"/>
  <c r="Q21" i="14"/>
  <c r="O21" i="14"/>
  <c r="M21" i="14"/>
  <c r="K21" i="14"/>
  <c r="I21" i="14"/>
  <c r="BA20" i="14"/>
  <c r="BA19" i="14"/>
  <c r="U18" i="14"/>
  <c r="Q18" i="14"/>
  <c r="O18" i="14"/>
  <c r="M18" i="14"/>
  <c r="K18" i="14"/>
  <c r="I18" i="14"/>
  <c r="U15" i="14"/>
  <c r="Q15" i="14"/>
  <c r="O15" i="14"/>
  <c r="M15" i="14"/>
  <c r="K15" i="14"/>
  <c r="I15" i="14"/>
  <c r="BA13" i="14"/>
  <c r="U12" i="14"/>
  <c r="Q12" i="14"/>
  <c r="O12" i="14"/>
  <c r="M12" i="14"/>
  <c r="K12" i="14"/>
  <c r="I12" i="14"/>
  <c r="BA10" i="14"/>
  <c r="U9" i="14"/>
  <c r="Q9" i="14"/>
  <c r="O9" i="14"/>
  <c r="M9" i="14"/>
  <c r="K9" i="14"/>
  <c r="I9" i="14"/>
  <c r="U8" i="14"/>
  <c r="Q8" i="14"/>
  <c r="O8" i="14"/>
  <c r="M8" i="14"/>
  <c r="K8" i="14"/>
  <c r="I8" i="14"/>
  <c r="G11" i="13"/>
  <c r="G16" i="13"/>
  <c r="G18" i="13"/>
  <c r="G17" i="13"/>
  <c r="G20" i="13"/>
  <c r="G19" i="13"/>
  <c r="G34" i="13"/>
  <c r="G33" i="13"/>
  <c r="G36" i="13"/>
  <c r="G39" i="13"/>
  <c r="G42" i="13"/>
  <c r="G45" i="13"/>
  <c r="G47" i="13"/>
  <c r="G49" i="13"/>
  <c r="G51" i="13"/>
  <c r="G54" i="13"/>
  <c r="G56" i="13"/>
  <c r="G58" i="13"/>
  <c r="G35" i="13"/>
  <c r="G61" i="13"/>
  <c r="G63" i="13"/>
  <c r="G65" i="13"/>
  <c r="G60" i="13"/>
  <c r="G67" i="13"/>
  <c r="G69" i="13"/>
  <c r="G70" i="13"/>
  <c r="G66" i="13"/>
  <c r="AD72" i="13"/>
  <c r="AC72" i="13"/>
  <c r="U70" i="13"/>
  <c r="Q70" i="13"/>
  <c r="O70" i="13"/>
  <c r="M70" i="13"/>
  <c r="K70" i="13"/>
  <c r="I70" i="13"/>
  <c r="U69" i="13"/>
  <c r="Q69" i="13"/>
  <c r="O69" i="13"/>
  <c r="M69" i="13"/>
  <c r="K69" i="13"/>
  <c r="I69" i="13"/>
  <c r="U67" i="13"/>
  <c r="Q67" i="13"/>
  <c r="O67" i="13"/>
  <c r="M67" i="13"/>
  <c r="K67" i="13"/>
  <c r="I67" i="13"/>
  <c r="U66" i="13"/>
  <c r="Q66" i="13"/>
  <c r="O66" i="13"/>
  <c r="M66" i="13"/>
  <c r="K66" i="13"/>
  <c r="I66" i="13"/>
  <c r="U65" i="13"/>
  <c r="Q65" i="13"/>
  <c r="O65" i="13"/>
  <c r="M65" i="13"/>
  <c r="K65" i="13"/>
  <c r="I65" i="13"/>
  <c r="BA64" i="13"/>
  <c r="U63" i="13"/>
  <c r="Q63" i="13"/>
  <c r="O63" i="13"/>
  <c r="M63" i="13"/>
  <c r="K63" i="13"/>
  <c r="I63" i="13"/>
  <c r="U61" i="13"/>
  <c r="Q61" i="13"/>
  <c r="O61" i="13"/>
  <c r="M61" i="13"/>
  <c r="K61" i="13"/>
  <c r="I61" i="13"/>
  <c r="U60" i="13"/>
  <c r="Q60" i="13"/>
  <c r="O60" i="13"/>
  <c r="M60" i="13"/>
  <c r="K60" i="13"/>
  <c r="I60" i="13"/>
  <c r="BA59" i="13"/>
  <c r="U58" i="13"/>
  <c r="Q58" i="13"/>
  <c r="O58" i="13"/>
  <c r="M58" i="13"/>
  <c r="K58" i="13"/>
  <c r="I58" i="13"/>
  <c r="BA57" i="13"/>
  <c r="U56" i="13"/>
  <c r="Q56" i="13"/>
  <c r="O56" i="13"/>
  <c r="M56" i="13"/>
  <c r="K56" i="13"/>
  <c r="I56" i="13"/>
  <c r="BA55" i="13"/>
  <c r="U54" i="13"/>
  <c r="Q54" i="13"/>
  <c r="O54" i="13"/>
  <c r="M54" i="13"/>
  <c r="K54" i="13"/>
  <c r="I54" i="13"/>
  <c r="BA52" i="13"/>
  <c r="U51" i="13"/>
  <c r="Q51" i="13"/>
  <c r="O51" i="13"/>
  <c r="M51" i="13"/>
  <c r="K51" i="13"/>
  <c r="I51" i="13"/>
  <c r="U49" i="13"/>
  <c r="Q49" i="13"/>
  <c r="O49" i="13"/>
  <c r="M49" i="13"/>
  <c r="K49" i="13"/>
  <c r="I49" i="13"/>
  <c r="U47" i="13"/>
  <c r="Q47" i="13"/>
  <c r="O47" i="13"/>
  <c r="M47" i="13"/>
  <c r="K47" i="13"/>
  <c r="I47" i="13"/>
  <c r="U45" i="13"/>
  <c r="Q45" i="13"/>
  <c r="O45" i="13"/>
  <c r="M45" i="13"/>
  <c r="K45" i="13"/>
  <c r="I45" i="13"/>
  <c r="U42" i="13"/>
  <c r="Q42" i="13"/>
  <c r="O42" i="13"/>
  <c r="M42" i="13"/>
  <c r="K42" i="13"/>
  <c r="I42" i="13"/>
  <c r="U39" i="13"/>
  <c r="Q39" i="13"/>
  <c r="O39" i="13"/>
  <c r="M39" i="13"/>
  <c r="K39" i="13"/>
  <c r="I39" i="13"/>
  <c r="U36" i="13"/>
  <c r="Q36" i="13"/>
  <c r="O36" i="13"/>
  <c r="M36" i="13"/>
  <c r="K36" i="13"/>
  <c r="I36" i="13"/>
  <c r="U35" i="13"/>
  <c r="Q35" i="13"/>
  <c r="O35" i="13"/>
  <c r="M35" i="13"/>
  <c r="K35" i="13"/>
  <c r="I35" i="13"/>
  <c r="U34" i="13"/>
  <c r="Q34" i="13"/>
  <c r="O34" i="13"/>
  <c r="M34" i="13"/>
  <c r="K34" i="13"/>
  <c r="I34" i="13"/>
  <c r="U33" i="13"/>
  <c r="Q33" i="13"/>
  <c r="O33" i="13"/>
  <c r="M33" i="13"/>
  <c r="K33" i="13"/>
  <c r="I33" i="13"/>
  <c r="BA31" i="13"/>
  <c r="BA29" i="13"/>
  <c r="BA28" i="13"/>
  <c r="BA27" i="13"/>
  <c r="BA26" i="13"/>
  <c r="BA25" i="13"/>
  <c r="BA23" i="13"/>
  <c r="BA21" i="13"/>
  <c r="U20" i="13"/>
  <c r="Q20" i="13"/>
  <c r="O20" i="13"/>
  <c r="M20" i="13"/>
  <c r="K20" i="13"/>
  <c r="I20" i="13"/>
  <c r="U19" i="13"/>
  <c r="Q19" i="13"/>
  <c r="O19" i="13"/>
  <c r="M19" i="13"/>
  <c r="K19" i="13"/>
  <c r="I19" i="13"/>
  <c r="U18" i="13"/>
  <c r="Q18" i="13"/>
  <c r="O18" i="13"/>
  <c r="M18" i="13"/>
  <c r="K18" i="13"/>
  <c r="I18" i="13"/>
  <c r="U17" i="13"/>
  <c r="Q17" i="13"/>
  <c r="O17" i="13"/>
  <c r="M17" i="13"/>
  <c r="K17" i="13"/>
  <c r="I17" i="13"/>
  <c r="U16" i="13"/>
  <c r="Q16" i="13"/>
  <c r="O16" i="13"/>
  <c r="M16" i="13"/>
  <c r="K16" i="13"/>
  <c r="I16" i="13"/>
  <c r="BA12" i="13"/>
  <c r="U11" i="13"/>
  <c r="Q11" i="13"/>
  <c r="O11" i="13"/>
  <c r="M11" i="13"/>
  <c r="K11" i="13"/>
  <c r="I11" i="13"/>
  <c r="U9" i="13"/>
  <c r="Q9" i="13"/>
  <c r="O9" i="13"/>
  <c r="M9" i="13"/>
  <c r="K9" i="13"/>
  <c r="I9" i="13"/>
  <c r="U8" i="13"/>
  <c r="Q8" i="13"/>
  <c r="O8" i="13"/>
  <c r="M8" i="13"/>
  <c r="K8" i="13"/>
  <c r="I8" i="13"/>
  <c r="G20" i="12"/>
  <c r="G22" i="12"/>
  <c r="G23" i="12"/>
  <c r="G24" i="12"/>
  <c r="G25" i="12"/>
  <c r="G19" i="12"/>
  <c r="I50" i="1"/>
  <c r="G9" i="12"/>
  <c r="G10" i="12"/>
  <c r="G11" i="12"/>
  <c r="G12" i="12"/>
  <c r="G13" i="12"/>
  <c r="G14" i="12"/>
  <c r="G15" i="12"/>
  <c r="G16" i="12"/>
  <c r="G17" i="12"/>
  <c r="G18" i="12"/>
  <c r="G8" i="12"/>
  <c r="I49" i="1"/>
  <c r="AD27" i="12"/>
  <c r="G39" i="1"/>
  <c r="AC27" i="12"/>
  <c r="F39" i="1"/>
  <c r="G27" i="12"/>
  <c r="I9" i="12"/>
  <c r="K9" i="12"/>
  <c r="O9" i="12"/>
  <c r="O10" i="12"/>
  <c r="O11" i="12"/>
  <c r="O12" i="12"/>
  <c r="O13" i="12"/>
  <c r="O14" i="12"/>
  <c r="O15" i="12"/>
  <c r="O16" i="12"/>
  <c r="O17" i="12"/>
  <c r="O18" i="12"/>
  <c r="O8" i="12"/>
  <c r="Q9" i="12"/>
  <c r="U9" i="12"/>
  <c r="M10" i="12"/>
  <c r="I10" i="12"/>
  <c r="I11" i="12"/>
  <c r="I12" i="12"/>
  <c r="I13" i="12"/>
  <c r="I14" i="12"/>
  <c r="I15" i="12"/>
  <c r="I16" i="12"/>
  <c r="I17" i="12"/>
  <c r="I18" i="12"/>
  <c r="I8" i="12"/>
  <c r="K10" i="12"/>
  <c r="Q10" i="12"/>
  <c r="Q11" i="12"/>
  <c r="Q12" i="12"/>
  <c r="Q13" i="12"/>
  <c r="Q14" i="12"/>
  <c r="Q15" i="12"/>
  <c r="Q16" i="12"/>
  <c r="Q17" i="12"/>
  <c r="Q18" i="12"/>
  <c r="Q8" i="12"/>
  <c r="U10" i="12"/>
  <c r="M11" i="12"/>
  <c r="K11" i="12"/>
  <c r="K12" i="12"/>
  <c r="K13" i="12"/>
  <c r="K14" i="12"/>
  <c r="K15" i="12"/>
  <c r="K16" i="12"/>
  <c r="K17" i="12"/>
  <c r="K18" i="12"/>
  <c r="K8" i="12"/>
  <c r="U11" i="12"/>
  <c r="U12" i="12"/>
  <c r="U13" i="12"/>
  <c r="U14" i="12"/>
  <c r="U15" i="12"/>
  <c r="U16" i="12"/>
  <c r="U17" i="12"/>
  <c r="U18" i="12"/>
  <c r="U8" i="12"/>
  <c r="M12" i="12"/>
  <c r="M13" i="12"/>
  <c r="M14" i="12"/>
  <c r="M15" i="12"/>
  <c r="M16" i="12"/>
  <c r="M17" i="12"/>
  <c r="M18" i="12"/>
  <c r="I20" i="12"/>
  <c r="K20" i="12"/>
  <c r="M20" i="12"/>
  <c r="O20" i="12"/>
  <c r="Q20" i="12"/>
  <c r="U20" i="12"/>
  <c r="I21" i="12"/>
  <c r="K21" i="12"/>
  <c r="O21" i="12"/>
  <c r="O22" i="12"/>
  <c r="O23" i="12"/>
  <c r="O24" i="12"/>
  <c r="O25" i="12"/>
  <c r="O19" i="12"/>
  <c r="Q21" i="12"/>
  <c r="U21" i="12"/>
  <c r="M22" i="12"/>
  <c r="I22" i="12"/>
  <c r="I23" i="12"/>
  <c r="I24" i="12"/>
  <c r="I25" i="12"/>
  <c r="I19" i="12"/>
  <c r="K22" i="12"/>
  <c r="Q22" i="12"/>
  <c r="Q23" i="12"/>
  <c r="Q24" i="12"/>
  <c r="Q25" i="12"/>
  <c r="Q19" i="12"/>
  <c r="U22" i="12"/>
  <c r="M23" i="12"/>
  <c r="K23" i="12"/>
  <c r="K24" i="12"/>
  <c r="K25" i="12"/>
  <c r="K19" i="12"/>
  <c r="U23" i="12"/>
  <c r="U24" i="12"/>
  <c r="U25" i="12"/>
  <c r="U19" i="12"/>
  <c r="M24" i="12"/>
  <c r="M25" i="12"/>
  <c r="I20" i="1"/>
  <c r="I19" i="1"/>
  <c r="I18" i="1"/>
  <c r="I17" i="1"/>
  <c r="I16" i="1"/>
  <c r="I51" i="1"/>
  <c r="AZ43" i="1"/>
  <c r="G27" i="1"/>
  <c r="F40" i="1"/>
  <c r="G40" i="1"/>
  <c r="G25" i="1"/>
  <c r="G26" i="1"/>
  <c r="H39" i="1"/>
  <c r="I39" i="1"/>
  <c r="I40" i="1"/>
  <c r="J39" i="1"/>
  <c r="J40" i="1"/>
  <c r="J28" i="1"/>
  <c r="J26" i="1"/>
  <c r="G38" i="1"/>
  <c r="F38" i="1"/>
  <c r="J23" i="1"/>
  <c r="J24" i="1"/>
  <c r="J25" i="1"/>
  <c r="J27" i="1"/>
  <c r="E24" i="1"/>
  <c r="E26" i="1"/>
  <c r="G28" i="1"/>
  <c r="G23" i="1"/>
  <c r="M21" i="12"/>
  <c r="M19" i="12"/>
  <c r="M9" i="12"/>
  <c r="M8" i="12"/>
  <c r="I21" i="1"/>
  <c r="H40" i="1"/>
  <c r="G24" i="1"/>
  <c r="G2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<sst xmlns="http://schemas.openxmlformats.org/spreadsheetml/2006/main" count="1284" uniqueCount="547">
  <si>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</si>
  <si>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</si>
  <si>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</si>
  <si>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</si>
  <si>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</si>
  <si>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</si>
  <si>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</si>
  <si>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</si>
  <si>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</si>
  <si>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</si>
  <si>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</si>
  <si>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</si>
  <si>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</si>
  <si>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</si>
  <si>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</si>
  <si>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</si>
  <si>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</si>
  <si>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</si>
  <si>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</si>
  <si>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</si>
  <si>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</si>
  <si>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</si>
  <si>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</si>
  <si>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</si>
  <si>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</si>
  <si>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</si>
  <si>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</si>
  <si>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</si>
  <si>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</si>
  <si>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</si>
  <si>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</si>
  <si>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</si>
  <si>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</si>
  <si>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</si>
  <si>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</si>
  <si>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</si>
  <si>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</si>
  <si>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</si>
  <si>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</si>
  <si>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</si>
  <si>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</si>
  <si>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</si>
  <si>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</si>
  <si>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</si>
  <si>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</si>
  <si>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Revitalizace sídliště vítězná v Sokolově - I. etapa</t>
  </si>
  <si>
    <t>Město Sokolov</t>
  </si>
  <si>
    <t>Rokycanova 1929</t>
  </si>
  <si>
    <t>Sokolov</t>
  </si>
  <si>
    <t>35601</t>
  </si>
  <si>
    <t>00259586</t>
  </si>
  <si>
    <t>CZ00259586</t>
  </si>
  <si>
    <t>Celkem za stavbu</t>
  </si>
  <si>
    <t>CZK</t>
  </si>
  <si>
    <t xml:space="preserve">Popis rozpočtu:  - </t>
  </si>
  <si>
    <t>V rozpočtu není zahrnuta související akce přeložky kabelů NN a VN, která je financovaná investorem.</t>
  </si>
  <si>
    <t>Rekapitulace dílů</t>
  </si>
  <si>
    <t>Typ dílu</t>
  </si>
  <si>
    <t>VN</t>
  </si>
  <si>
    <t>Souhrn</t>
  </si>
  <si>
    <t>Stavební objekt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</si>
  <si>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</si>
  <si>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</si>
  <si>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</si>
  <si>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</si>
  <si>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</si>
  <si>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</si>
  <si>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</si>
  <si>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</si>
  <si>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</si>
  <si>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</si>
  <si>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</si>
  <si>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</si>
  <si>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</si>
  <si>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</si>
  <si>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</si>
  <si>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</si>
  <si>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</si>
  <si>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</si>
  <si>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</si>
  <si>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</si>
  <si>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</si>
  <si>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</si>
  <si>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</si>
  <si>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</si>
  <si>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</si>
  <si>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</si>
  <si>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</si>
  <si>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</si>
  <si>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005111020R</t>
  </si>
  <si>
    <t>Vytyčení stavby</t>
  </si>
  <si>
    <t>Soubor</t>
  </si>
  <si>
    <t>POL1_0</t>
  </si>
  <si>
    <t>005111021R</t>
  </si>
  <si>
    <t>Vytyčení inženýrských sítí</t>
  </si>
  <si>
    <t>005121010R</t>
  </si>
  <si>
    <t>Zařízení staveniště</t>
  </si>
  <si>
    <t>005211030R</t>
  </si>
  <si>
    <t xml:space="preserve">Dočasná dopravní opatření </t>
  </si>
  <si>
    <t>005231010R</t>
  </si>
  <si>
    <t>Revize - elektro</t>
  </si>
  <si>
    <t>005241020R</t>
  </si>
  <si>
    <t xml:space="preserve">Geodetické zaměření skutečného provedení  </t>
  </si>
  <si>
    <t>005123010R</t>
  </si>
  <si>
    <t>Územní a provozní vlivy, vč. archeologického dohledu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</si>
  <si>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</si>
  <si>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</si>
  <si>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</si>
  <si>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</si>
  <si>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005281010R</t>
  </si>
  <si>
    <t>Propagace</t>
  </si>
  <si>
    <t>SO01</t>
  </si>
  <si>
    <t>SO01 - Chodníky a zpevněné plochy</t>
  </si>
  <si>
    <t>soubor</t>
  </si>
  <si>
    <t>SO02</t>
  </si>
  <si>
    <t>SO02 - Vegetační úpravy</t>
  </si>
  <si>
    <t>SO02-02</t>
  </si>
  <si>
    <t xml:space="preserve">          SO02-01 - Vegetační úpravy</t>
  </si>
  <si>
    <t xml:space="preserve">          SO02-02 - Soupis rostlin</t>
  </si>
  <si>
    <t>SO03</t>
  </si>
  <si>
    <t>SO03 - Mobiliář</t>
  </si>
  <si>
    <t>SO05</t>
  </si>
  <si>
    <t>SO04 - Veřejné osvětlení</t>
  </si>
  <si>
    <t/>
  </si>
  <si>
    <t>SUM</t>
  </si>
  <si>
    <t>POPUZIV</t>
  </si>
  <si>
    <t>END</t>
  </si>
  <si>
    <t>SO 01 - Chodníky a zpevněné plochy</t>
  </si>
  <si>
    <t>1</t>
  </si>
  <si>
    <t>Zemní práce</t>
  </si>
  <si>
    <t>113201012RAA</t>
  </si>
  <si>
    <t>Vytrhání obrubníků chodníkových a parkových, včetně naložení a odvozu na skládku do 1 km</t>
  </si>
  <si>
    <t>m2</t>
  </si>
  <si>
    <t>POL2_0</t>
  </si>
  <si>
    <t>(77+60+28+14)*0,12</t>
  </si>
  <si>
    <t>VV</t>
  </si>
  <si>
    <t>122100010RA0</t>
  </si>
  <si>
    <t>Odkopávky nezapažené v hornině 1-4</t>
  </si>
  <si>
    <t>m3</t>
  </si>
  <si>
    <t>Odkopávky nezapažené s naložením na dopravní prostředek, odvozem a uložením na skládku, bez poplatku za skládku.</t>
  </si>
  <si>
    <t>POP</t>
  </si>
  <si>
    <t>1000*0,2</t>
  </si>
  <si>
    <t>100*0,4</t>
  </si>
  <si>
    <t>80*0,2</t>
  </si>
  <si>
    <t>R</t>
  </si>
  <si>
    <t>Odstranění sušáků, včetně bet. patek, naložení, odvoz 10 km, uložení</t>
  </si>
  <si>
    <t>kus</t>
  </si>
  <si>
    <t>3</t>
  </si>
  <si>
    <t>Svislé a kompletní konstrukce</t>
  </si>
  <si>
    <t>388996141R00</t>
  </si>
  <si>
    <t>Chránička kabelu z HDPE do DN 110 mm, výkop</t>
  </si>
  <si>
    <t>m</t>
  </si>
  <si>
    <t>5</t>
  </si>
  <si>
    <t>Komunikace</t>
  </si>
  <si>
    <t>59610003aRAE</t>
  </si>
  <si>
    <t>Chodník z dlažby betonové, podklad štěrkodrť, dlažba velkoformátová 400x600x80mm</t>
  </si>
  <si>
    <t>S provedením potřebných zemních prací, ve skladbách podle popisu, s dodávkou a osazením obrubníků, včetně 20% na prořez.</t>
  </si>
  <si>
    <t>Odkopávka s přemístěním výkopku v příčných profilech, s naložením na dopravní prostředek a odvozem do 1 km, s uložením výkopku na skládku a úpravou pláně. Podklad ze štěrkodrti s rozprostřením, vlhčením a zhutněním tl. 15 cm. Dodávka a položení dlažby do lože z těženého kameniva (drť 0-4 mm), s vyplněním spár, s dvojím beraněním a se smetením přebytečného materiálu na krajnici.</t>
  </si>
  <si>
    <t>Skladba:</t>
  </si>
  <si>
    <t>podklad ze štěrkodrť 15 cm</t>
  </si>
  <si>
    <t>lože z kameniva 8 cm</t>
  </si>
  <si>
    <t>dlažba betonová 8 cm</t>
  </si>
  <si>
    <t>celkem 31 cm</t>
  </si>
  <si>
    <t>Dlažba povrch tryskaný excelent, 20% barva šedá, 80% barva bílá</t>
  </si>
  <si>
    <t>950*1,2</t>
  </si>
  <si>
    <t>91</t>
  </si>
  <si>
    <t>Doplňující práce na komunikaci</t>
  </si>
  <si>
    <t>916161111RT1</t>
  </si>
  <si>
    <t>Osazení obruby z kostek velkých, s boční opěrou, včetně kostek velkých 15/17 cm, lože C 12/15</t>
  </si>
  <si>
    <t>96</t>
  </si>
  <si>
    <t>Bourání konstrukcí</t>
  </si>
  <si>
    <t>962042321R00</t>
  </si>
  <si>
    <t>Bourání zdiva nadzákladového z betonu prostého</t>
  </si>
  <si>
    <t>0,3*0,9*21</t>
  </si>
  <si>
    <t>0,4*1*28</t>
  </si>
  <si>
    <t>961044111R00</t>
  </si>
  <si>
    <t>Bourání základů z betonu prostého</t>
  </si>
  <si>
    <t>0,8*0,3*21</t>
  </si>
  <si>
    <t>0,8*1,2*28</t>
  </si>
  <si>
    <t>965042241RT6</t>
  </si>
  <si>
    <t>Bourání mazanin betonových tl. nad 10 cm, nad 4 m2</t>
  </si>
  <si>
    <t>580*0,2</t>
  </si>
  <si>
    <t>(100+280+182+18)*0,15</t>
  </si>
  <si>
    <t>113106121R00</t>
  </si>
  <si>
    <t>Rozebrání dlažeb z betonových dlaždic na sucho</t>
  </si>
  <si>
    <t>100+180</t>
  </si>
  <si>
    <t>113107610R00</t>
  </si>
  <si>
    <t>Odstranění podkladu nad 50 m2,kam.drcené tl.10 cm</t>
  </si>
  <si>
    <t>300+280</t>
  </si>
  <si>
    <t>460030073RT3</t>
  </si>
  <si>
    <t>Bourání živičných povrchů tl. vrstvy 10 - 15 cm, v ploše nad 10 m2</t>
  </si>
  <si>
    <t>280+20</t>
  </si>
  <si>
    <t>46062001aRT1</t>
  </si>
  <si>
    <t>Provizorní úprava terénu v přírodní hornině 3, ruční vyrovnání a zhutnění, vč. komunikace š. 3m</t>
  </si>
  <si>
    <t>Provizorní komunikace.</t>
  </si>
  <si>
    <t>15*3</t>
  </si>
  <si>
    <t>113151111R00</t>
  </si>
  <si>
    <t>Rozebrání provizorní komunikace</t>
  </si>
  <si>
    <t>S přemístěním na skládku na vzdálenost do 20 m nebo s naložením na dopravní prostředek.</t>
  </si>
  <si>
    <t>Demontáž plakátovacího sloupu, včetně uskladnění na staveništi</t>
  </si>
  <si>
    <t>Odvoz stávajícího demontovaného sloupu a dodávku včetně montáže nového plakátovacího sloupu zajistí investor.</t>
  </si>
  <si>
    <t>Demontáž a odstranění, betonového odpadkového</t>
  </si>
  <si>
    <t>Včetně odvozu na skládku a poplatku za skládku.</t>
  </si>
  <si>
    <t>97</t>
  </si>
  <si>
    <t>Prorážení otvorů</t>
  </si>
  <si>
    <t>979081111R00</t>
  </si>
  <si>
    <t>Odvoz suti a vybour. hmot na skládku do 1 km</t>
  </si>
  <si>
    <t>t</t>
  </si>
  <si>
    <t>729,769+4,7256</t>
  </si>
  <si>
    <t>979081121R00</t>
  </si>
  <si>
    <t>Příplatek k odvozu za každý další 1 km</t>
  </si>
  <si>
    <t>Celkem 9 km.</t>
  </si>
  <si>
    <t>979990101R00</t>
  </si>
  <si>
    <t>Poplatek za skládku suti - směs betonu, cihel a zeminy</t>
  </si>
  <si>
    <t>99</t>
  </si>
  <si>
    <t>Staveništní přesun hmot</t>
  </si>
  <si>
    <t>998223011R00</t>
  </si>
  <si>
    <t>Přesun hmot, pozemní komunikace, kryt dlážděný</t>
  </si>
  <si>
    <t>709,77540+75,13295</t>
  </si>
  <si>
    <t>998223094R00</t>
  </si>
  <si>
    <t>Přesun hmot, komunikace dlážděné, příplatek 5 km</t>
  </si>
  <si>
    <t>998223095R00</t>
  </si>
  <si>
    <t>Přesun hmot, komunik. dlážděné, přípl. dalších 5km</t>
  </si>
  <si>
    <t xml:space="preserve">SO 02 - 01 - Vegetační úpravy </t>
  </si>
  <si>
    <t>184805312R00</t>
  </si>
  <si>
    <t>Výchovný řez alejových stromů výšky 4 až 6 m</t>
  </si>
  <si>
    <t>Včetně následné péče po dobu 2 let.</t>
  </si>
  <si>
    <t>2*6</t>
  </si>
  <si>
    <t>111301111R00</t>
  </si>
  <si>
    <t>Sejmutí drnu tl. do 10 cm, s přemístěním do 50 m</t>
  </si>
  <si>
    <t>Sejmutí drnu tl. do 10 cm s nařezáním, vyrýpnutím, zvednutím, přemístěním a složením na vzdálenost do 50 m nebo s naložením na dopravní prostředek.</t>
  </si>
  <si>
    <t>v místě křižovatky: :  1330</t>
  </si>
  <si>
    <t>183402111R00</t>
  </si>
  <si>
    <t>Rozrušení půdy do 15 cm v rovině/svah 1:5</t>
  </si>
  <si>
    <t>výsadby: :  195</t>
  </si>
  <si>
    <t>trávník: :  750</t>
  </si>
  <si>
    <t>182001111R00</t>
  </si>
  <si>
    <t>Plošná úprava terénu, nerovnosti do 10 cm v rovině</t>
  </si>
  <si>
    <t>Plošná úprava terénu s urovnáním povrchu, bez doplnění ornice, v hornině 1 až 4.</t>
  </si>
  <si>
    <t>Položky jsou určeny pro vyrovnání nerovností dosud neupraveného rostlého nebo ulehlého terénu.</t>
  </si>
  <si>
    <t>181006111R00</t>
  </si>
  <si>
    <t>Rozprostření zemin v rov./sklonu 1:5, tl. do 10 cm</t>
  </si>
  <si>
    <t>10371500R</t>
  </si>
  <si>
    <t>Substrát zahradnický B  VL</t>
  </si>
  <si>
    <t>POL3_0</t>
  </si>
  <si>
    <t>vícekmeny: :  0,5*6</t>
  </si>
  <si>
    <t>10364200R</t>
  </si>
  <si>
    <t>Ornice pro pozemkové úpravy</t>
  </si>
  <si>
    <t>plošná úprava terénu: :  945*0,08 + 600*0,15</t>
  </si>
  <si>
    <t>Písek 0-4 na vylehčení substrátu, včetně zapravení</t>
  </si>
  <si>
    <t>195*0,1*1,6</t>
  </si>
  <si>
    <t>184802111R00</t>
  </si>
  <si>
    <t>Chemické odplevelení na široko 1,5x</t>
  </si>
  <si>
    <t>Chemické odplevelení před založením na široko (1,5x).</t>
  </si>
  <si>
    <t>záhony: :  195*1,5</t>
  </si>
  <si>
    <t>trávník: :  750*1,5</t>
  </si>
  <si>
    <t>25234000.AR</t>
  </si>
  <si>
    <t>Herbicid totální bal. po 1 litru</t>
  </si>
  <si>
    <t>l</t>
  </si>
  <si>
    <t>5 l/ha</t>
  </si>
  <si>
    <t>0,3735*5</t>
  </si>
  <si>
    <t>111a</t>
  </si>
  <si>
    <t>Vytýčení výsadeb</t>
  </si>
  <si>
    <t>kpl</t>
  </si>
  <si>
    <t>183403114R00</t>
  </si>
  <si>
    <t>Obdělání půdy kultivátorováním v rovině</t>
  </si>
  <si>
    <t>80% plochy</t>
  </si>
  <si>
    <t>945*0,8</t>
  </si>
  <si>
    <t>183403131R00</t>
  </si>
  <si>
    <t>Obdělání půdy rytím do 20 cm hor. 1 až 2, v rovině</t>
  </si>
  <si>
    <t>20% plochy</t>
  </si>
  <si>
    <t>945*0,2</t>
  </si>
  <si>
    <t>183403153R00</t>
  </si>
  <si>
    <t>Obdělání půdy hrabáním, v rovině</t>
  </si>
  <si>
    <t>3 x hrabání</t>
  </si>
  <si>
    <t>945*3</t>
  </si>
  <si>
    <t>180400020RA0</t>
  </si>
  <si>
    <t>Založení trávníku parkového, rovina, dodání osiva</t>
  </si>
  <si>
    <t>1. Doporučená spotřeba osiva je 3 dkg/m2.</t>
  </si>
  <si>
    <t>2. V položce jsou zakalkulovány náklady na první pokosení, naložení odpadu a odvezení do 20 km, se složením.</t>
  </si>
  <si>
    <t>3. V položce nejsou zakalkulovány náklady na vypletí a zalévání.</t>
  </si>
  <si>
    <t>183101221R00</t>
  </si>
  <si>
    <t>Hloub. jamek s výměnou 50% půdy do 1 m3 sv.1:5</t>
  </si>
  <si>
    <t>Hloubení jamek pro vysazování rostlin v hornině 1 až 4 s výměnou půdy na 50%, s případným naložením přebytečných výkopků na dopravní prostředek, s odvozem na vzdálenost do 20 km a se složením.</t>
  </si>
  <si>
    <t>V položkách jsou zakalkulovány i náklady na případné odstranění napadané zeminy.</t>
  </si>
  <si>
    <t>Rozměr jam: 1,5x1,5x0,8m</t>
  </si>
  <si>
    <t>vícekmeny: : 6</t>
  </si>
  <si>
    <t>183403161R00</t>
  </si>
  <si>
    <t>Obdělání půdy válením, v rovině</t>
  </si>
  <si>
    <t>185803111R00</t>
  </si>
  <si>
    <t>Ošetření trávníku v rovině</t>
  </si>
  <si>
    <t>Ošetření trávníku bez ohledu na způsob založení, tj. pokosení se shrabáním, naložením shrabků na dopravní prostředek s odvezením do 20 km a se složením.</t>
  </si>
  <si>
    <t>750*1</t>
  </si>
  <si>
    <t>184102115R00</t>
  </si>
  <si>
    <t>Výsadba dřevin s balem D do 60 cm, v rovině</t>
  </si>
  <si>
    <t>Výsadba dřevin s balem do předem vyhloubené jamky se zalitím.</t>
  </si>
  <si>
    <t>184816111R00</t>
  </si>
  <si>
    <t>Hnojení sazenic průmysl. hnojivy do 0,25 kg k 1saz, vč. dodávky hnojiva</t>
  </si>
  <si>
    <t>Hnojivo s postupným uvolňováním.</t>
  </si>
  <si>
    <t>6 tablet x 6</t>
  </si>
  <si>
    <t>18420211aR00</t>
  </si>
  <si>
    <t>Ukotvení dřeviny 1 kůlem D do 10 cm, dl. do 3 m</t>
  </si>
  <si>
    <t>vícekmeny: :  6</t>
  </si>
  <si>
    <t>60850016R</t>
  </si>
  <si>
    <t>Kůl vyvazovací impregnovaný 250 x 8 cm, včetně vázacího materiálu</t>
  </si>
  <si>
    <t>6</t>
  </si>
  <si>
    <t>183205111R00</t>
  </si>
  <si>
    <t>Založení záhonu v rovině/svah 1 : 5, hor. 1 - 2</t>
  </si>
  <si>
    <t>Založení záhonu pro vysazování rostlin s urovnáním a s případným naložením odpadu na dopravní prostředek, s odvozem na vzdálenost do 20 km a se složením.</t>
  </si>
  <si>
    <t>V položkách jsou zakalkulovány i náklady na jedno obdělání půdy nakopáním, frézováním nebo rytím.</t>
  </si>
  <si>
    <t>183101111R00</t>
  </si>
  <si>
    <t>Hloub. jamek bez výměny půdy do 0,01 m3, svah 1:5</t>
  </si>
  <si>
    <t>květiny: :  727</t>
  </si>
  <si>
    <t>cibule: :  324</t>
  </si>
  <si>
    <t>keře malé: :  76</t>
  </si>
  <si>
    <t>183204113R00</t>
  </si>
  <si>
    <t>Výsadba cibulí nebo hlíz</t>
  </si>
  <si>
    <t>Výsadba květin do připravené půdy se zalitím.</t>
  </si>
  <si>
    <t>183204112R00</t>
  </si>
  <si>
    <t>Výsadba trvalek</t>
  </si>
  <si>
    <t>184102110R00</t>
  </si>
  <si>
    <t>Výsadba dřevin s balem D do 10 cm, v rovině</t>
  </si>
  <si>
    <t>184921093R00</t>
  </si>
  <si>
    <t>Mulčování rostlin tl. do 0,1 m rovina</t>
  </si>
  <si>
    <t>Mulčování vysazených rostlin s případným naložením odpadu na dopravní prostředek, s odvezením do 20 km a se složením.</t>
  </si>
  <si>
    <t>1. V položkách jsou zakalkulovány i náklady na případné zřízení jízdní dráhy.</t>
  </si>
  <si>
    <t>2. V položkách nejsou zakalkulovány náklady na:</t>
  </si>
  <si>
    <t>a) stabilizaci mulče proti erozi,</t>
  </si>
  <si>
    <t>b) přísady proti vznícení mulče,</t>
  </si>
  <si>
    <t>3. Tloušťka mulče se měří v nakypřeném stavu.</t>
  </si>
  <si>
    <t>stromy: :  6</t>
  </si>
  <si>
    <t>10391100R</t>
  </si>
  <si>
    <t>Kůra mulčovací VL</t>
  </si>
  <si>
    <t>Mulčování štěrkodrtí.</t>
  </si>
  <si>
    <t>58344154R</t>
  </si>
  <si>
    <t>Štěrkodrtě frakce 8-16 světle šedá barva</t>
  </si>
  <si>
    <t>195*0,08*1,6</t>
  </si>
  <si>
    <t>184801131R00</t>
  </si>
  <si>
    <t>Ošetřování vysazených dřevin ve skupině, v rovině</t>
  </si>
  <si>
    <t>Ošetření vysazených dřevin t.j. odplevelení s nakypřením nebo vypletí, odstranění poškozených částí dřeviny s případným složením odpadu na hromady, naložením na dopravní prostředek, odvozem do 20 km a se složením.</t>
  </si>
  <si>
    <t>Následná péče bude probíhat po dobu 24 měsíců</t>
  </si>
  <si>
    <t>(případně dosazení uhynulých rostlin)</t>
  </si>
  <si>
    <t>8*195</t>
  </si>
  <si>
    <t>184801121R00</t>
  </si>
  <si>
    <t>Ošetřování vysazených dřevin soliterních, v rovině</t>
  </si>
  <si>
    <t>stromy: :  6*8</t>
  </si>
  <si>
    <t>185804311R00</t>
  </si>
  <si>
    <t>Zalití rostlin vodou plochy do 20 m2</t>
  </si>
  <si>
    <t>Včetně dodávky vody pro zálivku.</t>
  </si>
  <si>
    <t>Následná péče bude probíhat po dobu 24 měsíců.</t>
  </si>
  <si>
    <t>stromy: :  0,1*6*12</t>
  </si>
  <si>
    <t>výsadby: :  0,01*195*12</t>
  </si>
  <si>
    <t>trávník: :  0,01*750*12</t>
  </si>
  <si>
    <t>199000002R00</t>
  </si>
  <si>
    <t>Poplatek za skládku horniny 1- 4</t>
  </si>
  <si>
    <t>Skládka sejmutého drnu tl. 10 cm.</t>
  </si>
  <si>
    <t>917-a</t>
  </si>
  <si>
    <t>Osazení ležat. obrub. ocelová pásovina s opěrou, z ocelových tyčí</t>
  </si>
  <si>
    <t>13355160R</t>
  </si>
  <si>
    <t>Ocel pásová jakost 11373  120x5,0 mm</t>
  </si>
  <si>
    <t>0,0092*40</t>
  </si>
  <si>
    <t>13210340R</t>
  </si>
  <si>
    <t>Tyč ocelová kruhová jakost 10000  D 12 mm</t>
  </si>
  <si>
    <t>45 cm/ks</t>
  </si>
  <si>
    <t>40*0,0092*0,5</t>
  </si>
  <si>
    <t>Osazení řady tyčí do betonu H do 0,5 m v rovině</t>
  </si>
  <si>
    <t>998231311R00</t>
  </si>
  <si>
    <t>Přesun hmot pro sadovnické a krajin. úpravy do 5km</t>
  </si>
  <si>
    <t>SO 02 - 02 Rostlinný materiál</t>
  </si>
  <si>
    <t>1-2</t>
  </si>
  <si>
    <t>Vícekmeny</t>
  </si>
  <si>
    <t>11</t>
  </si>
  <si>
    <t>Prunus ´Accolade´, vck 250/300</t>
  </si>
  <si>
    <t>12</t>
  </si>
  <si>
    <t>Prunus cerasifera ´Nigra´, 250/300</t>
  </si>
  <si>
    <t>1-5</t>
  </si>
  <si>
    <t>Menší keře</t>
  </si>
  <si>
    <t>35</t>
  </si>
  <si>
    <t>Hypericum calycinum 20/30</t>
  </si>
  <si>
    <t>39</t>
  </si>
  <si>
    <t>Spiraea ´Golden Princess´ 20/30</t>
  </si>
  <si>
    <t>1-6</t>
  </si>
  <si>
    <t>Trvalky a traviny</t>
  </si>
  <si>
    <t>45</t>
  </si>
  <si>
    <t>Achnatherum calamagrostis ´Lemperg´ k13</t>
  </si>
  <si>
    <t>46</t>
  </si>
  <si>
    <t>Aster dumosus ´Blaue Lagune´ k9</t>
  </si>
  <si>
    <t>47</t>
  </si>
  <si>
    <t>Aster dumosus ´Terry´s Pride´ k9</t>
  </si>
  <si>
    <t>48</t>
  </si>
  <si>
    <t>Calamagrostis x acutiflora ´Karl Foerster´ K13</t>
  </si>
  <si>
    <t>50</t>
  </si>
  <si>
    <t>Deschampsia caespitosa ´Goldtau´ k13</t>
  </si>
  <si>
    <t>51</t>
  </si>
  <si>
    <t>Deschampsia caespitosa ´Palava´</t>
  </si>
  <si>
    <t>52</t>
  </si>
  <si>
    <t>Festuca gautierii k13</t>
  </si>
  <si>
    <t>53</t>
  </si>
  <si>
    <t>Panicum virgatum ´Hänse Herms´ 1,5l</t>
  </si>
  <si>
    <t>55</t>
  </si>
  <si>
    <t>Sesleria caerulea k9</t>
  </si>
  <si>
    <t>56</t>
  </si>
  <si>
    <t>Sporobolus heterolepis k13</t>
  </si>
  <si>
    <t>1-7</t>
  </si>
  <si>
    <t>Cibuloviny</t>
  </si>
  <si>
    <t>57</t>
  </si>
  <si>
    <t>Allium aflatunense ´Purple Sensation´</t>
  </si>
  <si>
    <t>58</t>
  </si>
  <si>
    <t>Narcissus ´Carlton´</t>
  </si>
  <si>
    <t>59</t>
  </si>
  <si>
    <t>Tulipa praestans ´Fusilier´</t>
  </si>
  <si>
    <t>SO 03 - Mobiliář</t>
  </si>
  <si>
    <t>131100010RA0</t>
  </si>
  <si>
    <t>Hloubení nezapažených jam v hornině1-4</t>
  </si>
  <si>
    <t>21*0,6*0,3*0,3</t>
  </si>
  <si>
    <t>162702199R00</t>
  </si>
  <si>
    <t>Poplatek za skládku zeminy</t>
  </si>
  <si>
    <t>2</t>
  </si>
  <si>
    <t>Základy,zvláštní zakládání</t>
  </si>
  <si>
    <t>275310010RAA</t>
  </si>
  <si>
    <t>Základová patka z betonu C 8/10, včetně bednění, štěrkopískový podklad 10 cm</t>
  </si>
  <si>
    <t>M46</t>
  </si>
  <si>
    <t>Zemní práce při montážích</t>
  </si>
  <si>
    <t>460600001RT7</t>
  </si>
  <si>
    <t>Naložení a odvoz zeminy, odvoz na vzdálenost 9000 m</t>
  </si>
  <si>
    <t>460600002R00</t>
  </si>
  <si>
    <t>Příplatek za odvoz za každých dalších 1000 m</t>
  </si>
  <si>
    <t>1-1</t>
  </si>
  <si>
    <t>Mobiliář</t>
  </si>
  <si>
    <t>Jednosedačka</t>
  </si>
  <si>
    <t>rozměr d.h.v.: 700 x 660 x 794 mm,</t>
  </si>
  <si>
    <t>materiál: svařenec z oceli tř. 11 galvanicky zinkovaný a následně ošetřený práškovou vypalovací barvou</t>
  </si>
  <si>
    <t>Cena bude zahrnovat samotný prvek, dodávku a jeho montáž.</t>
  </si>
  <si>
    <t>Odpadkový koš</t>
  </si>
  <si>
    <t>rozměr d.š.v.: 406 x 350 x 900 mm,</t>
  </si>
  <si>
    <t>materiál: ocel zinkovaná, ošetřená práškovou vypalovací barvou (RAL 9006 - stříbrná světlý hliník), dvířka nerez, vnitřní nádoba - pozinkovaný plech tl. 0,8 mm</t>
  </si>
  <si>
    <t>Hodiny</t>
  </si>
  <si>
    <t>rozměr š.v.: 800 x 5000 mm,</t>
  </si>
  <si>
    <t>materiál: hliníkové části pokryté polyesterovým práškem, kotvení: pomocí kotevního profilu zapuštěného v betonovém základu</t>
  </si>
  <si>
    <t>Cena bude zahrnovat samotný prvek, dodávku a jeho montáž, včetně připojení a zprovoznění.</t>
  </si>
  <si>
    <t>111633460</t>
  </si>
  <si>
    <t>Suspenze asfaltová GUMOASFALT SA 12/ 10 kg</t>
  </si>
  <si>
    <t>1609128stož</t>
  </si>
  <si>
    <t>Stožár dle specifikace</t>
  </si>
  <si>
    <t>ks</t>
  </si>
  <si>
    <t>1609128svítidlo</t>
  </si>
  <si>
    <t>Svítidlo LED dle specifikace</t>
  </si>
  <si>
    <t>1609128svork</t>
  </si>
  <si>
    <t>Stožárová svorkovnice dle specifikace</t>
  </si>
  <si>
    <t>210202013D</t>
  </si>
  <si>
    <t>Demontáž svítidlo výbojkové průmyslové stropní na, výložník</t>
  </si>
  <si>
    <t>210204002</t>
  </si>
  <si>
    <t>Montáž stožárů osvětlení parkových ocelových</t>
  </si>
  <si>
    <t>210204011D</t>
  </si>
  <si>
    <t>Demontáž stožárů osvětlení ocelových samostatně, stojících délky do 12 m</t>
  </si>
  <si>
    <t>210204103D</t>
  </si>
  <si>
    <t>Demontáž výložníků osvětlení jednoramenných, sloupových hmotnosti do 35 kg</t>
  </si>
  <si>
    <t>210220020</t>
  </si>
  <si>
    <t>Montáž uzemňovacího vedení vodičů FeZn pomocí, svorek v zemi páskou do 120 mm2 ve měst. zástavbě</t>
  </si>
  <si>
    <t>zástavbě</t>
  </si>
  <si>
    <t>210901090</t>
  </si>
  <si>
    <t>Montáž hliníkových kabelů AYKY, AMCMK, TFSP,, NAYY-J-RE(-O-SM) 1kV 4x25 mm2 pevně uložených</t>
  </si>
  <si>
    <t>341110300</t>
  </si>
  <si>
    <t>kabel silový s Cu jádrem CYKY 3x1,5 mm2</t>
  </si>
  <si>
    <t>341110900</t>
  </si>
  <si>
    <t>kabel silový s Cu jádrem CYKY 5x1,5 mm2</t>
  </si>
  <si>
    <t>341131200</t>
  </si>
  <si>
    <t>kabel silový s Al jádrem 1-AYKY 4x25/S mm2</t>
  </si>
  <si>
    <t>210,14286*1,05</t>
  </si>
  <si>
    <t>345713520</t>
  </si>
  <si>
    <t>trubka elektroinstalační ohebná Kopoflex,, HDPE+LDPE KF 09063</t>
  </si>
  <si>
    <t>53*1,05</t>
  </si>
  <si>
    <t>354420360</t>
  </si>
  <si>
    <t>svorka uzemnění  SP nerez připojovací</t>
  </si>
  <si>
    <t>354420370</t>
  </si>
  <si>
    <t>svorka uzemnění  SK nerez křížová</t>
  </si>
  <si>
    <t>354420620</t>
  </si>
  <si>
    <t>pás zemnící 30 x 4 mm FeZn</t>
  </si>
  <si>
    <t>kg</t>
  </si>
  <si>
    <t>460050003</t>
  </si>
  <si>
    <t>Hloubení nezapažených jam pro stožáry jednoduché, délky do 8 m na rovině ručně v hornině tř 3</t>
  </si>
  <si>
    <t>460050703</t>
  </si>
  <si>
    <t>Hloubení nezapažených jam pro stožáry veřejného, osvětlení ručně v hornině tř 3</t>
  </si>
  <si>
    <t>460070753</t>
  </si>
  <si>
    <t>Hloubení nezapažených jam pro ostatní konstrukce, ručně v hornině tř 3</t>
  </si>
  <si>
    <t>460080034</t>
  </si>
  <si>
    <t>Základové konstrukce ze ŽB tř. C 20/25</t>
  </si>
  <si>
    <t>460080112</t>
  </si>
  <si>
    <t>Bourání základu betonového se záhozem jámy, sypaninou</t>
  </si>
  <si>
    <t>460080201</t>
  </si>
  <si>
    <t>Zřízení nezabudovaného bednění základových, konstrukcí</t>
  </si>
  <si>
    <t>460080301</t>
  </si>
  <si>
    <t>Odstranění nezabudovaného bednění základových, konstrukcí</t>
  </si>
  <si>
    <t>460120013</t>
  </si>
  <si>
    <t>Zásyp jam ručně v hornině třídy 3</t>
  </si>
  <si>
    <t>460150133</t>
  </si>
  <si>
    <t>Hloubení kabelových zapažených i nezapažených rýh, ručně š 35 cm, hl 50 cm, v hornině tř 3</t>
  </si>
  <si>
    <t>18,55002*2,85714</t>
  </si>
  <si>
    <t>460150263</t>
  </si>
  <si>
    <t>Hloubení kabelových zapažených i nezapažených rýh, ručně š 50 cm, hl 80 cm, v hornině tř 3</t>
  </si>
  <si>
    <t>460421082</t>
  </si>
  <si>
    <t>Lože kabelů z písku nebo štěrkopísku tl 5 cm nad, kabel, kryté plastovou folií, š lože do 50 cm</t>
  </si>
  <si>
    <t>460421042</t>
  </si>
  <si>
    <t>Lože kabelů z písku a štěrkopísku tl 5 cm nad, kabel, kryté beton deskou 50x25 cm, š lože do 50</t>
  </si>
  <si>
    <t>cm</t>
  </si>
  <si>
    <t>460490051</t>
  </si>
  <si>
    <t>Krytí spojek, koncovek a odbočnic pro kabely do 6, kV cihlami s ložem a zásypem pískem</t>
  </si>
  <si>
    <t>460560133</t>
  </si>
  <si>
    <t>Zásyp rýh ručně šířky 35 cm, hloubky 50 cm, z, horniny třídy 3</t>
  </si>
  <si>
    <t>460560263</t>
  </si>
  <si>
    <t>Zásyp rýh ručně šířky 50 cm, hloubky 80 cm, z, horniny třídy 3</t>
  </si>
  <si>
    <t>460561821</t>
  </si>
  <si>
    <t>Zásyp rýh strojně včetně zhutnění a urovnání, povrchu - v zástavbě</t>
  </si>
  <si>
    <t>460600061</t>
  </si>
  <si>
    <t>Odvoz suti a vybouraných hmot do 1 km</t>
  </si>
  <si>
    <t>592131050</t>
  </si>
  <si>
    <t>deska krycí DK3 50 x 31/21 x 5,5 cm</t>
  </si>
  <si>
    <t>741110043</t>
  </si>
  <si>
    <t>Montáž trubka plastová ohebná D přes 35 mm uložená, pevně</t>
  </si>
  <si>
    <t>741121101</t>
  </si>
  <si>
    <t>Montáž vodič Al izolovaný plný a laněný žíla 16 až, 35 mm2 zatažený v trubkách nebo lištách (AY,AYY)</t>
  </si>
  <si>
    <t>741122122</t>
  </si>
  <si>
    <t>Montáž kabel Cu plný kulatý žíla 3x1,5 až 6 mm2, zatažený v trubkách (CYKY)</t>
  </si>
  <si>
    <t>741122142</t>
  </si>
  <si>
    <t>Montáž kabel Cu plný kulatý žíla 5x1,5 až 2,5 mm2, zatažený v trubkách (CYKY)</t>
  </si>
  <si>
    <t>741128022</t>
  </si>
  <si>
    <t>Příplatek k montáži kabelů za zatažení vodiče a, kabelu do 2,00 kg</t>
  </si>
  <si>
    <t>741130021</t>
  </si>
  <si>
    <t>Ukončení vodič izolovaný do 2,5 mm2 na svorkovnici</t>
  </si>
  <si>
    <t>741130026</t>
  </si>
  <si>
    <t>Ukončení vodič izolovaný do 25 mm2 na svorkovnici</t>
  </si>
  <si>
    <t>741372151</t>
  </si>
  <si>
    <t>Montáž svítidlo LED průmyslové závěsné lampa</t>
  </si>
  <si>
    <t>998225111</t>
  </si>
  <si>
    <t>Přesun hmot pro pozemní komunikace s krytem z, kamene, monolitickým betonovým nebo živičným</t>
  </si>
  <si>
    <t>998225194</t>
  </si>
  <si>
    <t>Příplatek k přesunu hmot pro pozemní komunikace s, krytem z kamene, živičným, betonovým do 5000 m</t>
  </si>
  <si>
    <t>Montážhodin</t>
  </si>
  <si>
    <t>Připojení uličních hodin bez materiálu</t>
  </si>
  <si>
    <t>hod</t>
  </si>
  <si>
    <t>Montážkabelovés</t>
  </si>
  <si>
    <t>Montáž kabelové spojky</t>
  </si>
  <si>
    <t>RM/SM-25/GPH</t>
  </si>
  <si>
    <t>Spojka kabelová 36kV 25 ALU-ZE</t>
  </si>
  <si>
    <t>SSU1-L(6-25)</t>
  </si>
  <si>
    <t>Kabelová spojka bez spojovače Spojka PRIMA 1kV pro, AYKY 4x6 až 4x25</t>
  </si>
  <si>
    <t>SO O4 - Veřejné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</si>
</sst>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17" fillId="0" borderId="33" xfId="0" applyNumberFormat="1" applyFont="1" applyFill="1" applyBorder="1" applyAlignment="1" applyProtection="1">
      <alignment vertical="top" shrinkToFit="1"/>
    </xf>
    <xf numFmtId="4" fontId="17" fillId="0" borderId="39" xfId="0" applyNumberFormat="1" applyFont="1" applyFill="1" applyBorder="1" applyAlignment="1" applyProtection="1">
      <alignment vertical="top" shrinkToFit="1"/>
    </xf>
    <xf numFmtId="0" fontId="0" fillId="0" borderId="49" xfId="0" applyFont="1" applyBorder="1" applyAlignment="1">
      <alignment vertical="center"/>
    </xf>
    <xf numFmtId="49" fontId="0" fillId="0" borderId="43" xfId="0" applyNumberFormat="1" applyBorder="1" applyAlignment="1">
      <alignment vertical="center"/>
    </xf>
    <xf numFmtId="0" fontId="0" fillId="3" borderId="49" xfId="0" applyFill="1" applyBorder="1"/>
    <xf numFmtId="0" fontId="0" fillId="3" borderId="54" xfId="0" applyFill="1" applyBorder="1"/>
    <xf numFmtId="0" fontId="0" fillId="3" borderId="52" xfId="0" applyFill="1" applyBorder="1"/>
    <xf numFmtId="49" fontId="0" fillId="3" borderId="52" xfId="0" applyNumberFormat="1" applyFill="1" applyBorder="1"/>
    <xf numFmtId="0" fontId="18" fillId="0" borderId="33" xfId="0" quotePrefix="1" applyNumberFormat="1" applyFont="1" applyBorder="1" applyAlignment="1">
      <alignment horizontal="left" vertical="top" wrapText="1"/>
    </xf>
    <xf numFmtId="0" fontId="18" fillId="0" borderId="33" xfId="0" applyNumberFormat="1" applyFont="1" applyBorder="1" applyAlignment="1">
      <alignment vertical="top" wrapText="1" shrinkToFit="1"/>
    </xf>
    <xf numFmtId="164" fontId="18" fillId="0" borderId="33" xfId="0" applyNumberFormat="1" applyFont="1" applyBorder="1" applyAlignment="1">
      <alignment vertical="top" wrapText="1" shrinkToFit="1"/>
    </xf>
    <xf numFmtId="0" fontId="20" fillId="0" borderId="0" xfId="0" applyNumberFormat="1" applyFont="1" applyAlignment="1">
      <alignment wrapText="1"/>
    </xf>
    <xf numFmtId="0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vertical="top" shrinkToFit="1"/>
    </xf>
    <xf numFmtId="164" fontId="19" fillId="0" borderId="33" xfId="0" applyNumberFormat="1" applyFont="1" applyBorder="1" applyAlignment="1">
      <alignment vertical="top" shrinkToFit="1"/>
    </xf>
    <xf numFmtId="4" fontId="19" fillId="0" borderId="33" xfId="0" applyNumberFormat="1" applyFont="1" applyBorder="1" applyAlignment="1">
      <alignment vertical="top" shrinkToFit="1"/>
    </xf>
    <xf numFmtId="0" fontId="5" fillId="3" borderId="53" xfId="0" applyFont="1" applyFill="1" applyBorder="1" applyAlignment="1">
      <alignment vertical="top"/>
    </xf>
    <xf numFmtId="49" fontId="5" fillId="3" borderId="43" xfId="0" applyNumberFormat="1" applyFont="1" applyFill="1" applyBorder="1" applyAlignment="1">
      <alignment vertical="top"/>
    </xf>
    <xf numFmtId="49" fontId="5" fillId="3" borderId="43" xfId="0" applyNumberFormat="1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vertical="top"/>
    </xf>
    <xf numFmtId="4" fontId="5" fillId="3" borderId="54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43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6" xfId="0" applyNumberFormat="1" applyFont="1" applyBorder="1" applyAlignment="1">
      <alignment vertical="top" wrapText="1" shrinkToFit="1"/>
    </xf>
    <xf numFmtId="164" fontId="19" fillId="0" borderId="6" xfId="0" applyNumberFormat="1" applyFont="1" applyBorder="1" applyAlignment="1">
      <alignment vertical="top" wrapText="1" shrinkToFit="1"/>
    </xf>
    <xf numFmtId="4" fontId="19" fillId="0" borderId="6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448\AppData\Local\Temp\8\Temp1__V&#205;T&#282;ZN&#193;_DZS_K&#344;I&#381;OVATKA.zip\SO02_02_rostliny_sle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448\AppData\Local\Temp\8\Temp1__V&#205;T&#282;ZN&#193;_DZS_K&#344;I&#381;OVATKA.zip\SO01_chodniky_slep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448\AppData\Local\Temp\8\Temp1__V&#205;T&#282;ZN&#193;_DZS_K&#344;I&#381;OVATKA.zip\SO02_01_Vegeta_sle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448\AppData\Local\Temp\8\Temp1__V&#205;T&#282;ZN&#193;_DZS_K&#344;I&#381;OVATKA.zip\SO03_mobiliar_slep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448\AppData\Local\Temp\8\Temp1__V&#205;T&#282;ZN&#193;_DZS_K&#344;I&#381;OVATKA.zip\SO04_VO_sle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Z15" sqref="Z15"/>
    </sheetView>
  </sheetViews>
  <sheetFormatPr defaultColWidth="8.85546875"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26" t="s">
        <v>39</v>
      </c>
      <c r="B2" s="226"/>
      <c r="C2" s="226"/>
      <c r="D2" s="226"/>
      <c r="E2" s="226"/>
      <c r="F2" s="226"/>
      <c r="G2" s="22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 enableFormatConditionsCalculation="0">
    <tabColor rgb="FF66FF66"/>
  </sheetPr>
  <dimension ref="A1:AZ54"/>
  <sheetViews>
    <sheetView showGridLines="0" topLeftCell="B95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2.42578125" customWidth="1"/>
  </cols>
  <sheetData>
    <row r="1" spans="1:15" ht="33.75" customHeight="1" x14ac:dyDescent="0.2">
      <c r="A1" s="73" t="s">
        <v>36</v>
      </c>
      <c r="B1" s="228" t="s">
        <v>42</v>
      </c>
      <c r="C1" s="229"/>
      <c r="D1" s="229"/>
      <c r="E1" s="229"/>
      <c r="F1" s="229"/>
      <c r="G1" s="229"/>
      <c r="H1" s="229"/>
      <c r="I1" s="229"/>
      <c r="J1" s="230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 t="s">
        <v>50</v>
      </c>
      <c r="J5" s="11"/>
    </row>
    <row r="6" spans="1:15" ht="15.75" customHeight="1" x14ac:dyDescent="0.2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 t="s">
        <v>51</v>
      </c>
      <c r="J6" s="11"/>
    </row>
    <row r="7" spans="1:15" ht="15.75" customHeight="1" x14ac:dyDescent="0.2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43"/>
      <c r="E11" s="243"/>
      <c r="F11" s="243"/>
      <c r="G11" s="243"/>
      <c r="H11" s="28" t="s">
        <v>33</v>
      </c>
      <c r="I11" s="101"/>
      <c r="J11" s="11"/>
    </row>
    <row r="12" spans="1:15" ht="15.75" customHeight="1" x14ac:dyDescent="0.2">
      <c r="A12" s="4"/>
      <c r="B12" s="41"/>
      <c r="C12" s="26"/>
      <c r="D12" s="247"/>
      <c r="E12" s="247"/>
      <c r="F12" s="247"/>
      <c r="G12" s="247"/>
      <c r="H12" s="28" t="s">
        <v>34</v>
      </c>
      <c r="I12" s="101"/>
      <c r="J12" s="11"/>
    </row>
    <row r="13" spans="1:15" ht="15.75" customHeight="1" x14ac:dyDescent="0.2">
      <c r="A13" s="4"/>
      <c r="B13" s="42"/>
      <c r="C13" s="100"/>
      <c r="D13" s="227"/>
      <c r="E13" s="227"/>
      <c r="F13" s="227"/>
      <c r="G13" s="227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42"/>
      <c r="F15" s="242"/>
      <c r="G15" s="244"/>
      <c r="H15" s="244"/>
      <c r="I15" s="244" t="s">
        <v>28</v>
      </c>
      <c r="J15" s="245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237"/>
      <c r="F16" s="246"/>
      <c r="G16" s="237"/>
      <c r="H16" s="246"/>
      <c r="I16" s="237">
        <f>SUMIF(F49:F50,A16,I49:I50)+SUMIF(F49:F50,"PSU",I49:I50)</f>
        <v>0</v>
      </c>
      <c r="J16" s="238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237"/>
      <c r="F17" s="246"/>
      <c r="G17" s="237"/>
      <c r="H17" s="246"/>
      <c r="I17" s="237">
        <f>SUMIF(F49:F50,A17,I49:I50)</f>
        <v>0</v>
      </c>
      <c r="J17" s="238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237"/>
      <c r="F18" s="246"/>
      <c r="G18" s="237"/>
      <c r="H18" s="246"/>
      <c r="I18" s="237">
        <f>SUMIF(F49:F50,A18,I49:I50)</f>
        <v>0</v>
      </c>
      <c r="J18" s="238"/>
    </row>
    <row r="19" spans="1:10" ht="23.25" customHeight="1" x14ac:dyDescent="0.2">
      <c r="A19" s="146" t="s">
        <v>58</v>
      </c>
      <c r="B19" s="147" t="s">
        <v>26</v>
      </c>
      <c r="C19" s="58"/>
      <c r="D19" s="59"/>
      <c r="E19" s="237"/>
      <c r="F19" s="246"/>
      <c r="G19" s="237"/>
      <c r="H19" s="246"/>
      <c r="I19" s="237">
        <f>SUMIF(F49:F50,A19,I49:I50)</f>
        <v>0</v>
      </c>
      <c r="J19" s="238"/>
    </row>
    <row r="20" spans="1:10" ht="23.25" customHeight="1" x14ac:dyDescent="0.2">
      <c r="A20" s="146" t="s">
        <v>61</v>
      </c>
      <c r="B20" s="147" t="s">
        <v>27</v>
      </c>
      <c r="C20" s="58"/>
      <c r="D20" s="59"/>
      <c r="E20" s="237"/>
      <c r="F20" s="246"/>
      <c r="G20" s="237"/>
      <c r="H20" s="246"/>
      <c r="I20" s="237">
        <f>SUMIF(F49:F50,A20,I49:I50)</f>
        <v>0</v>
      </c>
      <c r="J20" s="238"/>
    </row>
    <row r="21" spans="1:10" ht="23.25" customHeight="1" x14ac:dyDescent="0.2">
      <c r="A21" s="4"/>
      <c r="B21" s="74" t="s">
        <v>28</v>
      </c>
      <c r="C21" s="75"/>
      <c r="D21" s="76"/>
      <c r="E21" s="239"/>
      <c r="F21" s="240"/>
      <c r="G21" s="239"/>
      <c r="H21" s="240"/>
      <c r="I21" s="239">
        <f>SUM(I16:J20)</f>
        <v>0</v>
      </c>
      <c r="J21" s="251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5">
        <f>ZakladDPHSniVypocet</f>
        <v>0</v>
      </c>
      <c r="H23" s="236"/>
      <c r="I23" s="236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49">
        <f>ZakladDPHSni*SazbaDPH1/100</f>
        <v>0</v>
      </c>
      <c r="H24" s="250"/>
      <c r="I24" s="250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5">
        <f>ZakladDPHZaklVypocet</f>
        <v>0</v>
      </c>
      <c r="H25" s="236"/>
      <c r="I25" s="236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1">
        <f>ZakladDPHZakl*SazbaDPH2/100</f>
        <v>0</v>
      </c>
      <c r="H26" s="232"/>
      <c r="I26" s="23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3">
        <f>0</f>
        <v>0</v>
      </c>
      <c r="H27" s="233"/>
      <c r="I27" s="233"/>
      <c r="J27" s="63" t="str">
        <f t="shared" si="0"/>
        <v>CZK</v>
      </c>
    </row>
    <row r="28" spans="1:10" ht="27.75" hidden="1" customHeight="1" thickBot="1" x14ac:dyDescent="0.25">
      <c r="A28" s="4"/>
      <c r="B28" s="120" t="s">
        <v>22</v>
      </c>
      <c r="C28" s="121"/>
      <c r="D28" s="121"/>
      <c r="E28" s="122"/>
      <c r="F28" s="123"/>
      <c r="G28" s="241">
        <f>ZakladDPHSniVypocet+ZakladDPHZaklVypocet</f>
        <v>0</v>
      </c>
      <c r="H28" s="241"/>
      <c r="I28" s="241"/>
      <c r="J28" s="124" t="str">
        <f t="shared" si="0"/>
        <v>CZK</v>
      </c>
    </row>
    <row r="29" spans="1:10" ht="27.75" customHeight="1" thickBot="1" x14ac:dyDescent="0.25">
      <c r="A29" s="4"/>
      <c r="B29" s="120" t="s">
        <v>35</v>
      </c>
      <c r="C29" s="125"/>
      <c r="D29" s="125"/>
      <c r="E29" s="125"/>
      <c r="F29" s="125"/>
      <c r="G29" s="234">
        <f>ZakladDPHSni+DPHSni+ZakladDPHZakl+DPHZakl+Zaokrouhleni</f>
        <v>0</v>
      </c>
      <c r="H29" s="234"/>
      <c r="I29" s="234"/>
      <c r="J29" s="126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48" t="s">
        <v>2</v>
      </c>
      <c r="E35" s="248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52" ht="25.5" hidden="1" customHeight="1" x14ac:dyDescent="0.2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52" ht="25.5" hidden="1" customHeight="1" x14ac:dyDescent="0.2">
      <c r="A39" s="104">
        <v>1</v>
      </c>
      <c r="B39" s="110"/>
      <c r="C39" s="256"/>
      <c r="D39" s="257"/>
      <c r="E39" s="257"/>
      <c r="F39" s="115">
        <f>'Souhrnný list'!AC27</f>
        <v>0</v>
      </c>
      <c r="G39" s="116">
        <f>'Souhrnný list'!AD27</f>
        <v>0</v>
      </c>
      <c r="H39" s="117">
        <f>(F39*SazbaDPH1/100)+(G39*SazbaDPH2/100)</f>
        <v>0</v>
      </c>
      <c r="I39" s="117">
        <f>F39+G39+H39</f>
        <v>0</v>
      </c>
      <c r="J39" s="111" t="str">
        <f>IF(CenaCelkemVypocet=0,"",I39/CenaCelkemVypocet*100)</f>
        <v/>
      </c>
    </row>
    <row r="40" spans="1:52" ht="25.5" hidden="1" customHeight="1" x14ac:dyDescent="0.2">
      <c r="A40" s="104"/>
      <c r="B40" s="258" t="s">
        <v>52</v>
      </c>
      <c r="C40" s="259"/>
      <c r="D40" s="259"/>
      <c r="E40" s="260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2" spans="1:52" x14ac:dyDescent="0.2">
      <c r="B42" t="s">
        <v>54</v>
      </c>
    </row>
    <row r="43" spans="1:52" x14ac:dyDescent="0.2">
      <c r="B43" s="261" t="s">
        <v>55</v>
      </c>
      <c r="C43" s="261"/>
      <c r="D43" s="261"/>
      <c r="E43" s="261"/>
      <c r="F43" s="261"/>
      <c r="G43" s="261"/>
      <c r="H43" s="261"/>
      <c r="I43" s="261"/>
      <c r="J43" s="261"/>
      <c r="AZ43" s="127" t="str">
        <f>B43</f>
        <v>V rozpočtu není zahrnuta související akce přeložky kabelů NN a VN, která je financovaná investorem.</v>
      </c>
    </row>
    <row r="46" spans="1:52" ht="15.75" x14ac:dyDescent="0.25">
      <c r="B46" s="128" t="s">
        <v>56</v>
      </c>
    </row>
    <row r="48" spans="1:52" ht="25.5" customHeight="1" x14ac:dyDescent="0.2">
      <c r="A48" s="129"/>
      <c r="B48" s="132" t="s">
        <v>16</v>
      </c>
      <c r="C48" s="132" t="s">
        <v>5</v>
      </c>
      <c r="D48" s="133"/>
      <c r="E48" s="133"/>
      <c r="F48" s="136" t="s">
        <v>57</v>
      </c>
      <c r="G48" s="136"/>
      <c r="H48" s="136"/>
      <c r="I48" s="262" t="s">
        <v>28</v>
      </c>
      <c r="J48" s="262"/>
    </row>
    <row r="49" spans="1:10" ht="25.5" customHeight="1" x14ac:dyDescent="0.2">
      <c r="A49" s="130"/>
      <c r="B49" s="137" t="s">
        <v>58</v>
      </c>
      <c r="C49" s="264" t="s">
        <v>26</v>
      </c>
      <c r="D49" s="265"/>
      <c r="E49" s="265"/>
      <c r="F49" s="139" t="s">
        <v>58</v>
      </c>
      <c r="G49" s="140"/>
      <c r="H49" s="140"/>
      <c r="I49" s="263">
        <f>'Souhrnný list'!G8</f>
        <v>0</v>
      </c>
      <c r="J49" s="263"/>
    </row>
    <row r="50" spans="1:10" ht="25.5" customHeight="1" x14ac:dyDescent="0.2">
      <c r="A50" s="130"/>
      <c r="B50" s="138" t="s">
        <v>59</v>
      </c>
      <c r="C50" s="253" t="s">
        <v>60</v>
      </c>
      <c r="D50" s="254"/>
      <c r="E50" s="254"/>
      <c r="F50" s="141" t="s">
        <v>23</v>
      </c>
      <c r="G50" s="142"/>
      <c r="H50" s="142"/>
      <c r="I50" s="252">
        <f>'Souhrnný list'!G19</f>
        <v>0</v>
      </c>
      <c r="J50" s="252"/>
    </row>
    <row r="51" spans="1:10" ht="25.5" customHeight="1" x14ac:dyDescent="0.2">
      <c r="A51" s="131"/>
      <c r="B51" s="134" t="s">
        <v>1</v>
      </c>
      <c r="C51" s="134"/>
      <c r="D51" s="135"/>
      <c r="E51" s="135"/>
      <c r="F51" s="143"/>
      <c r="G51" s="144"/>
      <c r="H51" s="144"/>
      <c r="I51" s="255">
        <f>SUM(I49:I50)</f>
        <v>0</v>
      </c>
      <c r="J51" s="255"/>
    </row>
    <row r="52" spans="1:10" x14ac:dyDescent="0.2">
      <c r="F52" s="145"/>
      <c r="G52" s="103"/>
      <c r="H52" s="145"/>
      <c r="I52" s="103"/>
      <c r="J52" s="103"/>
    </row>
    <row r="53" spans="1:10" x14ac:dyDescent="0.2">
      <c r="F53" s="145"/>
      <c r="G53" s="103"/>
      <c r="H53" s="145"/>
      <c r="I53" s="103"/>
      <c r="J53" s="103"/>
    </row>
    <row r="54" spans="1:10" x14ac:dyDescent="0.2">
      <c r="F54" s="145"/>
      <c r="G54" s="103"/>
      <c r="H54" s="145"/>
      <c r="I54" s="103"/>
      <c r="J54" s="103"/>
    </row>
  </sheetData>
  <sheetProtection password="EDD8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2">
    <mergeCell ref="E18:F18"/>
    <mergeCell ref="I50:J50"/>
    <mergeCell ref="C50:E50"/>
    <mergeCell ref="I51:J51"/>
    <mergeCell ref="C39:E39"/>
    <mergeCell ref="B40:E40"/>
    <mergeCell ref="B43:J43"/>
    <mergeCell ref="I48:J48"/>
    <mergeCell ref="I49:J49"/>
    <mergeCell ref="C49:E49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42578125" style="6" customWidth="1"/>
    <col min="5" max="5" width="10.42578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66" t="s">
        <v>6</v>
      </c>
      <c r="B1" s="266"/>
      <c r="C1" s="267"/>
      <c r="D1" s="266"/>
      <c r="E1" s="266"/>
      <c r="F1" s="266"/>
      <c r="G1" s="266"/>
    </row>
    <row r="2" spans="1:7" ht="24.95" customHeight="1" x14ac:dyDescent="0.2">
      <c r="A2" s="79" t="s">
        <v>41</v>
      </c>
      <c r="B2" s="78"/>
      <c r="C2" s="268"/>
      <c r="D2" s="268"/>
      <c r="E2" s="268"/>
      <c r="F2" s="268"/>
      <c r="G2" s="269"/>
    </row>
    <row r="3" spans="1:7" ht="24.95" hidden="1" customHeight="1" x14ac:dyDescent="0.2">
      <c r="A3" s="79" t="s">
        <v>7</v>
      </c>
      <c r="B3" s="78"/>
      <c r="C3" s="268"/>
      <c r="D3" s="268"/>
      <c r="E3" s="268"/>
      <c r="F3" s="268"/>
      <c r="G3" s="269"/>
    </row>
    <row r="4" spans="1:7" ht="24.95" hidden="1" customHeight="1" x14ac:dyDescent="0.2">
      <c r="A4" s="79" t="s">
        <v>8</v>
      </c>
      <c r="B4" s="78"/>
      <c r="C4" s="268"/>
      <c r="D4" s="268"/>
      <c r="E4" s="268"/>
      <c r="F4" s="268"/>
      <c r="G4" s="26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BH37"/>
  <sheetViews>
    <sheetView workbookViewId="0">
      <selection activeCell="F20" sqref="F20"/>
    </sheetView>
  </sheetViews>
  <sheetFormatPr defaultColWidth="8.85546875"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7109375" customWidth="1"/>
    <col min="5" max="5" width="10.7109375" customWidth="1"/>
    <col min="6" max="6" width="9.85546875" customWidth="1"/>
    <col min="7" max="7" width="12.85546875" customWidth="1"/>
    <col min="8" max="21" width="0" hidden="1" customWidth="1"/>
    <col min="29" max="39" width="0" hidden="1" customWidth="1"/>
  </cols>
  <sheetData>
    <row r="1" spans="1:60" ht="15.75" customHeight="1" x14ac:dyDescent="0.25">
      <c r="A1" s="282" t="s">
        <v>6</v>
      </c>
      <c r="B1" s="282"/>
      <c r="C1" s="282"/>
      <c r="D1" s="282"/>
      <c r="E1" s="282"/>
      <c r="F1" s="282"/>
      <c r="G1" s="282"/>
      <c r="AE1" t="s">
        <v>63</v>
      </c>
    </row>
    <row r="2" spans="1:60" ht="24.95" customHeight="1" x14ac:dyDescent="0.2">
      <c r="A2" s="150" t="s">
        <v>62</v>
      </c>
      <c r="B2" s="148"/>
      <c r="C2" s="283" t="s">
        <v>45</v>
      </c>
      <c r="D2" s="284"/>
      <c r="E2" s="284"/>
      <c r="F2" s="284"/>
      <c r="G2" s="285"/>
      <c r="AE2" t="s">
        <v>64</v>
      </c>
    </row>
    <row r="3" spans="1:60" ht="24.95" hidden="1" customHeight="1" x14ac:dyDescent="0.2">
      <c r="A3" s="151" t="s">
        <v>7</v>
      </c>
      <c r="B3" s="149"/>
      <c r="C3" s="286"/>
      <c r="D3" s="286"/>
      <c r="E3" s="286"/>
      <c r="F3" s="286"/>
      <c r="G3" s="287"/>
      <c r="AE3" t="s">
        <v>65</v>
      </c>
    </row>
    <row r="4" spans="1:60" ht="24.95" hidden="1" customHeight="1" x14ac:dyDescent="0.2">
      <c r="A4" s="151" t="s">
        <v>8</v>
      </c>
      <c r="B4" s="149"/>
      <c r="C4" s="288"/>
      <c r="D4" s="286"/>
      <c r="E4" s="286"/>
      <c r="F4" s="286"/>
      <c r="G4" s="287"/>
      <c r="AE4" t="s">
        <v>66</v>
      </c>
    </row>
    <row r="5" spans="1:60" hidden="1" x14ac:dyDescent="0.2">
      <c r="A5" s="152" t="s">
        <v>67</v>
      </c>
      <c r="B5" s="153"/>
      <c r="C5" s="154"/>
      <c r="D5" s="155"/>
      <c r="E5" s="155"/>
      <c r="F5" s="155"/>
      <c r="G5" s="156"/>
      <c r="AE5" t="s">
        <v>68</v>
      </c>
    </row>
    <row r="7" spans="1:60" ht="38.25" x14ac:dyDescent="0.2">
      <c r="A7" s="161" t="s">
        <v>69</v>
      </c>
      <c r="B7" s="162" t="s">
        <v>70</v>
      </c>
      <c r="C7" s="162" t="s">
        <v>71</v>
      </c>
      <c r="D7" s="161" t="s">
        <v>72</v>
      </c>
      <c r="E7" s="161" t="s">
        <v>73</v>
      </c>
      <c r="F7" s="157" t="s">
        <v>74</v>
      </c>
      <c r="G7" s="178" t="s">
        <v>28</v>
      </c>
      <c r="H7" s="179" t="s">
        <v>29</v>
      </c>
      <c r="I7" s="179" t="s">
        <v>75</v>
      </c>
      <c r="J7" s="179" t="s">
        <v>30</v>
      </c>
      <c r="K7" s="179" t="s">
        <v>76</v>
      </c>
      <c r="L7" s="179" t="s">
        <v>77</v>
      </c>
      <c r="M7" s="179" t="s">
        <v>78</v>
      </c>
      <c r="N7" s="179" t="s">
        <v>79</v>
      </c>
      <c r="O7" s="179" t="s">
        <v>80</v>
      </c>
      <c r="P7" s="179" t="s">
        <v>81</v>
      </c>
      <c r="Q7" s="179" t="s">
        <v>82</v>
      </c>
      <c r="R7" s="179" t="s">
        <v>83</v>
      </c>
      <c r="S7" s="179" t="s">
        <v>84</v>
      </c>
      <c r="T7" s="179" t="s">
        <v>85</v>
      </c>
      <c r="U7" s="164" t="s">
        <v>86</v>
      </c>
    </row>
    <row r="8" spans="1:60" x14ac:dyDescent="0.2">
      <c r="A8" s="180" t="s">
        <v>87</v>
      </c>
      <c r="B8" s="181" t="s">
        <v>58</v>
      </c>
      <c r="C8" s="182" t="s">
        <v>26</v>
      </c>
      <c r="D8" s="183"/>
      <c r="E8" s="184"/>
      <c r="F8" s="185"/>
      <c r="G8" s="185">
        <f>SUMIF(AE9:AE18,"&lt;&gt;NOR",G9:G18)</f>
        <v>0</v>
      </c>
      <c r="H8" s="185"/>
      <c r="I8" s="185">
        <f>SUM(I9:I18)</f>
        <v>0</v>
      </c>
      <c r="J8" s="185"/>
      <c r="K8" s="185">
        <f>SUM(K9:K18)</f>
        <v>0</v>
      </c>
      <c r="L8" s="185"/>
      <c r="M8" s="185">
        <f>SUM(M9:M18)</f>
        <v>0</v>
      </c>
      <c r="N8" s="163"/>
      <c r="O8" s="163">
        <f>SUM(O9:O18)</f>
        <v>0</v>
      </c>
      <c r="P8" s="163"/>
      <c r="Q8" s="163">
        <f>SUM(Q9:Q18)</f>
        <v>0</v>
      </c>
      <c r="R8" s="163"/>
      <c r="S8" s="163"/>
      <c r="T8" s="180"/>
      <c r="U8" s="163">
        <f>SUM(U9:U18)</f>
        <v>0</v>
      </c>
      <c r="AE8" t="s">
        <v>88</v>
      </c>
    </row>
    <row r="9" spans="1:60" outlineLevel="1" x14ac:dyDescent="0.2">
      <c r="A9" s="159">
        <v>1</v>
      </c>
      <c r="B9" s="165" t="s">
        <v>89</v>
      </c>
      <c r="C9" s="199" t="s">
        <v>90</v>
      </c>
      <c r="D9" s="167" t="s">
        <v>91</v>
      </c>
      <c r="E9" s="173">
        <v>1</v>
      </c>
      <c r="F9" s="175"/>
      <c r="G9" s="176">
        <f t="shared" ref="G9:G18" si="0">ROUND(E9*F9,2)</f>
        <v>0</v>
      </c>
      <c r="H9" s="175"/>
      <c r="I9" s="176">
        <f t="shared" ref="I9:I18" si="1">ROUND(E9*H9,2)</f>
        <v>0</v>
      </c>
      <c r="J9" s="175"/>
      <c r="K9" s="176">
        <f t="shared" ref="K9:K18" si="2">ROUND(E9*J9,2)</f>
        <v>0</v>
      </c>
      <c r="L9" s="176">
        <v>21</v>
      </c>
      <c r="M9" s="176">
        <f t="shared" ref="M9:M18" si="3">G9*(1+L9/100)</f>
        <v>0</v>
      </c>
      <c r="N9" s="168">
        <v>0</v>
      </c>
      <c r="O9" s="168">
        <f t="shared" ref="O9:O18" si="4">ROUND(E9*N9,5)</f>
        <v>0</v>
      </c>
      <c r="P9" s="168">
        <v>0</v>
      </c>
      <c r="Q9" s="168">
        <f t="shared" ref="Q9:Q18" si="5">ROUND(E9*P9,5)</f>
        <v>0</v>
      </c>
      <c r="R9" s="168"/>
      <c r="S9" s="168"/>
      <c r="T9" s="169">
        <v>0</v>
      </c>
      <c r="U9" s="168">
        <f t="shared" ref="U9:U18" si="6">ROUND(E9*T9,2)</f>
        <v>0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92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>
        <v>2</v>
      </c>
      <c r="B10" s="165" t="s">
        <v>93</v>
      </c>
      <c r="C10" s="199" t="s">
        <v>94</v>
      </c>
      <c r="D10" s="167" t="s">
        <v>91</v>
      </c>
      <c r="E10" s="173">
        <v>1</v>
      </c>
      <c r="F10" s="175"/>
      <c r="G10" s="176">
        <f t="shared" si="0"/>
        <v>0</v>
      </c>
      <c r="H10" s="175"/>
      <c r="I10" s="176">
        <f t="shared" si="1"/>
        <v>0</v>
      </c>
      <c r="J10" s="175"/>
      <c r="K10" s="176">
        <f t="shared" si="2"/>
        <v>0</v>
      </c>
      <c r="L10" s="176">
        <v>21</v>
      </c>
      <c r="M10" s="176">
        <f t="shared" si="3"/>
        <v>0</v>
      </c>
      <c r="N10" s="168">
        <v>0</v>
      </c>
      <c r="O10" s="168">
        <f t="shared" si="4"/>
        <v>0</v>
      </c>
      <c r="P10" s="168">
        <v>0</v>
      </c>
      <c r="Q10" s="168">
        <f t="shared" si="5"/>
        <v>0</v>
      </c>
      <c r="R10" s="168"/>
      <c r="S10" s="168"/>
      <c r="T10" s="169">
        <v>0</v>
      </c>
      <c r="U10" s="168">
        <f t="shared" si="6"/>
        <v>0</v>
      </c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92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59">
        <v>3</v>
      </c>
      <c r="B11" s="165" t="s">
        <v>95</v>
      </c>
      <c r="C11" s="199" t="s">
        <v>96</v>
      </c>
      <c r="D11" s="167" t="s">
        <v>91</v>
      </c>
      <c r="E11" s="173">
        <v>1</v>
      </c>
      <c r="F11" s="175"/>
      <c r="G11" s="176">
        <f t="shared" si="0"/>
        <v>0</v>
      </c>
      <c r="H11" s="175"/>
      <c r="I11" s="176">
        <f t="shared" si="1"/>
        <v>0</v>
      </c>
      <c r="J11" s="175"/>
      <c r="K11" s="176">
        <f t="shared" si="2"/>
        <v>0</v>
      </c>
      <c r="L11" s="176">
        <v>21</v>
      </c>
      <c r="M11" s="176">
        <f t="shared" si="3"/>
        <v>0</v>
      </c>
      <c r="N11" s="168">
        <v>0</v>
      </c>
      <c r="O11" s="168">
        <f t="shared" si="4"/>
        <v>0</v>
      </c>
      <c r="P11" s="168">
        <v>0</v>
      </c>
      <c r="Q11" s="168">
        <f t="shared" si="5"/>
        <v>0</v>
      </c>
      <c r="R11" s="168"/>
      <c r="S11" s="168"/>
      <c r="T11" s="169">
        <v>0</v>
      </c>
      <c r="U11" s="168">
        <f t="shared" si="6"/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92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outlineLevel="1" x14ac:dyDescent="0.2">
      <c r="A12" s="159">
        <v>4</v>
      </c>
      <c r="B12" s="165" t="s">
        <v>97</v>
      </c>
      <c r="C12" s="199" t="s">
        <v>98</v>
      </c>
      <c r="D12" s="167" t="s">
        <v>91</v>
      </c>
      <c r="E12" s="173">
        <v>1</v>
      </c>
      <c r="F12" s="175"/>
      <c r="G12" s="176">
        <f t="shared" si="0"/>
        <v>0</v>
      </c>
      <c r="H12" s="175"/>
      <c r="I12" s="176">
        <f t="shared" si="1"/>
        <v>0</v>
      </c>
      <c r="J12" s="175"/>
      <c r="K12" s="176">
        <f t="shared" si="2"/>
        <v>0</v>
      </c>
      <c r="L12" s="176">
        <v>21</v>
      </c>
      <c r="M12" s="176">
        <f t="shared" si="3"/>
        <v>0</v>
      </c>
      <c r="N12" s="168">
        <v>0</v>
      </c>
      <c r="O12" s="168">
        <f t="shared" si="4"/>
        <v>0</v>
      </c>
      <c r="P12" s="168">
        <v>0</v>
      </c>
      <c r="Q12" s="168">
        <f t="shared" si="5"/>
        <v>0</v>
      </c>
      <c r="R12" s="168"/>
      <c r="S12" s="168"/>
      <c r="T12" s="169">
        <v>0</v>
      </c>
      <c r="U12" s="168">
        <f t="shared" si="6"/>
        <v>0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92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59">
        <v>5</v>
      </c>
      <c r="B13" s="165" t="s">
        <v>99</v>
      </c>
      <c r="C13" s="199" t="s">
        <v>100</v>
      </c>
      <c r="D13" s="167" t="s">
        <v>91</v>
      </c>
      <c r="E13" s="173">
        <v>1</v>
      </c>
      <c r="F13" s="175"/>
      <c r="G13" s="176">
        <f t="shared" si="0"/>
        <v>0</v>
      </c>
      <c r="H13" s="175"/>
      <c r="I13" s="176">
        <f t="shared" si="1"/>
        <v>0</v>
      </c>
      <c r="J13" s="175"/>
      <c r="K13" s="176">
        <f t="shared" si="2"/>
        <v>0</v>
      </c>
      <c r="L13" s="176">
        <v>21</v>
      </c>
      <c r="M13" s="176">
        <f t="shared" si="3"/>
        <v>0</v>
      </c>
      <c r="N13" s="168">
        <v>0</v>
      </c>
      <c r="O13" s="168">
        <f t="shared" si="4"/>
        <v>0</v>
      </c>
      <c r="P13" s="168">
        <v>0</v>
      </c>
      <c r="Q13" s="168">
        <f t="shared" si="5"/>
        <v>0</v>
      </c>
      <c r="R13" s="168"/>
      <c r="S13" s="168"/>
      <c r="T13" s="169">
        <v>0</v>
      </c>
      <c r="U13" s="168">
        <f t="shared" si="6"/>
        <v>0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92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outlineLevel="1" x14ac:dyDescent="0.2">
      <c r="A14" s="159">
        <v>6</v>
      </c>
      <c r="B14" s="165" t="s">
        <v>101</v>
      </c>
      <c r="C14" s="199" t="s">
        <v>102</v>
      </c>
      <c r="D14" s="167" t="s">
        <v>91</v>
      </c>
      <c r="E14" s="173">
        <v>1</v>
      </c>
      <c r="F14" s="175"/>
      <c r="G14" s="176">
        <f t="shared" si="0"/>
        <v>0</v>
      </c>
      <c r="H14" s="175"/>
      <c r="I14" s="176">
        <f t="shared" si="1"/>
        <v>0</v>
      </c>
      <c r="J14" s="175"/>
      <c r="K14" s="176">
        <f t="shared" si="2"/>
        <v>0</v>
      </c>
      <c r="L14" s="176">
        <v>21</v>
      </c>
      <c r="M14" s="176">
        <f t="shared" si="3"/>
        <v>0</v>
      </c>
      <c r="N14" s="168">
        <v>0</v>
      </c>
      <c r="O14" s="168">
        <f t="shared" si="4"/>
        <v>0</v>
      </c>
      <c r="P14" s="168">
        <v>0</v>
      </c>
      <c r="Q14" s="168">
        <f t="shared" si="5"/>
        <v>0</v>
      </c>
      <c r="R14" s="168"/>
      <c r="S14" s="168"/>
      <c r="T14" s="169">
        <v>0</v>
      </c>
      <c r="U14" s="168">
        <f t="shared" si="6"/>
        <v>0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 t="s">
        <v>92</v>
      </c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ht="22.5" outlineLevel="1" x14ac:dyDescent="0.2">
      <c r="A15" s="159">
        <v>7</v>
      </c>
      <c r="B15" s="165" t="s">
        <v>103</v>
      </c>
      <c r="C15" s="199" t="s">
        <v>104</v>
      </c>
      <c r="D15" s="167" t="s">
        <v>91</v>
      </c>
      <c r="E15" s="173">
        <v>1</v>
      </c>
      <c r="F15" s="175"/>
      <c r="G15" s="176">
        <f t="shared" si="0"/>
        <v>0</v>
      </c>
      <c r="H15" s="175"/>
      <c r="I15" s="176">
        <f t="shared" si="1"/>
        <v>0</v>
      </c>
      <c r="J15" s="175"/>
      <c r="K15" s="176">
        <f t="shared" si="2"/>
        <v>0</v>
      </c>
      <c r="L15" s="176">
        <v>21</v>
      </c>
      <c r="M15" s="176">
        <f t="shared" si="3"/>
        <v>0</v>
      </c>
      <c r="N15" s="168">
        <v>0</v>
      </c>
      <c r="O15" s="168">
        <f t="shared" si="4"/>
        <v>0</v>
      </c>
      <c r="P15" s="168">
        <v>0</v>
      </c>
      <c r="Q15" s="168">
        <f t="shared" si="5"/>
        <v>0</v>
      </c>
      <c r="R15" s="168"/>
      <c r="S15" s="168"/>
      <c r="T15" s="169">
        <v>0</v>
      </c>
      <c r="U15" s="168">
        <f t="shared" si="6"/>
        <v>0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92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outlineLevel="1" x14ac:dyDescent="0.2">
      <c r="A16" s="159">
        <v>8</v>
      </c>
      <c r="B16" s="165" t="s">
        <v>105</v>
      </c>
      <c r="C16" s="199" t="s">
        <v>106</v>
      </c>
      <c r="D16" s="167" t="s">
        <v>91</v>
      </c>
      <c r="E16" s="173">
        <v>1</v>
      </c>
      <c r="F16" s="175"/>
      <c r="G16" s="176">
        <f t="shared" si="0"/>
        <v>0</v>
      </c>
      <c r="H16" s="175"/>
      <c r="I16" s="176">
        <f t="shared" si="1"/>
        <v>0</v>
      </c>
      <c r="J16" s="175"/>
      <c r="K16" s="176">
        <f t="shared" si="2"/>
        <v>0</v>
      </c>
      <c r="L16" s="176">
        <v>21</v>
      </c>
      <c r="M16" s="176">
        <f t="shared" si="3"/>
        <v>0</v>
      </c>
      <c r="N16" s="168">
        <v>0</v>
      </c>
      <c r="O16" s="168">
        <f t="shared" si="4"/>
        <v>0</v>
      </c>
      <c r="P16" s="168">
        <v>0</v>
      </c>
      <c r="Q16" s="168">
        <f t="shared" si="5"/>
        <v>0</v>
      </c>
      <c r="R16" s="168"/>
      <c r="S16" s="168"/>
      <c r="T16" s="169">
        <v>0</v>
      </c>
      <c r="U16" s="168">
        <f t="shared" si="6"/>
        <v>0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 t="s">
        <v>92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outlineLevel="1" x14ac:dyDescent="0.2">
      <c r="A17" s="159">
        <v>9</v>
      </c>
      <c r="B17" s="165" t="s">
        <v>107</v>
      </c>
      <c r="C17" s="199" t="s">
        <v>108</v>
      </c>
      <c r="D17" s="167" t="s">
        <v>91</v>
      </c>
      <c r="E17" s="173">
        <v>1</v>
      </c>
      <c r="F17" s="175"/>
      <c r="G17" s="176">
        <f t="shared" si="0"/>
        <v>0</v>
      </c>
      <c r="H17" s="175"/>
      <c r="I17" s="176">
        <f t="shared" si="1"/>
        <v>0</v>
      </c>
      <c r="J17" s="175"/>
      <c r="K17" s="176">
        <f t="shared" si="2"/>
        <v>0</v>
      </c>
      <c r="L17" s="176">
        <v>21</v>
      </c>
      <c r="M17" s="176">
        <f t="shared" si="3"/>
        <v>0</v>
      </c>
      <c r="N17" s="168">
        <v>0</v>
      </c>
      <c r="O17" s="168">
        <f t="shared" si="4"/>
        <v>0</v>
      </c>
      <c r="P17" s="168">
        <v>0</v>
      </c>
      <c r="Q17" s="168">
        <f t="shared" si="5"/>
        <v>0</v>
      </c>
      <c r="R17" s="168"/>
      <c r="S17" s="168"/>
      <c r="T17" s="169">
        <v>0</v>
      </c>
      <c r="U17" s="168">
        <f t="shared" si="6"/>
        <v>0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92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59">
        <v>10</v>
      </c>
      <c r="B18" s="165" t="s">
        <v>109</v>
      </c>
      <c r="C18" s="199" t="s">
        <v>110</v>
      </c>
      <c r="D18" s="167" t="s">
        <v>91</v>
      </c>
      <c r="E18" s="173">
        <v>1</v>
      </c>
      <c r="F18" s="175"/>
      <c r="G18" s="176">
        <f t="shared" si="0"/>
        <v>0</v>
      </c>
      <c r="H18" s="175"/>
      <c r="I18" s="176">
        <f t="shared" si="1"/>
        <v>0</v>
      </c>
      <c r="J18" s="175"/>
      <c r="K18" s="176">
        <f t="shared" si="2"/>
        <v>0</v>
      </c>
      <c r="L18" s="176">
        <v>21</v>
      </c>
      <c r="M18" s="176">
        <f t="shared" si="3"/>
        <v>0</v>
      </c>
      <c r="N18" s="168">
        <v>0</v>
      </c>
      <c r="O18" s="168">
        <f t="shared" si="4"/>
        <v>0</v>
      </c>
      <c r="P18" s="168">
        <v>0</v>
      </c>
      <c r="Q18" s="168">
        <f t="shared" si="5"/>
        <v>0</v>
      </c>
      <c r="R18" s="168"/>
      <c r="S18" s="168"/>
      <c r="T18" s="169">
        <v>0</v>
      </c>
      <c r="U18" s="168">
        <f t="shared" si="6"/>
        <v>0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 t="s">
        <v>92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x14ac:dyDescent="0.2">
      <c r="A19" s="160" t="s">
        <v>87</v>
      </c>
      <c r="B19" s="166" t="s">
        <v>59</v>
      </c>
      <c r="C19" s="200" t="s">
        <v>60</v>
      </c>
      <c r="D19" s="170"/>
      <c r="E19" s="174"/>
      <c r="F19" s="177"/>
      <c r="G19" s="177">
        <f>SUMIF(AE20:AE25,"&lt;&gt;NOR",G20:G25)</f>
        <v>0</v>
      </c>
      <c r="H19" s="177"/>
      <c r="I19" s="177">
        <f>SUM(I20:I25)</f>
        <v>0</v>
      </c>
      <c r="J19" s="177"/>
      <c r="K19" s="177">
        <f>SUM(K20:K25)</f>
        <v>0</v>
      </c>
      <c r="L19" s="177"/>
      <c r="M19" s="177">
        <f>SUM(M20:M25)</f>
        <v>0</v>
      </c>
      <c r="N19" s="171"/>
      <c r="O19" s="171">
        <f>SUM(O20:O25)</f>
        <v>0</v>
      </c>
      <c r="P19" s="171"/>
      <c r="Q19" s="171">
        <f>SUM(Q20:Q25)</f>
        <v>0</v>
      </c>
      <c r="R19" s="171"/>
      <c r="S19" s="171"/>
      <c r="T19" s="172"/>
      <c r="U19" s="171">
        <f>SUM(U20:U25)</f>
        <v>0</v>
      </c>
      <c r="AE19" t="s">
        <v>88</v>
      </c>
    </row>
    <row r="20" spans="1:60" outlineLevel="1" x14ac:dyDescent="0.2">
      <c r="A20" s="159">
        <v>11</v>
      </c>
      <c r="B20" s="165" t="s">
        <v>111</v>
      </c>
      <c r="C20" s="199" t="s">
        <v>112</v>
      </c>
      <c r="D20" s="167" t="s">
        <v>113</v>
      </c>
      <c r="E20" s="173">
        <v>1</v>
      </c>
      <c r="F20" s="205">
        <f>'SO 01'!G72</f>
        <v>0</v>
      </c>
      <c r="G20" s="176">
        <f t="shared" ref="G20:G25" si="7">ROUND(E20*F20,2)</f>
        <v>0</v>
      </c>
      <c r="H20" s="175"/>
      <c r="I20" s="176">
        <f t="shared" ref="I20:I25" si="8">ROUND(E20*H20,2)</f>
        <v>0</v>
      </c>
      <c r="J20" s="175"/>
      <c r="K20" s="176">
        <f t="shared" ref="K20:K25" si="9">ROUND(E20*J20,2)</f>
        <v>0</v>
      </c>
      <c r="L20" s="176">
        <v>21</v>
      </c>
      <c r="M20" s="176">
        <f t="shared" ref="M20:M25" si="10">G20*(1+L20/100)</f>
        <v>0</v>
      </c>
      <c r="N20" s="168">
        <v>0</v>
      </c>
      <c r="O20" s="168">
        <f t="shared" ref="O20:O25" si="11">ROUND(E20*N20,5)</f>
        <v>0</v>
      </c>
      <c r="P20" s="168">
        <v>0</v>
      </c>
      <c r="Q20" s="168">
        <f t="shared" ref="Q20:Q25" si="12">ROUND(E20*P20,5)</f>
        <v>0</v>
      </c>
      <c r="R20" s="168"/>
      <c r="S20" s="168"/>
      <c r="T20" s="169">
        <v>0</v>
      </c>
      <c r="U20" s="168">
        <f t="shared" ref="U20:U25" si="13">ROUND(E20*T20,2)</f>
        <v>0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92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59">
        <v>12</v>
      </c>
      <c r="B21" s="165" t="s">
        <v>114</v>
      </c>
      <c r="C21" s="199" t="s">
        <v>115</v>
      </c>
      <c r="D21" s="167" t="s">
        <v>113</v>
      </c>
      <c r="E21" s="173">
        <v>1</v>
      </c>
      <c r="F21" s="205"/>
      <c r="G21" s="176"/>
      <c r="H21" s="175"/>
      <c r="I21" s="176">
        <f t="shared" si="8"/>
        <v>0</v>
      </c>
      <c r="J21" s="175"/>
      <c r="K21" s="176">
        <f t="shared" si="9"/>
        <v>0</v>
      </c>
      <c r="L21" s="176">
        <v>21</v>
      </c>
      <c r="M21" s="176">
        <f t="shared" si="10"/>
        <v>0</v>
      </c>
      <c r="N21" s="168">
        <v>0</v>
      </c>
      <c r="O21" s="168">
        <f t="shared" si="11"/>
        <v>0</v>
      </c>
      <c r="P21" s="168">
        <v>0</v>
      </c>
      <c r="Q21" s="168">
        <f t="shared" si="12"/>
        <v>0</v>
      </c>
      <c r="R21" s="168"/>
      <c r="S21" s="168"/>
      <c r="T21" s="169">
        <v>0</v>
      </c>
      <c r="U21" s="168">
        <f t="shared" si="13"/>
        <v>0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92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59">
        <v>13</v>
      </c>
      <c r="B22" s="165" t="s">
        <v>116</v>
      </c>
      <c r="C22" s="199" t="s">
        <v>117</v>
      </c>
      <c r="D22" s="167" t="s">
        <v>113</v>
      </c>
      <c r="E22" s="173">
        <v>1</v>
      </c>
      <c r="F22" s="205">
        <f>'SO 02-1'!G123</f>
        <v>0</v>
      </c>
      <c r="G22" s="176">
        <f t="shared" si="7"/>
        <v>0</v>
      </c>
      <c r="H22" s="175"/>
      <c r="I22" s="176">
        <f t="shared" si="8"/>
        <v>0</v>
      </c>
      <c r="J22" s="175"/>
      <c r="K22" s="176">
        <f t="shared" si="9"/>
        <v>0</v>
      </c>
      <c r="L22" s="176">
        <v>21</v>
      </c>
      <c r="M22" s="176">
        <f t="shared" si="10"/>
        <v>0</v>
      </c>
      <c r="N22" s="168">
        <v>0</v>
      </c>
      <c r="O22" s="168">
        <f t="shared" si="11"/>
        <v>0</v>
      </c>
      <c r="P22" s="168">
        <v>0</v>
      </c>
      <c r="Q22" s="168">
        <f t="shared" si="12"/>
        <v>0</v>
      </c>
      <c r="R22" s="168"/>
      <c r="S22" s="168"/>
      <c r="T22" s="169">
        <v>0</v>
      </c>
      <c r="U22" s="168">
        <f t="shared" si="13"/>
        <v>0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92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59">
        <v>14</v>
      </c>
      <c r="B23" s="165" t="s">
        <v>116</v>
      </c>
      <c r="C23" s="199" t="s">
        <v>118</v>
      </c>
      <c r="D23" s="167" t="s">
        <v>113</v>
      </c>
      <c r="E23" s="173">
        <v>1</v>
      </c>
      <c r="F23" s="205">
        <f>'S0 02-2'!G30</f>
        <v>0</v>
      </c>
      <c r="G23" s="176">
        <f t="shared" si="7"/>
        <v>0</v>
      </c>
      <c r="H23" s="175"/>
      <c r="I23" s="176">
        <f t="shared" si="8"/>
        <v>0</v>
      </c>
      <c r="J23" s="175"/>
      <c r="K23" s="176">
        <f t="shared" si="9"/>
        <v>0</v>
      </c>
      <c r="L23" s="176">
        <v>21</v>
      </c>
      <c r="M23" s="176">
        <f t="shared" si="10"/>
        <v>0</v>
      </c>
      <c r="N23" s="168">
        <v>0</v>
      </c>
      <c r="O23" s="168">
        <f t="shared" si="11"/>
        <v>0</v>
      </c>
      <c r="P23" s="168">
        <v>0</v>
      </c>
      <c r="Q23" s="168">
        <f t="shared" si="12"/>
        <v>0</v>
      </c>
      <c r="R23" s="168"/>
      <c r="S23" s="168"/>
      <c r="T23" s="169">
        <v>0</v>
      </c>
      <c r="U23" s="168">
        <f t="shared" si="13"/>
        <v>0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92</v>
      </c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59">
        <v>15</v>
      </c>
      <c r="B24" s="165" t="s">
        <v>119</v>
      </c>
      <c r="C24" s="199" t="s">
        <v>120</v>
      </c>
      <c r="D24" s="167" t="s">
        <v>113</v>
      </c>
      <c r="E24" s="173">
        <v>1</v>
      </c>
      <c r="F24" s="205">
        <f>'SO 03'!G33</f>
        <v>0</v>
      </c>
      <c r="G24" s="176">
        <f t="shared" si="7"/>
        <v>0</v>
      </c>
      <c r="H24" s="175"/>
      <c r="I24" s="176">
        <f t="shared" si="8"/>
        <v>0</v>
      </c>
      <c r="J24" s="175"/>
      <c r="K24" s="176">
        <f t="shared" si="9"/>
        <v>0</v>
      </c>
      <c r="L24" s="176">
        <v>21</v>
      </c>
      <c r="M24" s="176">
        <f t="shared" si="10"/>
        <v>0</v>
      </c>
      <c r="N24" s="168">
        <v>0</v>
      </c>
      <c r="O24" s="168">
        <f t="shared" si="11"/>
        <v>0</v>
      </c>
      <c r="P24" s="168">
        <v>0</v>
      </c>
      <c r="Q24" s="168">
        <f t="shared" si="12"/>
        <v>0</v>
      </c>
      <c r="R24" s="168"/>
      <c r="S24" s="168"/>
      <c r="T24" s="169">
        <v>0</v>
      </c>
      <c r="U24" s="168">
        <f t="shared" si="13"/>
        <v>0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92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86">
        <v>16</v>
      </c>
      <c r="B25" s="187" t="s">
        <v>121</v>
      </c>
      <c r="C25" s="201" t="s">
        <v>122</v>
      </c>
      <c r="D25" s="188" t="s">
        <v>113</v>
      </c>
      <c r="E25" s="189">
        <v>1</v>
      </c>
      <c r="F25" s="206">
        <f>'SO 04'!G64</f>
        <v>0</v>
      </c>
      <c r="G25" s="191">
        <f t="shared" si="7"/>
        <v>0</v>
      </c>
      <c r="H25" s="190"/>
      <c r="I25" s="191">
        <f t="shared" si="8"/>
        <v>0</v>
      </c>
      <c r="J25" s="190"/>
      <c r="K25" s="191">
        <f t="shared" si="9"/>
        <v>0</v>
      </c>
      <c r="L25" s="191">
        <v>21</v>
      </c>
      <c r="M25" s="191">
        <f t="shared" si="10"/>
        <v>0</v>
      </c>
      <c r="N25" s="192">
        <v>0</v>
      </c>
      <c r="O25" s="192">
        <f t="shared" si="11"/>
        <v>0</v>
      </c>
      <c r="P25" s="192">
        <v>0</v>
      </c>
      <c r="Q25" s="192">
        <f t="shared" si="12"/>
        <v>0</v>
      </c>
      <c r="R25" s="192"/>
      <c r="S25" s="192"/>
      <c r="T25" s="193">
        <v>0</v>
      </c>
      <c r="U25" s="192">
        <f t="shared" si="13"/>
        <v>0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92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x14ac:dyDescent="0.2">
      <c r="A26" s="6"/>
      <c r="B26" s="7" t="s">
        <v>123</v>
      </c>
      <c r="C26" s="202" t="s">
        <v>123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AC26">
        <v>15</v>
      </c>
      <c r="AD26">
        <v>21</v>
      </c>
    </row>
    <row r="27" spans="1:60" x14ac:dyDescent="0.2">
      <c r="A27" s="194"/>
      <c r="B27" s="195">
        <v>26</v>
      </c>
      <c r="C27" s="203" t="s">
        <v>123</v>
      </c>
      <c r="D27" s="196"/>
      <c r="E27" s="196"/>
      <c r="F27" s="196"/>
      <c r="G27" s="198">
        <f>G8+G19</f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AC27">
        <f>SUMIF(L7:L25,AC26,G7:G25)</f>
        <v>0</v>
      </c>
      <c r="AD27">
        <f>SUMIF(L7:L25,AD26,G7:G25)</f>
        <v>0</v>
      </c>
      <c r="AE27" t="s">
        <v>124</v>
      </c>
    </row>
    <row r="28" spans="1:60" x14ac:dyDescent="0.2">
      <c r="A28" s="6"/>
      <c r="B28" s="7" t="s">
        <v>123</v>
      </c>
      <c r="C28" s="202" t="s">
        <v>123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60" x14ac:dyDescent="0.2">
      <c r="A29" s="6"/>
      <c r="B29" s="7" t="s">
        <v>123</v>
      </c>
      <c r="C29" s="202" t="s">
        <v>123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60" x14ac:dyDescent="0.2">
      <c r="A30" s="289">
        <v>33</v>
      </c>
      <c r="B30" s="289"/>
      <c r="C30" s="29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60" x14ac:dyDescent="0.2">
      <c r="A31" s="270"/>
      <c r="B31" s="271"/>
      <c r="C31" s="272"/>
      <c r="D31" s="271"/>
      <c r="E31" s="271"/>
      <c r="F31" s="271"/>
      <c r="G31" s="27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AE31" t="s">
        <v>125</v>
      </c>
    </row>
    <row r="32" spans="1:60" x14ac:dyDescent="0.2">
      <c r="A32" s="274"/>
      <c r="B32" s="275"/>
      <c r="C32" s="276"/>
      <c r="D32" s="275"/>
      <c r="E32" s="275"/>
      <c r="F32" s="275"/>
      <c r="G32" s="27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31" x14ac:dyDescent="0.2">
      <c r="A33" s="274"/>
      <c r="B33" s="275"/>
      <c r="C33" s="276"/>
      <c r="D33" s="275"/>
      <c r="E33" s="275"/>
      <c r="F33" s="275"/>
      <c r="G33" s="27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31" x14ac:dyDescent="0.2">
      <c r="A34" s="274"/>
      <c r="B34" s="275"/>
      <c r="C34" s="276"/>
      <c r="D34" s="275"/>
      <c r="E34" s="275"/>
      <c r="F34" s="275"/>
      <c r="G34" s="27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31" x14ac:dyDescent="0.2">
      <c r="A35" s="278"/>
      <c r="B35" s="279"/>
      <c r="C35" s="280"/>
      <c r="D35" s="279"/>
      <c r="E35" s="279"/>
      <c r="F35" s="279"/>
      <c r="G35" s="28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1" x14ac:dyDescent="0.2">
      <c r="A36" s="6"/>
      <c r="B36" s="7" t="s">
        <v>123</v>
      </c>
      <c r="C36" s="202" t="s">
        <v>123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31" x14ac:dyDescent="0.2">
      <c r="C37" s="204"/>
      <c r="AE37" t="s">
        <v>126</v>
      </c>
    </row>
  </sheetData>
  <sheetProtection password="EDD8" sheet="1" objects="1" scenarios="1"/>
  <mergeCells count="6">
    <mergeCell ref="A31:G35"/>
    <mergeCell ref="A1:G1"/>
    <mergeCell ref="C2:G2"/>
    <mergeCell ref="C3:G3"/>
    <mergeCell ref="C4:G4"/>
    <mergeCell ref="A30:C30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BH82"/>
  <sheetViews>
    <sheetView workbookViewId="0">
      <selection activeCell="E13" sqref="E13"/>
    </sheetView>
  </sheetViews>
  <sheetFormatPr defaultColWidth="8.85546875"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7109375" customWidth="1"/>
    <col min="5" max="5" width="10.7109375" customWidth="1"/>
    <col min="6" max="6" width="9.85546875" customWidth="1"/>
    <col min="7" max="7" width="12.855468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96" t="s">
        <v>6</v>
      </c>
      <c r="B1" s="296"/>
      <c r="C1" s="296"/>
      <c r="D1" s="296"/>
      <c r="E1" s="296"/>
      <c r="F1" s="296"/>
      <c r="G1" s="296"/>
      <c r="AE1" t="s">
        <v>63</v>
      </c>
    </row>
    <row r="2" spans="1:60" ht="24.95" customHeight="1" x14ac:dyDescent="0.2">
      <c r="A2" s="207" t="s">
        <v>62</v>
      </c>
      <c r="B2" s="208"/>
      <c r="C2" s="297" t="s">
        <v>127</v>
      </c>
      <c r="D2" s="298"/>
      <c r="E2" s="298"/>
      <c r="F2" s="298"/>
      <c r="G2" s="299"/>
      <c r="AE2" t="s">
        <v>64</v>
      </c>
    </row>
    <row r="3" spans="1:60" ht="24.95" hidden="1" customHeight="1" x14ac:dyDescent="0.2">
      <c r="A3" s="207" t="s">
        <v>7</v>
      </c>
      <c r="B3" s="208"/>
      <c r="C3" s="298"/>
      <c r="D3" s="298"/>
      <c r="E3" s="298"/>
      <c r="F3" s="298"/>
      <c r="G3" s="299"/>
      <c r="AE3" t="s">
        <v>65</v>
      </c>
    </row>
    <row r="4" spans="1:60" ht="24.95" hidden="1" customHeight="1" x14ac:dyDescent="0.2">
      <c r="A4" s="207" t="s">
        <v>8</v>
      </c>
      <c r="B4" s="208"/>
      <c r="C4" s="297"/>
      <c r="D4" s="298"/>
      <c r="E4" s="298"/>
      <c r="F4" s="298"/>
      <c r="G4" s="299"/>
      <c r="AE4" t="s">
        <v>66</v>
      </c>
    </row>
    <row r="5" spans="1:60" hidden="1" x14ac:dyDescent="0.2">
      <c r="A5" s="209" t="s">
        <v>67</v>
      </c>
      <c r="B5" s="153"/>
      <c r="C5" s="154"/>
      <c r="D5" s="155"/>
      <c r="E5" s="155"/>
      <c r="F5" s="155"/>
      <c r="G5" s="210"/>
      <c r="AE5" t="s">
        <v>68</v>
      </c>
    </row>
    <row r="7" spans="1:60" ht="38.25" x14ac:dyDescent="0.2">
      <c r="A7" s="211" t="s">
        <v>69</v>
      </c>
      <c r="B7" s="212" t="s">
        <v>70</v>
      </c>
      <c r="C7" s="212" t="s">
        <v>71</v>
      </c>
      <c r="D7" s="211" t="s">
        <v>72</v>
      </c>
      <c r="E7" s="211" t="s">
        <v>73</v>
      </c>
      <c r="F7" s="157" t="s">
        <v>74</v>
      </c>
      <c r="G7" s="211" t="s">
        <v>28</v>
      </c>
      <c r="H7" s="179" t="s">
        <v>29</v>
      </c>
      <c r="I7" s="179" t="s">
        <v>75</v>
      </c>
      <c r="J7" s="179" t="s">
        <v>30</v>
      </c>
      <c r="K7" s="179" t="s">
        <v>76</v>
      </c>
      <c r="L7" s="179" t="s">
        <v>77</v>
      </c>
      <c r="M7" s="179" t="s">
        <v>78</v>
      </c>
      <c r="N7" s="179" t="s">
        <v>79</v>
      </c>
      <c r="O7" s="179" t="s">
        <v>80</v>
      </c>
      <c r="P7" s="179" t="s">
        <v>81</v>
      </c>
      <c r="Q7" s="179" t="s">
        <v>82</v>
      </c>
      <c r="R7" s="179" t="s">
        <v>83</v>
      </c>
      <c r="S7" s="179" t="s">
        <v>84</v>
      </c>
      <c r="T7" s="179" t="s">
        <v>85</v>
      </c>
      <c r="U7" s="179" t="s">
        <v>86</v>
      </c>
    </row>
    <row r="8" spans="1:60" x14ac:dyDescent="0.2">
      <c r="A8" s="180" t="s">
        <v>87</v>
      </c>
      <c r="B8" s="181" t="s">
        <v>128</v>
      </c>
      <c r="C8" s="182" t="s">
        <v>129</v>
      </c>
      <c r="D8" s="163"/>
      <c r="E8" s="184"/>
      <c r="F8" s="185"/>
      <c r="G8" s="185">
        <f>SUMIF(AE9:AE16,"&lt;&gt;NOR",G9:G16)</f>
        <v>0</v>
      </c>
      <c r="H8" s="185"/>
      <c r="I8" s="185">
        <f>SUM(I9:I16)</f>
        <v>0</v>
      </c>
      <c r="J8" s="185"/>
      <c r="K8" s="185">
        <f>SUM(K9:K16)</f>
        <v>0</v>
      </c>
      <c r="L8" s="185"/>
      <c r="M8" s="185">
        <f>SUM(M9:M16)</f>
        <v>0</v>
      </c>
      <c r="N8" s="163"/>
      <c r="O8" s="163">
        <f>SUM(O9:O16)</f>
        <v>0</v>
      </c>
      <c r="P8" s="163"/>
      <c r="Q8" s="163">
        <f>SUM(Q9:Q16)</f>
        <v>4.7256</v>
      </c>
      <c r="R8" s="163"/>
      <c r="S8" s="163"/>
      <c r="T8" s="180"/>
      <c r="U8" s="163">
        <f>SUM(U9:U16)</f>
        <v>85.740000000000009</v>
      </c>
      <c r="AE8" t="s">
        <v>88</v>
      </c>
    </row>
    <row r="9" spans="1:60" ht="22.5" outlineLevel="1" x14ac:dyDescent="0.2">
      <c r="A9" s="159">
        <v>1</v>
      </c>
      <c r="B9" s="165" t="s">
        <v>130</v>
      </c>
      <c r="C9" s="199" t="s">
        <v>131</v>
      </c>
      <c r="D9" s="168" t="s">
        <v>132</v>
      </c>
      <c r="E9" s="173">
        <v>21.48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68">
        <v>0</v>
      </c>
      <c r="O9" s="168">
        <f>ROUND(E9*N9,5)</f>
        <v>0</v>
      </c>
      <c r="P9" s="168">
        <v>0.22</v>
      </c>
      <c r="Q9" s="168">
        <f>ROUND(E9*P9,5)</f>
        <v>4.7256</v>
      </c>
      <c r="R9" s="168"/>
      <c r="S9" s="168"/>
      <c r="T9" s="169">
        <v>0.44572000000000001</v>
      </c>
      <c r="U9" s="168">
        <f>ROUND(E9*T9,2)</f>
        <v>9.57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133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/>
      <c r="B10" s="165"/>
      <c r="C10" s="213" t="s">
        <v>134</v>
      </c>
      <c r="D10" s="214"/>
      <c r="E10" s="215">
        <v>21.48</v>
      </c>
      <c r="F10" s="176"/>
      <c r="G10" s="176"/>
      <c r="H10" s="176"/>
      <c r="I10" s="176"/>
      <c r="J10" s="176"/>
      <c r="K10" s="176"/>
      <c r="L10" s="176"/>
      <c r="M10" s="176"/>
      <c r="N10" s="168"/>
      <c r="O10" s="168"/>
      <c r="P10" s="168"/>
      <c r="Q10" s="168"/>
      <c r="R10" s="168"/>
      <c r="S10" s="168"/>
      <c r="T10" s="169"/>
      <c r="U10" s="168"/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135</v>
      </c>
      <c r="AF10" s="158">
        <v>0</v>
      </c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59">
        <v>2</v>
      </c>
      <c r="B11" s="165" t="s">
        <v>136</v>
      </c>
      <c r="C11" s="199" t="s">
        <v>137</v>
      </c>
      <c r="D11" s="168" t="s">
        <v>138</v>
      </c>
      <c r="E11" s="173">
        <v>256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21</v>
      </c>
      <c r="M11" s="176">
        <f>G11*(1+L11/100)</f>
        <v>0</v>
      </c>
      <c r="N11" s="168">
        <v>0</v>
      </c>
      <c r="O11" s="168">
        <f>ROUND(E11*N11,5)</f>
        <v>0</v>
      </c>
      <c r="P11" s="168">
        <v>0</v>
      </c>
      <c r="Q11" s="168">
        <f>ROUND(E11*P11,5)</f>
        <v>0</v>
      </c>
      <c r="R11" s="168"/>
      <c r="S11" s="168"/>
      <c r="T11" s="169">
        <v>0.29525000000000001</v>
      </c>
      <c r="U11" s="168">
        <f>ROUND(E11*T11,2)</f>
        <v>75.58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133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ht="22.5" outlineLevel="1" x14ac:dyDescent="0.2">
      <c r="A12" s="159"/>
      <c r="B12" s="165"/>
      <c r="C12" s="291" t="s">
        <v>139</v>
      </c>
      <c r="D12" s="292"/>
      <c r="E12" s="293"/>
      <c r="F12" s="294"/>
      <c r="G12" s="295"/>
      <c r="H12" s="176"/>
      <c r="I12" s="176"/>
      <c r="J12" s="176"/>
      <c r="K12" s="176"/>
      <c r="L12" s="176"/>
      <c r="M12" s="176"/>
      <c r="N12" s="168"/>
      <c r="O12" s="168"/>
      <c r="P12" s="168"/>
      <c r="Q12" s="168"/>
      <c r="R12" s="168"/>
      <c r="S12" s="168"/>
      <c r="T12" s="169"/>
      <c r="U12" s="168"/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140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216" t="str">
        <f>C12</f>
        <v>Odkopávky nezapažené s naložením na dopravní prostředek, odvozem a uložením na skládku, bez poplatku za skládku.</v>
      </c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59"/>
      <c r="B13" s="165"/>
      <c r="C13" s="213" t="s">
        <v>141</v>
      </c>
      <c r="D13" s="214"/>
      <c r="E13" s="215">
        <v>200</v>
      </c>
      <c r="F13" s="176"/>
      <c r="G13" s="176"/>
      <c r="H13" s="176"/>
      <c r="I13" s="176"/>
      <c r="J13" s="176"/>
      <c r="K13" s="176"/>
      <c r="L13" s="176"/>
      <c r="M13" s="176"/>
      <c r="N13" s="168"/>
      <c r="O13" s="168"/>
      <c r="P13" s="168"/>
      <c r="Q13" s="168"/>
      <c r="R13" s="168"/>
      <c r="S13" s="168"/>
      <c r="T13" s="169"/>
      <c r="U13" s="168"/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135</v>
      </c>
      <c r="AF13" s="158">
        <v>0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outlineLevel="1" x14ac:dyDescent="0.2">
      <c r="A14" s="159"/>
      <c r="B14" s="165"/>
      <c r="C14" s="213" t="s">
        <v>142</v>
      </c>
      <c r="D14" s="214"/>
      <c r="E14" s="215">
        <v>40</v>
      </c>
      <c r="F14" s="176"/>
      <c r="G14" s="176"/>
      <c r="H14" s="176"/>
      <c r="I14" s="176"/>
      <c r="J14" s="176"/>
      <c r="K14" s="176"/>
      <c r="L14" s="176"/>
      <c r="M14" s="176"/>
      <c r="N14" s="168"/>
      <c r="O14" s="168"/>
      <c r="P14" s="168"/>
      <c r="Q14" s="168"/>
      <c r="R14" s="168"/>
      <c r="S14" s="168"/>
      <c r="T14" s="169"/>
      <c r="U14" s="168"/>
      <c r="V14" s="158"/>
      <c r="W14" s="158"/>
      <c r="X14" s="158"/>
      <c r="Y14" s="158"/>
      <c r="Z14" s="158"/>
      <c r="AA14" s="158"/>
      <c r="AB14" s="158"/>
      <c r="AC14" s="158"/>
      <c r="AD14" s="158"/>
      <c r="AE14" s="158" t="s">
        <v>135</v>
      </c>
      <c r="AF14" s="158">
        <v>0</v>
      </c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outlineLevel="1" x14ac:dyDescent="0.2">
      <c r="A15" s="159"/>
      <c r="B15" s="165"/>
      <c r="C15" s="213" t="s">
        <v>143</v>
      </c>
      <c r="D15" s="214"/>
      <c r="E15" s="215">
        <v>16</v>
      </c>
      <c r="F15" s="176"/>
      <c r="G15" s="176"/>
      <c r="H15" s="176"/>
      <c r="I15" s="176"/>
      <c r="J15" s="176"/>
      <c r="K15" s="176"/>
      <c r="L15" s="176"/>
      <c r="M15" s="176"/>
      <c r="N15" s="168"/>
      <c r="O15" s="168"/>
      <c r="P15" s="168"/>
      <c r="Q15" s="168"/>
      <c r="R15" s="168"/>
      <c r="S15" s="168"/>
      <c r="T15" s="169"/>
      <c r="U15" s="168"/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135</v>
      </c>
      <c r="AF15" s="158">
        <v>0</v>
      </c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ht="22.5" outlineLevel="1" x14ac:dyDescent="0.2">
      <c r="A16" s="159">
        <v>3</v>
      </c>
      <c r="B16" s="165" t="s">
        <v>144</v>
      </c>
      <c r="C16" s="199" t="s">
        <v>145</v>
      </c>
      <c r="D16" s="168" t="s">
        <v>146</v>
      </c>
      <c r="E16" s="173">
        <v>2</v>
      </c>
      <c r="F16" s="175"/>
      <c r="G16" s="176">
        <f>ROUND(E16*F16,2)</f>
        <v>0</v>
      </c>
      <c r="H16" s="175"/>
      <c r="I16" s="176">
        <f>ROUND(E16*H16,2)</f>
        <v>0</v>
      </c>
      <c r="J16" s="175"/>
      <c r="K16" s="176">
        <f>ROUND(E16*J16,2)</f>
        <v>0</v>
      </c>
      <c r="L16" s="176">
        <v>21</v>
      </c>
      <c r="M16" s="176">
        <f>G16*(1+L16/100)</f>
        <v>0</v>
      </c>
      <c r="N16" s="168">
        <v>0</v>
      </c>
      <c r="O16" s="168">
        <f>ROUND(E16*N16,5)</f>
        <v>0</v>
      </c>
      <c r="P16" s="168">
        <v>0</v>
      </c>
      <c r="Q16" s="168">
        <f>ROUND(E16*P16,5)</f>
        <v>0</v>
      </c>
      <c r="R16" s="168"/>
      <c r="S16" s="168"/>
      <c r="T16" s="169">
        <v>0.29525000000000001</v>
      </c>
      <c r="U16" s="168">
        <f>ROUND(E16*T16,2)</f>
        <v>0.59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 t="s">
        <v>92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x14ac:dyDescent="0.2">
      <c r="A17" s="160" t="s">
        <v>87</v>
      </c>
      <c r="B17" s="166" t="s">
        <v>147</v>
      </c>
      <c r="C17" s="200" t="s">
        <v>148</v>
      </c>
      <c r="D17" s="171"/>
      <c r="E17" s="174"/>
      <c r="F17" s="177"/>
      <c r="G17" s="177">
        <f>SUMIF(AE18:AE18,"&lt;&gt;NOR",G18:G18)</f>
        <v>0</v>
      </c>
      <c r="H17" s="177"/>
      <c r="I17" s="177">
        <f>SUM(I18:I18)</f>
        <v>0</v>
      </c>
      <c r="J17" s="177"/>
      <c r="K17" s="177">
        <f>SUM(K18:K18)</f>
        <v>0</v>
      </c>
      <c r="L17" s="177"/>
      <c r="M17" s="177">
        <f>SUM(M18:M18)</f>
        <v>0</v>
      </c>
      <c r="N17" s="171"/>
      <c r="O17" s="171">
        <f>SUM(O18:O18)</f>
        <v>8.7599999999999997E-2</v>
      </c>
      <c r="P17" s="171"/>
      <c r="Q17" s="171">
        <f>SUM(Q18:Q18)</f>
        <v>0</v>
      </c>
      <c r="R17" s="171"/>
      <c r="S17" s="171"/>
      <c r="T17" s="172"/>
      <c r="U17" s="171">
        <f>SUM(U18:U18)</f>
        <v>12.12</v>
      </c>
      <c r="AE17" t="s">
        <v>88</v>
      </c>
    </row>
    <row r="18" spans="1:60" outlineLevel="1" x14ac:dyDescent="0.2">
      <c r="A18" s="159">
        <v>4</v>
      </c>
      <c r="B18" s="165" t="s">
        <v>149</v>
      </c>
      <c r="C18" s="199" t="s">
        <v>150</v>
      </c>
      <c r="D18" s="168" t="s">
        <v>151</v>
      </c>
      <c r="E18" s="173">
        <v>120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21</v>
      </c>
      <c r="M18" s="176">
        <f>G18*(1+L18/100)</f>
        <v>0</v>
      </c>
      <c r="N18" s="168">
        <v>7.2999999999999996E-4</v>
      </c>
      <c r="O18" s="168">
        <f>ROUND(E18*N18,5)</f>
        <v>8.7599999999999997E-2</v>
      </c>
      <c r="P18" s="168">
        <v>0</v>
      </c>
      <c r="Q18" s="168">
        <f>ROUND(E18*P18,5)</f>
        <v>0</v>
      </c>
      <c r="R18" s="168"/>
      <c r="S18" s="168"/>
      <c r="T18" s="169">
        <v>0.10100000000000001</v>
      </c>
      <c r="U18" s="168">
        <f>ROUND(E18*T18,2)</f>
        <v>12.12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 t="s">
        <v>92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x14ac:dyDescent="0.2">
      <c r="A19" s="160" t="s">
        <v>87</v>
      </c>
      <c r="B19" s="166" t="s">
        <v>152</v>
      </c>
      <c r="C19" s="200" t="s">
        <v>153</v>
      </c>
      <c r="D19" s="171"/>
      <c r="E19" s="174"/>
      <c r="F19" s="177"/>
      <c r="G19" s="177">
        <f>SUMIF(AE20:AE32,"&lt;&gt;NOR",G20:G32)</f>
        <v>0</v>
      </c>
      <c r="H19" s="177"/>
      <c r="I19" s="177">
        <f>SUM(I20:I32)</f>
        <v>0</v>
      </c>
      <c r="J19" s="177"/>
      <c r="K19" s="177">
        <f>SUM(K20:K32)</f>
        <v>0</v>
      </c>
      <c r="L19" s="177"/>
      <c r="M19" s="177">
        <f>SUM(M20:M32)</f>
        <v>0</v>
      </c>
      <c r="N19" s="171"/>
      <c r="O19" s="171">
        <f>SUM(O20:O32)</f>
        <v>709.77539999999999</v>
      </c>
      <c r="P19" s="171"/>
      <c r="Q19" s="171">
        <f>SUM(Q20:Q32)</f>
        <v>0</v>
      </c>
      <c r="R19" s="171"/>
      <c r="S19" s="171"/>
      <c r="T19" s="172"/>
      <c r="U19" s="171">
        <f>SUM(U20:U32)</f>
        <v>920.65</v>
      </c>
      <c r="AE19" t="s">
        <v>88</v>
      </c>
    </row>
    <row r="20" spans="1:60" ht="22.5" outlineLevel="1" x14ac:dyDescent="0.2">
      <c r="A20" s="159">
        <v>5</v>
      </c>
      <c r="B20" s="165" t="s">
        <v>154</v>
      </c>
      <c r="C20" s="199" t="s">
        <v>155</v>
      </c>
      <c r="D20" s="168" t="s">
        <v>132</v>
      </c>
      <c r="E20" s="173">
        <v>1140</v>
      </c>
      <c r="F20" s="175"/>
      <c r="G20" s="176">
        <f>ROUND(E20*F20,2)</f>
        <v>0</v>
      </c>
      <c r="H20" s="175"/>
      <c r="I20" s="176">
        <f>ROUND(E20*H20,2)</f>
        <v>0</v>
      </c>
      <c r="J20" s="175"/>
      <c r="K20" s="176">
        <f>ROUND(E20*J20,2)</f>
        <v>0</v>
      </c>
      <c r="L20" s="176">
        <v>21</v>
      </c>
      <c r="M20" s="176">
        <f>G20*(1+L20/100)</f>
        <v>0</v>
      </c>
      <c r="N20" s="168">
        <v>0.62261</v>
      </c>
      <c r="O20" s="168">
        <f>ROUND(E20*N20,5)</f>
        <v>709.77539999999999</v>
      </c>
      <c r="P20" s="168">
        <v>0</v>
      </c>
      <c r="Q20" s="168">
        <f>ROUND(E20*P20,5)</f>
        <v>0</v>
      </c>
      <c r="R20" s="168"/>
      <c r="S20" s="168"/>
      <c r="T20" s="169">
        <v>0.80759000000000003</v>
      </c>
      <c r="U20" s="168">
        <f>ROUND(E20*T20,2)</f>
        <v>920.65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133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ht="22.5" outlineLevel="1" x14ac:dyDescent="0.2">
      <c r="A21" s="159"/>
      <c r="B21" s="165"/>
      <c r="C21" s="291" t="s">
        <v>156</v>
      </c>
      <c r="D21" s="292"/>
      <c r="E21" s="293"/>
      <c r="F21" s="294"/>
      <c r="G21" s="295"/>
      <c r="H21" s="176"/>
      <c r="I21" s="176"/>
      <c r="J21" s="176"/>
      <c r="K21" s="176"/>
      <c r="L21" s="176"/>
      <c r="M21" s="176"/>
      <c r="N21" s="168"/>
      <c r="O21" s="168"/>
      <c r="P21" s="168"/>
      <c r="Q21" s="168"/>
      <c r="R21" s="168"/>
      <c r="S21" s="168"/>
      <c r="T21" s="169"/>
      <c r="U21" s="168"/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140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216" t="str">
        <f>C21</f>
        <v>S provedením potřebných zemních prací, ve skladbách podle popisu, s dodávkou a osazením obrubníků, včetně 20% na prořez.</v>
      </c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59"/>
      <c r="B22" s="165"/>
      <c r="C22" s="217" t="s">
        <v>123</v>
      </c>
      <c r="D22" s="218"/>
      <c r="E22" s="219"/>
      <c r="F22" s="220"/>
      <c r="G22" s="220"/>
      <c r="H22" s="176"/>
      <c r="I22" s="176"/>
      <c r="J22" s="176"/>
      <c r="K22" s="176"/>
      <c r="L22" s="176"/>
      <c r="M22" s="176"/>
      <c r="N22" s="168"/>
      <c r="O22" s="168"/>
      <c r="P22" s="168"/>
      <c r="Q22" s="168"/>
      <c r="R22" s="168"/>
      <c r="S22" s="168"/>
      <c r="T22" s="169"/>
      <c r="U22" s="168"/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140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ht="56.25" outlineLevel="1" x14ac:dyDescent="0.2">
      <c r="A23" s="159"/>
      <c r="B23" s="165"/>
      <c r="C23" s="291" t="s">
        <v>157</v>
      </c>
      <c r="D23" s="292"/>
      <c r="E23" s="293"/>
      <c r="F23" s="294"/>
      <c r="G23" s="295"/>
      <c r="H23" s="176"/>
      <c r="I23" s="176"/>
      <c r="J23" s="176"/>
      <c r="K23" s="176"/>
      <c r="L23" s="176"/>
      <c r="M23" s="176"/>
      <c r="N23" s="168"/>
      <c r="O23" s="168"/>
      <c r="P23" s="168"/>
      <c r="Q23" s="168"/>
      <c r="R23" s="168"/>
      <c r="S23" s="168"/>
      <c r="T23" s="169"/>
      <c r="U23" s="168"/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140</v>
      </c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216" t="str">
        <f>C23</f>
        <v>Odkopávka s přemístěním výkopku v příčných profilech, s naložením na dopravní prostředek a odvozem do 1 km, s uložením výkopku na skládku a úpravou pláně. Podklad ze štěrkodrti s rozprostřením, vlhčením a zhutněním tl. 15 cm. Dodávka a položení dlažby do lože z těženého kameniva (drť 0-4 mm), s vyplněním spár, s dvojím beraněním a se smetením přebytečného materiálu na krajnici.</v>
      </c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59"/>
      <c r="B24" s="165"/>
      <c r="C24" s="217" t="s">
        <v>123</v>
      </c>
      <c r="D24" s="218"/>
      <c r="E24" s="219"/>
      <c r="F24" s="220"/>
      <c r="G24" s="220"/>
      <c r="H24" s="176"/>
      <c r="I24" s="176"/>
      <c r="J24" s="176"/>
      <c r="K24" s="176"/>
      <c r="L24" s="176"/>
      <c r="M24" s="176"/>
      <c r="N24" s="168"/>
      <c r="O24" s="168"/>
      <c r="P24" s="168"/>
      <c r="Q24" s="168"/>
      <c r="R24" s="168"/>
      <c r="S24" s="168"/>
      <c r="T24" s="169"/>
      <c r="U24" s="168"/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140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59"/>
      <c r="B25" s="165"/>
      <c r="C25" s="291" t="s">
        <v>158</v>
      </c>
      <c r="D25" s="292"/>
      <c r="E25" s="293"/>
      <c r="F25" s="294"/>
      <c r="G25" s="295"/>
      <c r="H25" s="176"/>
      <c r="I25" s="176"/>
      <c r="J25" s="176"/>
      <c r="K25" s="176"/>
      <c r="L25" s="176"/>
      <c r="M25" s="176"/>
      <c r="N25" s="168"/>
      <c r="O25" s="168"/>
      <c r="P25" s="168"/>
      <c r="Q25" s="168"/>
      <c r="R25" s="168"/>
      <c r="S25" s="168"/>
      <c r="T25" s="169"/>
      <c r="U25" s="168"/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140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216" t="str">
        <f>C25</f>
        <v>Skladba:</v>
      </c>
      <c r="BB25" s="158"/>
      <c r="BC25" s="158"/>
      <c r="BD25" s="158"/>
      <c r="BE25" s="158"/>
      <c r="BF25" s="158"/>
      <c r="BG25" s="158"/>
      <c r="BH25" s="158"/>
    </row>
    <row r="26" spans="1:60" outlineLevel="1" x14ac:dyDescent="0.2">
      <c r="A26" s="159"/>
      <c r="B26" s="165"/>
      <c r="C26" s="291" t="s">
        <v>159</v>
      </c>
      <c r="D26" s="292"/>
      <c r="E26" s="293"/>
      <c r="F26" s="294"/>
      <c r="G26" s="295"/>
      <c r="H26" s="176"/>
      <c r="I26" s="176"/>
      <c r="J26" s="176"/>
      <c r="K26" s="176"/>
      <c r="L26" s="176"/>
      <c r="M26" s="176"/>
      <c r="N26" s="168"/>
      <c r="O26" s="168"/>
      <c r="P26" s="168"/>
      <c r="Q26" s="168"/>
      <c r="R26" s="168"/>
      <c r="S26" s="168"/>
      <c r="T26" s="169"/>
      <c r="U26" s="168"/>
      <c r="V26" s="158"/>
      <c r="W26" s="158"/>
      <c r="X26" s="158"/>
      <c r="Y26" s="158"/>
      <c r="Z26" s="158"/>
      <c r="AA26" s="158"/>
      <c r="AB26" s="158"/>
      <c r="AC26" s="158"/>
      <c r="AD26" s="158"/>
      <c r="AE26" s="158" t="s">
        <v>140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216" t="str">
        <f>C26</f>
        <v>podklad ze štěrkodrť 15 cm</v>
      </c>
      <c r="BB26" s="158"/>
      <c r="BC26" s="158"/>
      <c r="BD26" s="158"/>
      <c r="BE26" s="158"/>
      <c r="BF26" s="158"/>
      <c r="BG26" s="158"/>
      <c r="BH26" s="158"/>
    </row>
    <row r="27" spans="1:60" outlineLevel="1" x14ac:dyDescent="0.2">
      <c r="A27" s="159"/>
      <c r="B27" s="165"/>
      <c r="C27" s="291" t="s">
        <v>160</v>
      </c>
      <c r="D27" s="292"/>
      <c r="E27" s="293"/>
      <c r="F27" s="294"/>
      <c r="G27" s="295"/>
      <c r="H27" s="176"/>
      <c r="I27" s="176"/>
      <c r="J27" s="176"/>
      <c r="K27" s="176"/>
      <c r="L27" s="176"/>
      <c r="M27" s="176"/>
      <c r="N27" s="168"/>
      <c r="O27" s="168"/>
      <c r="P27" s="168"/>
      <c r="Q27" s="168"/>
      <c r="R27" s="168"/>
      <c r="S27" s="168"/>
      <c r="T27" s="169"/>
      <c r="U27" s="168"/>
      <c r="V27" s="158"/>
      <c r="W27" s="158"/>
      <c r="X27" s="158"/>
      <c r="Y27" s="158"/>
      <c r="Z27" s="158"/>
      <c r="AA27" s="158"/>
      <c r="AB27" s="158"/>
      <c r="AC27" s="158"/>
      <c r="AD27" s="158"/>
      <c r="AE27" s="158" t="s">
        <v>140</v>
      </c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216" t="str">
        <f>C27</f>
        <v>lože z kameniva 8 cm</v>
      </c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59"/>
      <c r="B28" s="165"/>
      <c r="C28" s="291" t="s">
        <v>161</v>
      </c>
      <c r="D28" s="292"/>
      <c r="E28" s="293"/>
      <c r="F28" s="294"/>
      <c r="G28" s="295"/>
      <c r="H28" s="176"/>
      <c r="I28" s="176"/>
      <c r="J28" s="176"/>
      <c r="K28" s="176"/>
      <c r="L28" s="176"/>
      <c r="M28" s="176"/>
      <c r="N28" s="168"/>
      <c r="O28" s="168"/>
      <c r="P28" s="168"/>
      <c r="Q28" s="168"/>
      <c r="R28" s="168"/>
      <c r="S28" s="168"/>
      <c r="T28" s="169"/>
      <c r="U28" s="168"/>
      <c r="V28" s="158"/>
      <c r="W28" s="158"/>
      <c r="X28" s="158"/>
      <c r="Y28" s="158"/>
      <c r="Z28" s="158"/>
      <c r="AA28" s="158"/>
      <c r="AB28" s="158"/>
      <c r="AC28" s="158"/>
      <c r="AD28" s="158"/>
      <c r="AE28" s="158" t="s">
        <v>140</v>
      </c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216" t="str">
        <f>C28</f>
        <v>dlažba betonová 8 cm</v>
      </c>
      <c r="BB28" s="158"/>
      <c r="BC28" s="158"/>
      <c r="BD28" s="158"/>
      <c r="BE28" s="158"/>
      <c r="BF28" s="158"/>
      <c r="BG28" s="158"/>
      <c r="BH28" s="158"/>
    </row>
    <row r="29" spans="1:60" outlineLevel="1" x14ac:dyDescent="0.2">
      <c r="A29" s="159"/>
      <c r="B29" s="165"/>
      <c r="C29" s="291" t="s">
        <v>162</v>
      </c>
      <c r="D29" s="292"/>
      <c r="E29" s="293"/>
      <c r="F29" s="294"/>
      <c r="G29" s="295"/>
      <c r="H29" s="176"/>
      <c r="I29" s="176"/>
      <c r="J29" s="176"/>
      <c r="K29" s="176"/>
      <c r="L29" s="176"/>
      <c r="M29" s="176"/>
      <c r="N29" s="168"/>
      <c r="O29" s="168"/>
      <c r="P29" s="168"/>
      <c r="Q29" s="168"/>
      <c r="R29" s="168"/>
      <c r="S29" s="168"/>
      <c r="T29" s="169"/>
      <c r="U29" s="168"/>
      <c r="V29" s="158"/>
      <c r="W29" s="158"/>
      <c r="X29" s="158"/>
      <c r="Y29" s="158"/>
      <c r="Z29" s="158"/>
      <c r="AA29" s="158"/>
      <c r="AB29" s="158"/>
      <c r="AC29" s="158"/>
      <c r="AD29" s="158"/>
      <c r="AE29" s="158" t="s">
        <v>140</v>
      </c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16" t="str">
        <f>C29</f>
        <v>celkem 31 cm</v>
      </c>
      <c r="BB29" s="158"/>
      <c r="BC29" s="158"/>
      <c r="BD29" s="158"/>
      <c r="BE29" s="158"/>
      <c r="BF29" s="158"/>
      <c r="BG29" s="158"/>
      <c r="BH29" s="158"/>
    </row>
    <row r="30" spans="1:60" outlineLevel="1" x14ac:dyDescent="0.2">
      <c r="A30" s="159"/>
      <c r="B30" s="165"/>
      <c r="C30" s="217" t="s">
        <v>123</v>
      </c>
      <c r="D30" s="218"/>
      <c r="E30" s="219"/>
      <c r="F30" s="220"/>
      <c r="G30" s="220"/>
      <c r="H30" s="176"/>
      <c r="I30" s="176"/>
      <c r="J30" s="176"/>
      <c r="K30" s="176"/>
      <c r="L30" s="176"/>
      <c r="M30" s="176"/>
      <c r="N30" s="168"/>
      <c r="O30" s="168"/>
      <c r="P30" s="168"/>
      <c r="Q30" s="168"/>
      <c r="R30" s="168"/>
      <c r="S30" s="168"/>
      <c r="T30" s="169"/>
      <c r="U30" s="168"/>
      <c r="V30" s="158"/>
      <c r="W30" s="158"/>
      <c r="X30" s="158"/>
      <c r="Y30" s="158"/>
      <c r="Z30" s="158"/>
      <c r="AA30" s="158"/>
      <c r="AB30" s="158"/>
      <c r="AC30" s="158"/>
      <c r="AD30" s="158"/>
      <c r="AE30" s="158" t="s">
        <v>140</v>
      </c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outlineLevel="1" x14ac:dyDescent="0.2">
      <c r="A31" s="159"/>
      <c r="B31" s="165"/>
      <c r="C31" s="291" t="s">
        <v>163</v>
      </c>
      <c r="D31" s="292"/>
      <c r="E31" s="293"/>
      <c r="F31" s="294"/>
      <c r="G31" s="295"/>
      <c r="H31" s="176"/>
      <c r="I31" s="176"/>
      <c r="J31" s="176"/>
      <c r="K31" s="176"/>
      <c r="L31" s="176"/>
      <c r="M31" s="176"/>
      <c r="N31" s="168"/>
      <c r="O31" s="168"/>
      <c r="P31" s="168"/>
      <c r="Q31" s="168"/>
      <c r="R31" s="168"/>
      <c r="S31" s="168"/>
      <c r="T31" s="169"/>
      <c r="U31" s="168"/>
      <c r="V31" s="158"/>
      <c r="W31" s="158"/>
      <c r="X31" s="158"/>
      <c r="Y31" s="158"/>
      <c r="Z31" s="158"/>
      <c r="AA31" s="158"/>
      <c r="AB31" s="158"/>
      <c r="AC31" s="158"/>
      <c r="AD31" s="158"/>
      <c r="AE31" s="158" t="s">
        <v>140</v>
      </c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216" t="str">
        <f>C31</f>
        <v>Dlažba povrch tryskaný excelent, 20% barva šedá, 80% barva bílá</v>
      </c>
      <c r="BB31" s="158"/>
      <c r="BC31" s="158"/>
      <c r="BD31" s="158"/>
      <c r="BE31" s="158"/>
      <c r="BF31" s="158"/>
      <c r="BG31" s="158"/>
      <c r="BH31" s="158"/>
    </row>
    <row r="32" spans="1:60" outlineLevel="1" x14ac:dyDescent="0.2">
      <c r="A32" s="159"/>
      <c r="B32" s="165"/>
      <c r="C32" s="213" t="s">
        <v>164</v>
      </c>
      <c r="D32" s="214"/>
      <c r="E32" s="215">
        <v>1140</v>
      </c>
      <c r="F32" s="176"/>
      <c r="G32" s="176"/>
      <c r="H32" s="176"/>
      <c r="I32" s="176"/>
      <c r="J32" s="176"/>
      <c r="K32" s="176"/>
      <c r="L32" s="176"/>
      <c r="M32" s="176"/>
      <c r="N32" s="168"/>
      <c r="O32" s="168"/>
      <c r="P32" s="168"/>
      <c r="Q32" s="168"/>
      <c r="R32" s="168"/>
      <c r="S32" s="168"/>
      <c r="T32" s="169"/>
      <c r="U32" s="168"/>
      <c r="V32" s="158"/>
      <c r="W32" s="158"/>
      <c r="X32" s="158"/>
      <c r="Y32" s="158"/>
      <c r="Z32" s="158"/>
      <c r="AA32" s="158"/>
      <c r="AB32" s="158"/>
      <c r="AC32" s="158"/>
      <c r="AD32" s="158"/>
      <c r="AE32" s="158" t="s">
        <v>135</v>
      </c>
      <c r="AF32" s="158">
        <v>0</v>
      </c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x14ac:dyDescent="0.2">
      <c r="A33" s="160" t="s">
        <v>87</v>
      </c>
      <c r="B33" s="166" t="s">
        <v>165</v>
      </c>
      <c r="C33" s="200" t="s">
        <v>166</v>
      </c>
      <c r="D33" s="171"/>
      <c r="E33" s="174"/>
      <c r="F33" s="177"/>
      <c r="G33" s="177">
        <f>SUMIF(AE34:AE34,"&lt;&gt;NOR",G34:G34)</f>
        <v>0</v>
      </c>
      <c r="H33" s="177"/>
      <c r="I33" s="177">
        <f>SUM(I34:I34)</f>
        <v>0</v>
      </c>
      <c r="J33" s="177"/>
      <c r="K33" s="177">
        <f>SUM(K34:K34)</f>
        <v>0</v>
      </c>
      <c r="L33" s="177"/>
      <c r="M33" s="177">
        <f>SUM(M34:M34)</f>
        <v>0</v>
      </c>
      <c r="N33" s="171"/>
      <c r="O33" s="171">
        <f>SUM(O34:O34)</f>
        <v>75.132949999999994</v>
      </c>
      <c r="P33" s="171"/>
      <c r="Q33" s="171">
        <f>SUM(Q34:Q34)</f>
        <v>0</v>
      </c>
      <c r="R33" s="171"/>
      <c r="S33" s="171"/>
      <c r="T33" s="172"/>
      <c r="U33" s="171">
        <f>SUM(U34:U34)</f>
        <v>57.67</v>
      </c>
      <c r="AE33" t="s">
        <v>88</v>
      </c>
    </row>
    <row r="34" spans="1:60" ht="22.5" outlineLevel="1" x14ac:dyDescent="0.2">
      <c r="A34" s="159">
        <v>6</v>
      </c>
      <c r="B34" s="165" t="s">
        <v>167</v>
      </c>
      <c r="C34" s="199" t="s">
        <v>168</v>
      </c>
      <c r="D34" s="168" t="s">
        <v>151</v>
      </c>
      <c r="E34" s="173">
        <v>395</v>
      </c>
      <c r="F34" s="175"/>
      <c r="G34" s="176">
        <f>ROUND(E34*F34,2)</f>
        <v>0</v>
      </c>
      <c r="H34" s="175"/>
      <c r="I34" s="176">
        <f>ROUND(E34*H34,2)</f>
        <v>0</v>
      </c>
      <c r="J34" s="175"/>
      <c r="K34" s="176">
        <f>ROUND(E34*J34,2)</f>
        <v>0</v>
      </c>
      <c r="L34" s="176">
        <v>21</v>
      </c>
      <c r="M34" s="176">
        <f>G34*(1+L34/100)</f>
        <v>0</v>
      </c>
      <c r="N34" s="168">
        <v>0.19020999999999999</v>
      </c>
      <c r="O34" s="168">
        <f>ROUND(E34*N34,5)</f>
        <v>75.132949999999994</v>
      </c>
      <c r="P34" s="168">
        <v>0</v>
      </c>
      <c r="Q34" s="168">
        <f>ROUND(E34*P34,5)</f>
        <v>0</v>
      </c>
      <c r="R34" s="168"/>
      <c r="S34" s="168"/>
      <c r="T34" s="169">
        <v>0.14599999999999999</v>
      </c>
      <c r="U34" s="168">
        <f>ROUND(E34*T34,2)</f>
        <v>57.67</v>
      </c>
      <c r="V34" s="158"/>
      <c r="W34" s="158"/>
      <c r="X34" s="158"/>
      <c r="Y34" s="158"/>
      <c r="Z34" s="158"/>
      <c r="AA34" s="158"/>
      <c r="AB34" s="158"/>
      <c r="AC34" s="158"/>
      <c r="AD34" s="158"/>
      <c r="AE34" s="158" t="s">
        <v>92</v>
      </c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x14ac:dyDescent="0.2">
      <c r="A35" s="160" t="s">
        <v>87</v>
      </c>
      <c r="B35" s="166" t="s">
        <v>169</v>
      </c>
      <c r="C35" s="200" t="s">
        <v>170</v>
      </c>
      <c r="D35" s="171"/>
      <c r="E35" s="174"/>
      <c r="F35" s="177"/>
      <c r="G35" s="177">
        <f>SUMIF(AE36:AE59,"&lt;&gt;NOR",G36:G59)</f>
        <v>0</v>
      </c>
      <c r="H35" s="177"/>
      <c r="I35" s="177">
        <f>SUM(I36:I59)</f>
        <v>0</v>
      </c>
      <c r="J35" s="177"/>
      <c r="K35" s="177">
        <f>SUM(K36:K59)</f>
        <v>0</v>
      </c>
      <c r="L35" s="177"/>
      <c r="M35" s="177">
        <f>SUM(M36:M59)</f>
        <v>0</v>
      </c>
      <c r="N35" s="171"/>
      <c r="O35" s="171">
        <f>SUM(O36:O59)</f>
        <v>2.4799999999999999E-2</v>
      </c>
      <c r="P35" s="171"/>
      <c r="Q35" s="171">
        <f>SUM(Q36:Q59)</f>
        <v>730.47900000000016</v>
      </c>
      <c r="R35" s="171"/>
      <c r="S35" s="171"/>
      <c r="T35" s="172"/>
      <c r="U35" s="171">
        <f>SUM(U36:U59)</f>
        <v>1146.3699999999999</v>
      </c>
      <c r="AE35" t="s">
        <v>88</v>
      </c>
    </row>
    <row r="36" spans="1:60" outlineLevel="1" x14ac:dyDescent="0.2">
      <c r="A36" s="159">
        <v>7</v>
      </c>
      <c r="B36" s="165" t="s">
        <v>171</v>
      </c>
      <c r="C36" s="199" t="s">
        <v>172</v>
      </c>
      <c r="D36" s="168" t="s">
        <v>138</v>
      </c>
      <c r="E36" s="173">
        <v>16.87</v>
      </c>
      <c r="F36" s="175"/>
      <c r="G36" s="176">
        <f>ROUND(E36*F36,2)</f>
        <v>0</v>
      </c>
      <c r="H36" s="175"/>
      <c r="I36" s="176">
        <f>ROUND(E36*H36,2)</f>
        <v>0</v>
      </c>
      <c r="J36" s="175"/>
      <c r="K36" s="176">
        <f>ROUND(E36*J36,2)</f>
        <v>0</v>
      </c>
      <c r="L36" s="176">
        <v>21</v>
      </c>
      <c r="M36" s="176">
        <f>G36*(1+L36/100)</f>
        <v>0</v>
      </c>
      <c r="N36" s="168">
        <v>1.47E-3</v>
      </c>
      <c r="O36" s="168">
        <f>ROUND(E36*N36,5)</f>
        <v>2.4799999999999999E-2</v>
      </c>
      <c r="P36" s="168">
        <v>2.2000000000000002</v>
      </c>
      <c r="Q36" s="168">
        <f>ROUND(E36*P36,5)</f>
        <v>37.113999999999997</v>
      </c>
      <c r="R36" s="168"/>
      <c r="S36" s="168"/>
      <c r="T36" s="169">
        <v>4.9960000000000004</v>
      </c>
      <c r="U36" s="168">
        <f>ROUND(E36*T36,2)</f>
        <v>84.28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 t="s">
        <v>92</v>
      </c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</row>
    <row r="37" spans="1:60" outlineLevel="1" x14ac:dyDescent="0.2">
      <c r="A37" s="159"/>
      <c r="B37" s="165"/>
      <c r="C37" s="213" t="s">
        <v>173</v>
      </c>
      <c r="D37" s="214"/>
      <c r="E37" s="215">
        <v>5.67</v>
      </c>
      <c r="F37" s="176"/>
      <c r="G37" s="176"/>
      <c r="H37" s="176"/>
      <c r="I37" s="176"/>
      <c r="J37" s="176"/>
      <c r="K37" s="176"/>
      <c r="L37" s="176"/>
      <c r="M37" s="176"/>
      <c r="N37" s="168"/>
      <c r="O37" s="168"/>
      <c r="P37" s="168"/>
      <c r="Q37" s="168"/>
      <c r="R37" s="168"/>
      <c r="S37" s="168"/>
      <c r="T37" s="169"/>
      <c r="U37" s="168"/>
      <c r="V37" s="158"/>
      <c r="W37" s="158"/>
      <c r="X37" s="158"/>
      <c r="Y37" s="158"/>
      <c r="Z37" s="158"/>
      <c r="AA37" s="158"/>
      <c r="AB37" s="158"/>
      <c r="AC37" s="158"/>
      <c r="AD37" s="158"/>
      <c r="AE37" s="158" t="s">
        <v>135</v>
      </c>
      <c r="AF37" s="158">
        <v>0</v>
      </c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</row>
    <row r="38" spans="1:60" outlineLevel="1" x14ac:dyDescent="0.2">
      <c r="A38" s="159"/>
      <c r="B38" s="165"/>
      <c r="C38" s="213" t="s">
        <v>174</v>
      </c>
      <c r="D38" s="214"/>
      <c r="E38" s="215">
        <v>11.2</v>
      </c>
      <c r="F38" s="176"/>
      <c r="G38" s="176"/>
      <c r="H38" s="176"/>
      <c r="I38" s="176"/>
      <c r="J38" s="176"/>
      <c r="K38" s="176"/>
      <c r="L38" s="176"/>
      <c r="M38" s="176"/>
      <c r="N38" s="168"/>
      <c r="O38" s="168"/>
      <c r="P38" s="168"/>
      <c r="Q38" s="168"/>
      <c r="R38" s="168"/>
      <c r="S38" s="168"/>
      <c r="T38" s="169"/>
      <c r="U38" s="168"/>
      <c r="V38" s="158"/>
      <c r="W38" s="158"/>
      <c r="X38" s="158"/>
      <c r="Y38" s="158"/>
      <c r="Z38" s="158"/>
      <c r="AA38" s="158"/>
      <c r="AB38" s="158"/>
      <c r="AC38" s="158"/>
      <c r="AD38" s="158"/>
      <c r="AE38" s="158" t="s">
        <v>135</v>
      </c>
      <c r="AF38" s="158">
        <v>0</v>
      </c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</row>
    <row r="39" spans="1:60" outlineLevel="1" x14ac:dyDescent="0.2">
      <c r="A39" s="159">
        <v>8</v>
      </c>
      <c r="B39" s="165" t="s">
        <v>175</v>
      </c>
      <c r="C39" s="199" t="s">
        <v>176</v>
      </c>
      <c r="D39" s="168" t="s">
        <v>138</v>
      </c>
      <c r="E39" s="173">
        <v>31.92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68">
        <v>0</v>
      </c>
      <c r="O39" s="168">
        <f>ROUND(E39*N39,5)</f>
        <v>0</v>
      </c>
      <c r="P39" s="168">
        <v>2</v>
      </c>
      <c r="Q39" s="168">
        <f>ROUND(E39*P39,5)</f>
        <v>63.84</v>
      </c>
      <c r="R39" s="168"/>
      <c r="S39" s="168"/>
      <c r="T39" s="169">
        <v>6.4359999999999999</v>
      </c>
      <c r="U39" s="168">
        <f>ROUND(E39*T39,2)</f>
        <v>205.44</v>
      </c>
      <c r="V39" s="158"/>
      <c r="W39" s="158"/>
      <c r="X39" s="158"/>
      <c r="Y39" s="158"/>
      <c r="Z39" s="158"/>
      <c r="AA39" s="158"/>
      <c r="AB39" s="158"/>
      <c r="AC39" s="158"/>
      <c r="AD39" s="158"/>
      <c r="AE39" s="158" t="s">
        <v>92</v>
      </c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60" outlineLevel="1" x14ac:dyDescent="0.2">
      <c r="A40" s="159"/>
      <c r="B40" s="165"/>
      <c r="C40" s="213" t="s">
        <v>177</v>
      </c>
      <c r="D40" s="214"/>
      <c r="E40" s="215">
        <v>5.04</v>
      </c>
      <c r="F40" s="176"/>
      <c r="G40" s="176"/>
      <c r="H40" s="176"/>
      <c r="I40" s="176"/>
      <c r="J40" s="176"/>
      <c r="K40" s="176"/>
      <c r="L40" s="176"/>
      <c r="M40" s="176"/>
      <c r="N40" s="168"/>
      <c r="O40" s="168"/>
      <c r="P40" s="168"/>
      <c r="Q40" s="168"/>
      <c r="R40" s="168"/>
      <c r="S40" s="168"/>
      <c r="T40" s="169"/>
      <c r="U40" s="168"/>
      <c r="V40" s="158"/>
      <c r="W40" s="158"/>
      <c r="X40" s="158"/>
      <c r="Y40" s="158"/>
      <c r="Z40" s="158"/>
      <c r="AA40" s="158"/>
      <c r="AB40" s="158"/>
      <c r="AC40" s="158"/>
      <c r="AD40" s="158"/>
      <c r="AE40" s="158" t="s">
        <v>135</v>
      </c>
      <c r="AF40" s="158">
        <v>0</v>
      </c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1:60" outlineLevel="1" x14ac:dyDescent="0.2">
      <c r="A41" s="159"/>
      <c r="B41" s="165"/>
      <c r="C41" s="213" t="s">
        <v>178</v>
      </c>
      <c r="D41" s="214"/>
      <c r="E41" s="215">
        <v>26.88</v>
      </c>
      <c r="F41" s="176"/>
      <c r="G41" s="176"/>
      <c r="H41" s="176"/>
      <c r="I41" s="176"/>
      <c r="J41" s="176"/>
      <c r="K41" s="176"/>
      <c r="L41" s="176"/>
      <c r="M41" s="176"/>
      <c r="N41" s="168"/>
      <c r="O41" s="168"/>
      <c r="P41" s="168"/>
      <c r="Q41" s="168"/>
      <c r="R41" s="168"/>
      <c r="S41" s="168"/>
      <c r="T41" s="169"/>
      <c r="U41" s="168"/>
      <c r="V41" s="158"/>
      <c r="W41" s="158"/>
      <c r="X41" s="158"/>
      <c r="Y41" s="158"/>
      <c r="Z41" s="158"/>
      <c r="AA41" s="158"/>
      <c r="AB41" s="158"/>
      <c r="AC41" s="158"/>
      <c r="AD41" s="158"/>
      <c r="AE41" s="158" t="s">
        <v>135</v>
      </c>
      <c r="AF41" s="158">
        <v>0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outlineLevel="1" x14ac:dyDescent="0.2">
      <c r="A42" s="159">
        <v>9</v>
      </c>
      <c r="B42" s="165" t="s">
        <v>179</v>
      </c>
      <c r="C42" s="199" t="s">
        <v>180</v>
      </c>
      <c r="D42" s="168" t="s">
        <v>138</v>
      </c>
      <c r="E42" s="173">
        <v>203</v>
      </c>
      <c r="F42" s="175"/>
      <c r="G42" s="176">
        <f>ROUND(E42*F42,2)</f>
        <v>0</v>
      </c>
      <c r="H42" s="175"/>
      <c r="I42" s="176">
        <f>ROUND(E42*H42,2)</f>
        <v>0</v>
      </c>
      <c r="J42" s="175"/>
      <c r="K42" s="176">
        <f>ROUND(E42*J42,2)</f>
        <v>0</v>
      </c>
      <c r="L42" s="176">
        <v>21</v>
      </c>
      <c r="M42" s="176">
        <f>G42*(1+L42/100)</f>
        <v>0</v>
      </c>
      <c r="N42" s="168">
        <v>0</v>
      </c>
      <c r="O42" s="168">
        <f>ROUND(E42*N42,5)</f>
        <v>0</v>
      </c>
      <c r="P42" s="168">
        <v>2.2000000000000002</v>
      </c>
      <c r="Q42" s="168">
        <f>ROUND(E42*P42,5)</f>
        <v>446.6</v>
      </c>
      <c r="R42" s="168"/>
      <c r="S42" s="168"/>
      <c r="T42" s="169">
        <v>2.9369999999999998</v>
      </c>
      <c r="U42" s="168">
        <f>ROUND(E42*T42,2)</f>
        <v>596.21</v>
      </c>
      <c r="V42" s="158"/>
      <c r="W42" s="158"/>
      <c r="X42" s="158"/>
      <c r="Y42" s="158"/>
      <c r="Z42" s="158"/>
      <c r="AA42" s="158"/>
      <c r="AB42" s="158"/>
      <c r="AC42" s="158"/>
      <c r="AD42" s="158"/>
      <c r="AE42" s="158" t="s">
        <v>92</v>
      </c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</row>
    <row r="43" spans="1:60" outlineLevel="1" x14ac:dyDescent="0.2">
      <c r="A43" s="159"/>
      <c r="B43" s="165"/>
      <c r="C43" s="213" t="s">
        <v>181</v>
      </c>
      <c r="D43" s="214"/>
      <c r="E43" s="215">
        <v>116</v>
      </c>
      <c r="F43" s="176"/>
      <c r="G43" s="176"/>
      <c r="H43" s="176"/>
      <c r="I43" s="176"/>
      <c r="J43" s="176"/>
      <c r="K43" s="176"/>
      <c r="L43" s="176"/>
      <c r="M43" s="176"/>
      <c r="N43" s="168"/>
      <c r="O43" s="168"/>
      <c r="P43" s="168"/>
      <c r="Q43" s="168"/>
      <c r="R43" s="168"/>
      <c r="S43" s="168"/>
      <c r="T43" s="169"/>
      <c r="U43" s="168"/>
      <c r="V43" s="158"/>
      <c r="W43" s="158"/>
      <c r="X43" s="158"/>
      <c r="Y43" s="158"/>
      <c r="Z43" s="158"/>
      <c r="AA43" s="158"/>
      <c r="AB43" s="158"/>
      <c r="AC43" s="158"/>
      <c r="AD43" s="158"/>
      <c r="AE43" s="158" t="s">
        <v>135</v>
      </c>
      <c r="AF43" s="158">
        <v>0</v>
      </c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1:60" outlineLevel="1" x14ac:dyDescent="0.2">
      <c r="A44" s="159"/>
      <c r="B44" s="165"/>
      <c r="C44" s="213" t="s">
        <v>182</v>
      </c>
      <c r="D44" s="214"/>
      <c r="E44" s="215">
        <v>87</v>
      </c>
      <c r="F44" s="176"/>
      <c r="G44" s="176"/>
      <c r="H44" s="176"/>
      <c r="I44" s="176"/>
      <c r="J44" s="176"/>
      <c r="K44" s="176"/>
      <c r="L44" s="176"/>
      <c r="M44" s="176"/>
      <c r="N44" s="168"/>
      <c r="O44" s="168"/>
      <c r="P44" s="168"/>
      <c r="Q44" s="168"/>
      <c r="R44" s="168"/>
      <c r="S44" s="168"/>
      <c r="T44" s="169"/>
      <c r="U44" s="168"/>
      <c r="V44" s="158"/>
      <c r="W44" s="158"/>
      <c r="X44" s="158"/>
      <c r="Y44" s="158"/>
      <c r="Z44" s="158"/>
      <c r="AA44" s="158"/>
      <c r="AB44" s="158"/>
      <c r="AC44" s="158"/>
      <c r="AD44" s="158"/>
      <c r="AE44" s="158" t="s">
        <v>135</v>
      </c>
      <c r="AF44" s="158">
        <v>0</v>
      </c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</row>
    <row r="45" spans="1:60" outlineLevel="1" x14ac:dyDescent="0.2">
      <c r="A45" s="159">
        <v>10</v>
      </c>
      <c r="B45" s="165" t="s">
        <v>183</v>
      </c>
      <c r="C45" s="199" t="s">
        <v>184</v>
      </c>
      <c r="D45" s="168" t="s">
        <v>132</v>
      </c>
      <c r="E45" s="173">
        <v>280</v>
      </c>
      <c r="F45" s="175"/>
      <c r="G45" s="176">
        <f>ROUND(E45*F45,2)</f>
        <v>0</v>
      </c>
      <c r="H45" s="175"/>
      <c r="I45" s="176">
        <f>ROUND(E45*H45,2)</f>
        <v>0</v>
      </c>
      <c r="J45" s="175"/>
      <c r="K45" s="176">
        <f>ROUND(E45*J45,2)</f>
        <v>0</v>
      </c>
      <c r="L45" s="176">
        <v>21</v>
      </c>
      <c r="M45" s="176">
        <f>G45*(1+L45/100)</f>
        <v>0</v>
      </c>
      <c r="N45" s="168">
        <v>0</v>
      </c>
      <c r="O45" s="168">
        <f>ROUND(E45*N45,5)</f>
        <v>0</v>
      </c>
      <c r="P45" s="168">
        <v>0.13800000000000001</v>
      </c>
      <c r="Q45" s="168">
        <f>ROUND(E45*P45,5)</f>
        <v>38.64</v>
      </c>
      <c r="R45" s="168"/>
      <c r="S45" s="168"/>
      <c r="T45" s="169">
        <v>0.16</v>
      </c>
      <c r="U45" s="168">
        <f>ROUND(E45*T45,2)</f>
        <v>44.8</v>
      </c>
      <c r="V45" s="158"/>
      <c r="W45" s="158"/>
      <c r="X45" s="158"/>
      <c r="Y45" s="158"/>
      <c r="Z45" s="158"/>
      <c r="AA45" s="158"/>
      <c r="AB45" s="158"/>
      <c r="AC45" s="158"/>
      <c r="AD45" s="158"/>
      <c r="AE45" s="158" t="s">
        <v>92</v>
      </c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1:60" outlineLevel="1" x14ac:dyDescent="0.2">
      <c r="A46" s="159"/>
      <c r="B46" s="165"/>
      <c r="C46" s="213" t="s">
        <v>185</v>
      </c>
      <c r="D46" s="214"/>
      <c r="E46" s="215">
        <v>280</v>
      </c>
      <c r="F46" s="176"/>
      <c r="G46" s="176"/>
      <c r="H46" s="176"/>
      <c r="I46" s="176"/>
      <c r="J46" s="176"/>
      <c r="K46" s="176"/>
      <c r="L46" s="176"/>
      <c r="M46" s="176"/>
      <c r="N46" s="168"/>
      <c r="O46" s="168"/>
      <c r="P46" s="168"/>
      <c r="Q46" s="168"/>
      <c r="R46" s="168"/>
      <c r="S46" s="168"/>
      <c r="T46" s="169"/>
      <c r="U46" s="168"/>
      <c r="V46" s="158"/>
      <c r="W46" s="158"/>
      <c r="X46" s="158"/>
      <c r="Y46" s="158"/>
      <c r="Z46" s="158"/>
      <c r="AA46" s="158"/>
      <c r="AB46" s="158"/>
      <c r="AC46" s="158"/>
      <c r="AD46" s="158"/>
      <c r="AE46" s="158" t="s">
        <v>135</v>
      </c>
      <c r="AF46" s="158">
        <v>0</v>
      </c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</row>
    <row r="47" spans="1:60" outlineLevel="1" x14ac:dyDescent="0.2">
      <c r="A47" s="159">
        <v>11</v>
      </c>
      <c r="B47" s="165" t="s">
        <v>186</v>
      </c>
      <c r="C47" s="199" t="s">
        <v>187</v>
      </c>
      <c r="D47" s="168" t="s">
        <v>132</v>
      </c>
      <c r="E47" s="173">
        <v>580</v>
      </c>
      <c r="F47" s="175"/>
      <c r="G47" s="176">
        <f>ROUND(E47*F47,2)</f>
        <v>0</v>
      </c>
      <c r="H47" s="175"/>
      <c r="I47" s="176">
        <f>ROUND(E47*H47,2)</f>
        <v>0</v>
      </c>
      <c r="J47" s="175"/>
      <c r="K47" s="176">
        <f>ROUND(E47*J47,2)</f>
        <v>0</v>
      </c>
      <c r="L47" s="176">
        <v>21</v>
      </c>
      <c r="M47" s="176">
        <f>G47*(1+L47/100)</f>
        <v>0</v>
      </c>
      <c r="N47" s="168">
        <v>0</v>
      </c>
      <c r="O47" s="168">
        <f>ROUND(E47*N47,5)</f>
        <v>0</v>
      </c>
      <c r="P47" s="168">
        <v>0.22</v>
      </c>
      <c r="Q47" s="168">
        <f>ROUND(E47*P47,5)</f>
        <v>127.6</v>
      </c>
      <c r="R47" s="168"/>
      <c r="S47" s="168"/>
      <c r="T47" s="169">
        <v>4.9000000000000002E-2</v>
      </c>
      <c r="U47" s="168">
        <f>ROUND(E47*T47,2)</f>
        <v>28.42</v>
      </c>
      <c r="V47" s="158"/>
      <c r="W47" s="158"/>
      <c r="X47" s="158"/>
      <c r="Y47" s="158"/>
      <c r="Z47" s="158"/>
      <c r="AA47" s="158"/>
      <c r="AB47" s="158"/>
      <c r="AC47" s="158"/>
      <c r="AD47" s="158"/>
      <c r="AE47" s="158" t="s">
        <v>92</v>
      </c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</row>
    <row r="48" spans="1:60" outlineLevel="1" x14ac:dyDescent="0.2">
      <c r="A48" s="159"/>
      <c r="B48" s="165"/>
      <c r="C48" s="213" t="s">
        <v>188</v>
      </c>
      <c r="D48" s="214"/>
      <c r="E48" s="215">
        <v>580</v>
      </c>
      <c r="F48" s="176"/>
      <c r="G48" s="176"/>
      <c r="H48" s="176"/>
      <c r="I48" s="176"/>
      <c r="J48" s="176"/>
      <c r="K48" s="176"/>
      <c r="L48" s="176"/>
      <c r="M48" s="176"/>
      <c r="N48" s="168"/>
      <c r="O48" s="168"/>
      <c r="P48" s="168"/>
      <c r="Q48" s="168"/>
      <c r="R48" s="168"/>
      <c r="S48" s="168"/>
      <c r="T48" s="169"/>
      <c r="U48" s="168"/>
      <c r="V48" s="158"/>
      <c r="W48" s="158"/>
      <c r="X48" s="158"/>
      <c r="Y48" s="158"/>
      <c r="Z48" s="158"/>
      <c r="AA48" s="158"/>
      <c r="AB48" s="158"/>
      <c r="AC48" s="158"/>
      <c r="AD48" s="158"/>
      <c r="AE48" s="158" t="s">
        <v>135</v>
      </c>
      <c r="AF48" s="158">
        <v>0</v>
      </c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</row>
    <row r="49" spans="1:60" ht="22.5" outlineLevel="1" x14ac:dyDescent="0.2">
      <c r="A49" s="159">
        <v>12</v>
      </c>
      <c r="B49" s="165" t="s">
        <v>189</v>
      </c>
      <c r="C49" s="199" t="s">
        <v>190</v>
      </c>
      <c r="D49" s="168" t="s">
        <v>132</v>
      </c>
      <c r="E49" s="173">
        <v>300</v>
      </c>
      <c r="F49" s="175"/>
      <c r="G49" s="176">
        <f>ROUND(E49*F49,2)</f>
        <v>0</v>
      </c>
      <c r="H49" s="175"/>
      <c r="I49" s="176">
        <f>ROUND(E49*H49,2)</f>
        <v>0</v>
      </c>
      <c r="J49" s="175"/>
      <c r="K49" s="176">
        <f>ROUND(E49*J49,2)</f>
        <v>0</v>
      </c>
      <c r="L49" s="176">
        <v>21</v>
      </c>
      <c r="M49" s="176">
        <f>G49*(1+L49/100)</f>
        <v>0</v>
      </c>
      <c r="N49" s="168">
        <v>0</v>
      </c>
      <c r="O49" s="168">
        <f>ROUND(E49*N49,5)</f>
        <v>0</v>
      </c>
      <c r="P49" s="168">
        <v>0</v>
      </c>
      <c r="Q49" s="168">
        <f>ROUND(E49*P49,5)</f>
        <v>0</v>
      </c>
      <c r="R49" s="168"/>
      <c r="S49" s="168"/>
      <c r="T49" s="169">
        <v>0.59499999999999997</v>
      </c>
      <c r="U49" s="168">
        <f>ROUND(E49*T49,2)</f>
        <v>178.5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 t="s">
        <v>92</v>
      </c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</row>
    <row r="50" spans="1:60" outlineLevel="1" x14ac:dyDescent="0.2">
      <c r="A50" s="159"/>
      <c r="B50" s="165"/>
      <c r="C50" s="213" t="s">
        <v>191</v>
      </c>
      <c r="D50" s="214"/>
      <c r="E50" s="215">
        <v>300</v>
      </c>
      <c r="F50" s="176"/>
      <c r="G50" s="176"/>
      <c r="H50" s="176"/>
      <c r="I50" s="176"/>
      <c r="J50" s="176"/>
      <c r="K50" s="176"/>
      <c r="L50" s="176"/>
      <c r="M50" s="176"/>
      <c r="N50" s="168"/>
      <c r="O50" s="168"/>
      <c r="P50" s="168"/>
      <c r="Q50" s="168"/>
      <c r="R50" s="168"/>
      <c r="S50" s="168"/>
      <c r="T50" s="169"/>
      <c r="U50" s="168"/>
      <c r="V50" s="158"/>
      <c r="W50" s="158"/>
      <c r="X50" s="158"/>
      <c r="Y50" s="158"/>
      <c r="Z50" s="158"/>
      <c r="AA50" s="158"/>
      <c r="AB50" s="158"/>
      <c r="AC50" s="158"/>
      <c r="AD50" s="158"/>
      <c r="AE50" s="158" t="s">
        <v>135</v>
      </c>
      <c r="AF50" s="158">
        <v>0</v>
      </c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</row>
    <row r="51" spans="1:60" ht="22.5" outlineLevel="1" x14ac:dyDescent="0.2">
      <c r="A51" s="159">
        <v>13</v>
      </c>
      <c r="B51" s="165" t="s">
        <v>192</v>
      </c>
      <c r="C51" s="199" t="s">
        <v>193</v>
      </c>
      <c r="D51" s="168" t="s">
        <v>132</v>
      </c>
      <c r="E51" s="173">
        <v>45</v>
      </c>
      <c r="F51" s="175"/>
      <c r="G51" s="176">
        <f>ROUND(E51*F51,2)</f>
        <v>0</v>
      </c>
      <c r="H51" s="175"/>
      <c r="I51" s="176">
        <f>ROUND(E51*H51,2)</f>
        <v>0</v>
      </c>
      <c r="J51" s="175"/>
      <c r="K51" s="176">
        <f>ROUND(E51*J51,2)</f>
        <v>0</v>
      </c>
      <c r="L51" s="176">
        <v>21</v>
      </c>
      <c r="M51" s="176">
        <f>G51*(1+L51/100)</f>
        <v>0</v>
      </c>
      <c r="N51" s="168">
        <v>0</v>
      </c>
      <c r="O51" s="168">
        <f>ROUND(E51*N51,5)</f>
        <v>0</v>
      </c>
      <c r="P51" s="168">
        <v>0</v>
      </c>
      <c r="Q51" s="168">
        <f>ROUND(E51*P51,5)</f>
        <v>0</v>
      </c>
      <c r="R51" s="168"/>
      <c r="S51" s="168"/>
      <c r="T51" s="169">
        <v>0.129</v>
      </c>
      <c r="U51" s="168">
        <f>ROUND(E51*T51,2)</f>
        <v>5.81</v>
      </c>
      <c r="V51" s="158"/>
      <c r="W51" s="158"/>
      <c r="X51" s="158"/>
      <c r="Y51" s="158"/>
      <c r="Z51" s="158"/>
      <c r="AA51" s="158"/>
      <c r="AB51" s="158"/>
      <c r="AC51" s="158"/>
      <c r="AD51" s="158"/>
      <c r="AE51" s="158" t="s">
        <v>92</v>
      </c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</row>
    <row r="52" spans="1:60" outlineLevel="1" x14ac:dyDescent="0.2">
      <c r="A52" s="159"/>
      <c r="B52" s="165"/>
      <c r="C52" s="291" t="s">
        <v>194</v>
      </c>
      <c r="D52" s="292"/>
      <c r="E52" s="293"/>
      <c r="F52" s="294"/>
      <c r="G52" s="295"/>
      <c r="H52" s="176"/>
      <c r="I52" s="176"/>
      <c r="J52" s="176"/>
      <c r="K52" s="176"/>
      <c r="L52" s="176"/>
      <c r="M52" s="176"/>
      <c r="N52" s="168"/>
      <c r="O52" s="168"/>
      <c r="P52" s="168"/>
      <c r="Q52" s="168"/>
      <c r="R52" s="168"/>
      <c r="S52" s="168"/>
      <c r="T52" s="169"/>
      <c r="U52" s="168"/>
      <c r="V52" s="158"/>
      <c r="W52" s="158"/>
      <c r="X52" s="158"/>
      <c r="Y52" s="158"/>
      <c r="Z52" s="158"/>
      <c r="AA52" s="158"/>
      <c r="AB52" s="158"/>
      <c r="AC52" s="158"/>
      <c r="AD52" s="158"/>
      <c r="AE52" s="158" t="s">
        <v>140</v>
      </c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216" t="str">
        <f>C52</f>
        <v>Provizorní komunikace.</v>
      </c>
      <c r="BB52" s="158"/>
      <c r="BC52" s="158"/>
      <c r="BD52" s="158"/>
      <c r="BE52" s="158"/>
      <c r="BF52" s="158"/>
      <c r="BG52" s="158"/>
      <c r="BH52" s="158"/>
    </row>
    <row r="53" spans="1:60" outlineLevel="1" x14ac:dyDescent="0.2">
      <c r="A53" s="159"/>
      <c r="B53" s="165"/>
      <c r="C53" s="213" t="s">
        <v>195</v>
      </c>
      <c r="D53" s="214"/>
      <c r="E53" s="215">
        <v>45</v>
      </c>
      <c r="F53" s="176"/>
      <c r="G53" s="176"/>
      <c r="H53" s="176"/>
      <c r="I53" s="176"/>
      <c r="J53" s="176"/>
      <c r="K53" s="176"/>
      <c r="L53" s="176"/>
      <c r="M53" s="176"/>
      <c r="N53" s="168"/>
      <c r="O53" s="168"/>
      <c r="P53" s="168"/>
      <c r="Q53" s="168"/>
      <c r="R53" s="168"/>
      <c r="S53" s="168"/>
      <c r="T53" s="169"/>
      <c r="U53" s="168"/>
      <c r="V53" s="158"/>
      <c r="W53" s="158"/>
      <c r="X53" s="158"/>
      <c r="Y53" s="158"/>
      <c r="Z53" s="158"/>
      <c r="AA53" s="158"/>
      <c r="AB53" s="158"/>
      <c r="AC53" s="158"/>
      <c r="AD53" s="158"/>
      <c r="AE53" s="158" t="s">
        <v>135</v>
      </c>
      <c r="AF53" s="158">
        <v>0</v>
      </c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</row>
    <row r="54" spans="1:60" outlineLevel="1" x14ac:dyDescent="0.2">
      <c r="A54" s="159">
        <v>14</v>
      </c>
      <c r="B54" s="165" t="s">
        <v>196</v>
      </c>
      <c r="C54" s="199" t="s">
        <v>197</v>
      </c>
      <c r="D54" s="168" t="s">
        <v>132</v>
      </c>
      <c r="E54" s="173">
        <v>45</v>
      </c>
      <c r="F54" s="175"/>
      <c r="G54" s="176">
        <f>ROUND(E54*F54,2)</f>
        <v>0</v>
      </c>
      <c r="H54" s="175"/>
      <c r="I54" s="176">
        <f>ROUND(E54*H54,2)</f>
        <v>0</v>
      </c>
      <c r="J54" s="175"/>
      <c r="K54" s="176">
        <f>ROUND(E54*J54,2)</f>
        <v>0</v>
      </c>
      <c r="L54" s="176">
        <v>21</v>
      </c>
      <c r="M54" s="176">
        <f>G54*(1+L54/100)</f>
        <v>0</v>
      </c>
      <c r="N54" s="168">
        <v>0</v>
      </c>
      <c r="O54" s="168">
        <f>ROUND(E54*N54,5)</f>
        <v>0</v>
      </c>
      <c r="P54" s="168">
        <v>0.35499999999999998</v>
      </c>
      <c r="Q54" s="168">
        <f>ROUND(E54*P54,5)</f>
        <v>15.975</v>
      </c>
      <c r="R54" s="168"/>
      <c r="S54" s="168"/>
      <c r="T54" s="169">
        <v>6.2E-2</v>
      </c>
      <c r="U54" s="168">
        <f>ROUND(E54*T54,2)</f>
        <v>2.79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 t="s">
        <v>92</v>
      </c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</row>
    <row r="55" spans="1:60" outlineLevel="1" x14ac:dyDescent="0.2">
      <c r="A55" s="159"/>
      <c r="B55" s="165"/>
      <c r="C55" s="291" t="s">
        <v>198</v>
      </c>
      <c r="D55" s="292"/>
      <c r="E55" s="293"/>
      <c r="F55" s="294"/>
      <c r="G55" s="295"/>
      <c r="H55" s="176"/>
      <c r="I55" s="176"/>
      <c r="J55" s="176"/>
      <c r="K55" s="176"/>
      <c r="L55" s="176"/>
      <c r="M55" s="176"/>
      <c r="N55" s="168"/>
      <c r="O55" s="168"/>
      <c r="P55" s="168"/>
      <c r="Q55" s="168"/>
      <c r="R55" s="168"/>
      <c r="S55" s="168"/>
      <c r="T55" s="169"/>
      <c r="U55" s="168"/>
      <c r="V55" s="158"/>
      <c r="W55" s="158"/>
      <c r="X55" s="158"/>
      <c r="Y55" s="158"/>
      <c r="Z55" s="158"/>
      <c r="AA55" s="158"/>
      <c r="AB55" s="158"/>
      <c r="AC55" s="158"/>
      <c r="AD55" s="158"/>
      <c r="AE55" s="158" t="s">
        <v>140</v>
      </c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216" t="str">
        <f>C55</f>
        <v>S přemístěním na skládku na vzdálenost do 20 m nebo s naložením na dopravní prostředek.</v>
      </c>
      <c r="BB55" s="158"/>
      <c r="BC55" s="158"/>
      <c r="BD55" s="158"/>
      <c r="BE55" s="158"/>
      <c r="BF55" s="158"/>
      <c r="BG55" s="158"/>
      <c r="BH55" s="158"/>
    </row>
    <row r="56" spans="1:60" ht="22.5" outlineLevel="1" x14ac:dyDescent="0.2">
      <c r="A56" s="159">
        <v>15</v>
      </c>
      <c r="B56" s="165" t="s">
        <v>144</v>
      </c>
      <c r="C56" s="199" t="s">
        <v>199</v>
      </c>
      <c r="D56" s="168" t="s">
        <v>146</v>
      </c>
      <c r="E56" s="173">
        <v>1</v>
      </c>
      <c r="F56" s="175"/>
      <c r="G56" s="176">
        <f>ROUND(E56*F56,2)</f>
        <v>0</v>
      </c>
      <c r="H56" s="175"/>
      <c r="I56" s="176">
        <f>ROUND(E56*H56,2)</f>
        <v>0</v>
      </c>
      <c r="J56" s="175"/>
      <c r="K56" s="176">
        <f>ROUND(E56*J56,2)</f>
        <v>0</v>
      </c>
      <c r="L56" s="176">
        <v>21</v>
      </c>
      <c r="M56" s="176">
        <f>G56*(1+L56/100)</f>
        <v>0</v>
      </c>
      <c r="N56" s="168">
        <v>0</v>
      </c>
      <c r="O56" s="168">
        <f>ROUND(E56*N56,5)</f>
        <v>0</v>
      </c>
      <c r="P56" s="168">
        <v>0.35499999999999998</v>
      </c>
      <c r="Q56" s="168">
        <f>ROUND(E56*P56,5)</f>
        <v>0.35499999999999998</v>
      </c>
      <c r="R56" s="168"/>
      <c r="S56" s="168"/>
      <c r="T56" s="169">
        <v>6.2E-2</v>
      </c>
      <c r="U56" s="168">
        <f>ROUND(E56*T56,2)</f>
        <v>0.06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 t="s">
        <v>92</v>
      </c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</row>
    <row r="57" spans="1:60" ht="22.5" outlineLevel="1" x14ac:dyDescent="0.2">
      <c r="A57" s="159"/>
      <c r="B57" s="165"/>
      <c r="C57" s="291" t="s">
        <v>200</v>
      </c>
      <c r="D57" s="292"/>
      <c r="E57" s="293"/>
      <c r="F57" s="294"/>
      <c r="G57" s="295"/>
      <c r="H57" s="176"/>
      <c r="I57" s="176"/>
      <c r="J57" s="176"/>
      <c r="K57" s="176"/>
      <c r="L57" s="176"/>
      <c r="M57" s="176"/>
      <c r="N57" s="168"/>
      <c r="O57" s="168"/>
      <c r="P57" s="168"/>
      <c r="Q57" s="168"/>
      <c r="R57" s="168"/>
      <c r="S57" s="168"/>
      <c r="T57" s="169"/>
      <c r="U57" s="168"/>
      <c r="V57" s="158"/>
      <c r="W57" s="158"/>
      <c r="X57" s="158"/>
      <c r="Y57" s="158"/>
      <c r="Z57" s="158"/>
      <c r="AA57" s="158"/>
      <c r="AB57" s="158"/>
      <c r="AC57" s="158"/>
      <c r="AD57" s="158"/>
      <c r="AE57" s="158" t="s">
        <v>140</v>
      </c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216" t="str">
        <f>C57</f>
        <v>Odvoz stávajícího demontovaného sloupu a dodávku včetně montáže nového plakátovacího sloupu zajistí investor.</v>
      </c>
      <c r="BB57" s="158"/>
      <c r="BC57" s="158"/>
      <c r="BD57" s="158"/>
      <c r="BE57" s="158"/>
      <c r="BF57" s="158"/>
      <c r="BG57" s="158"/>
      <c r="BH57" s="158"/>
    </row>
    <row r="58" spans="1:60" outlineLevel="1" x14ac:dyDescent="0.2">
      <c r="A58" s="159">
        <v>16</v>
      </c>
      <c r="B58" s="165" t="s">
        <v>144</v>
      </c>
      <c r="C58" s="199" t="s">
        <v>201</v>
      </c>
      <c r="D58" s="168" t="s">
        <v>146</v>
      </c>
      <c r="E58" s="173">
        <v>1</v>
      </c>
      <c r="F58" s="175"/>
      <c r="G58" s="176">
        <f>ROUND(E58*F58,2)</f>
        <v>0</v>
      </c>
      <c r="H58" s="175"/>
      <c r="I58" s="176">
        <f>ROUND(E58*H58,2)</f>
        <v>0</v>
      </c>
      <c r="J58" s="175"/>
      <c r="K58" s="176">
        <f>ROUND(E58*J58,2)</f>
        <v>0</v>
      </c>
      <c r="L58" s="176">
        <v>21</v>
      </c>
      <c r="M58" s="176">
        <f>G58*(1+L58/100)</f>
        <v>0</v>
      </c>
      <c r="N58" s="168">
        <v>0</v>
      </c>
      <c r="O58" s="168">
        <f>ROUND(E58*N58,5)</f>
        <v>0</v>
      </c>
      <c r="P58" s="168">
        <v>0.35499999999999998</v>
      </c>
      <c r="Q58" s="168">
        <f>ROUND(E58*P58,5)</f>
        <v>0.35499999999999998</v>
      </c>
      <c r="R58" s="168"/>
      <c r="S58" s="168"/>
      <c r="T58" s="169">
        <v>6.2E-2</v>
      </c>
      <c r="U58" s="168">
        <f>ROUND(E58*T58,2)</f>
        <v>0.06</v>
      </c>
      <c r="V58" s="158"/>
      <c r="W58" s="158"/>
      <c r="X58" s="158"/>
      <c r="Y58" s="158"/>
      <c r="Z58" s="158"/>
      <c r="AA58" s="158"/>
      <c r="AB58" s="158"/>
      <c r="AC58" s="158"/>
      <c r="AD58" s="158"/>
      <c r="AE58" s="158" t="s">
        <v>92</v>
      </c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</row>
    <row r="59" spans="1:60" outlineLevel="1" x14ac:dyDescent="0.2">
      <c r="A59" s="159"/>
      <c r="B59" s="165"/>
      <c r="C59" s="291" t="s">
        <v>202</v>
      </c>
      <c r="D59" s="292"/>
      <c r="E59" s="293"/>
      <c r="F59" s="294"/>
      <c r="G59" s="295"/>
      <c r="H59" s="176"/>
      <c r="I59" s="176"/>
      <c r="J59" s="176"/>
      <c r="K59" s="176"/>
      <c r="L59" s="176"/>
      <c r="M59" s="176"/>
      <c r="N59" s="168"/>
      <c r="O59" s="168"/>
      <c r="P59" s="168"/>
      <c r="Q59" s="168"/>
      <c r="R59" s="168"/>
      <c r="S59" s="168"/>
      <c r="T59" s="169"/>
      <c r="U59" s="168"/>
      <c r="V59" s="158"/>
      <c r="W59" s="158"/>
      <c r="X59" s="158"/>
      <c r="Y59" s="158"/>
      <c r="Z59" s="158"/>
      <c r="AA59" s="158"/>
      <c r="AB59" s="158"/>
      <c r="AC59" s="158"/>
      <c r="AD59" s="158"/>
      <c r="AE59" s="158" t="s">
        <v>140</v>
      </c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216" t="str">
        <f>C59</f>
        <v>Včetně odvozu na skládku a poplatku za skládku.</v>
      </c>
      <c r="BB59" s="158"/>
      <c r="BC59" s="158"/>
      <c r="BD59" s="158"/>
      <c r="BE59" s="158"/>
      <c r="BF59" s="158"/>
      <c r="BG59" s="158"/>
      <c r="BH59" s="158"/>
    </row>
    <row r="60" spans="1:60" x14ac:dyDescent="0.2">
      <c r="A60" s="160" t="s">
        <v>87</v>
      </c>
      <c r="B60" s="166" t="s">
        <v>203</v>
      </c>
      <c r="C60" s="200" t="s">
        <v>204</v>
      </c>
      <c r="D60" s="171"/>
      <c r="E60" s="174"/>
      <c r="F60" s="177"/>
      <c r="G60" s="177">
        <f>SUMIF(AE61:AE65,"&lt;&gt;NOR",G61:G65)</f>
        <v>0</v>
      </c>
      <c r="H60" s="177"/>
      <c r="I60" s="177">
        <f>SUM(I61:I65)</f>
        <v>0</v>
      </c>
      <c r="J60" s="177"/>
      <c r="K60" s="177">
        <f>SUM(K61:K65)</f>
        <v>0</v>
      </c>
      <c r="L60" s="177"/>
      <c r="M60" s="177">
        <f>SUM(M61:M65)</f>
        <v>0</v>
      </c>
      <c r="N60" s="171"/>
      <c r="O60" s="171">
        <f>SUM(O61:O65)</f>
        <v>0</v>
      </c>
      <c r="P60" s="171"/>
      <c r="Q60" s="171">
        <f>SUM(Q61:Q65)</f>
        <v>0</v>
      </c>
      <c r="R60" s="171"/>
      <c r="S60" s="171"/>
      <c r="T60" s="172"/>
      <c r="U60" s="171">
        <f>SUM(U61:U65)</f>
        <v>359.9</v>
      </c>
      <c r="AE60" t="s">
        <v>88</v>
      </c>
    </row>
    <row r="61" spans="1:60" outlineLevel="1" x14ac:dyDescent="0.2">
      <c r="A61" s="159">
        <v>17</v>
      </c>
      <c r="B61" s="165" t="s">
        <v>205</v>
      </c>
      <c r="C61" s="199" t="s">
        <v>206</v>
      </c>
      <c r="D61" s="168" t="s">
        <v>207</v>
      </c>
      <c r="E61" s="173">
        <v>734.49459999999999</v>
      </c>
      <c r="F61" s="175"/>
      <c r="G61" s="176">
        <f>ROUND(E61*F61,2)</f>
        <v>0</v>
      </c>
      <c r="H61" s="175"/>
      <c r="I61" s="176">
        <f>ROUND(E61*H61,2)</f>
        <v>0</v>
      </c>
      <c r="J61" s="175"/>
      <c r="K61" s="176">
        <f>ROUND(E61*J61,2)</f>
        <v>0</v>
      </c>
      <c r="L61" s="176">
        <v>21</v>
      </c>
      <c r="M61" s="176">
        <f>G61*(1+L61/100)</f>
        <v>0</v>
      </c>
      <c r="N61" s="168">
        <v>0</v>
      </c>
      <c r="O61" s="168">
        <f>ROUND(E61*N61,5)</f>
        <v>0</v>
      </c>
      <c r="P61" s="168">
        <v>0</v>
      </c>
      <c r="Q61" s="168">
        <f>ROUND(E61*P61,5)</f>
        <v>0</v>
      </c>
      <c r="R61" s="168"/>
      <c r="S61" s="168"/>
      <c r="T61" s="169">
        <v>0.49</v>
      </c>
      <c r="U61" s="168">
        <f>ROUND(E61*T61,2)</f>
        <v>359.9</v>
      </c>
      <c r="V61" s="158"/>
      <c r="W61" s="158"/>
      <c r="X61" s="158"/>
      <c r="Y61" s="158"/>
      <c r="Z61" s="158"/>
      <c r="AA61" s="158"/>
      <c r="AB61" s="158"/>
      <c r="AC61" s="158"/>
      <c r="AD61" s="158"/>
      <c r="AE61" s="158" t="s">
        <v>92</v>
      </c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</row>
    <row r="62" spans="1:60" outlineLevel="1" x14ac:dyDescent="0.2">
      <c r="A62" s="159"/>
      <c r="B62" s="165"/>
      <c r="C62" s="213" t="s">
        <v>208</v>
      </c>
      <c r="D62" s="214"/>
      <c r="E62" s="215">
        <v>734.49459999999999</v>
      </c>
      <c r="F62" s="176"/>
      <c r="G62" s="176"/>
      <c r="H62" s="176"/>
      <c r="I62" s="176"/>
      <c r="J62" s="176"/>
      <c r="K62" s="176"/>
      <c r="L62" s="176"/>
      <c r="M62" s="176"/>
      <c r="N62" s="168"/>
      <c r="O62" s="168"/>
      <c r="P62" s="168"/>
      <c r="Q62" s="168"/>
      <c r="R62" s="168"/>
      <c r="S62" s="168"/>
      <c r="T62" s="169"/>
      <c r="U62" s="168"/>
      <c r="V62" s="158"/>
      <c r="W62" s="158"/>
      <c r="X62" s="158"/>
      <c r="Y62" s="158"/>
      <c r="Z62" s="158"/>
      <c r="AA62" s="158"/>
      <c r="AB62" s="158"/>
      <c r="AC62" s="158"/>
      <c r="AD62" s="158"/>
      <c r="AE62" s="158" t="s">
        <v>135</v>
      </c>
      <c r="AF62" s="158">
        <v>0</v>
      </c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</row>
    <row r="63" spans="1:60" outlineLevel="1" x14ac:dyDescent="0.2">
      <c r="A63" s="159">
        <v>18</v>
      </c>
      <c r="B63" s="165" t="s">
        <v>209</v>
      </c>
      <c r="C63" s="199" t="s">
        <v>210</v>
      </c>
      <c r="D63" s="168" t="s">
        <v>207</v>
      </c>
      <c r="E63" s="173">
        <v>734.49459999999999</v>
      </c>
      <c r="F63" s="175"/>
      <c r="G63" s="176">
        <f>ROUND(E63*F63,2)</f>
        <v>0</v>
      </c>
      <c r="H63" s="175"/>
      <c r="I63" s="176">
        <f>ROUND(E63*H63,2)</f>
        <v>0</v>
      </c>
      <c r="J63" s="175"/>
      <c r="K63" s="176">
        <f>ROUND(E63*J63,2)</f>
        <v>0</v>
      </c>
      <c r="L63" s="176">
        <v>21</v>
      </c>
      <c r="M63" s="176">
        <f>G63*(1+L63/100)</f>
        <v>0</v>
      </c>
      <c r="N63" s="168">
        <v>0</v>
      </c>
      <c r="O63" s="168">
        <f>ROUND(E63*N63,5)</f>
        <v>0</v>
      </c>
      <c r="P63" s="168">
        <v>0</v>
      </c>
      <c r="Q63" s="168">
        <f>ROUND(E63*P63,5)</f>
        <v>0</v>
      </c>
      <c r="R63" s="168"/>
      <c r="S63" s="168"/>
      <c r="T63" s="169">
        <v>0</v>
      </c>
      <c r="U63" s="168">
        <f>ROUND(E63*T63,2)</f>
        <v>0</v>
      </c>
      <c r="V63" s="158"/>
      <c r="W63" s="158"/>
      <c r="X63" s="158"/>
      <c r="Y63" s="158"/>
      <c r="Z63" s="158"/>
      <c r="AA63" s="158"/>
      <c r="AB63" s="158"/>
      <c r="AC63" s="158"/>
      <c r="AD63" s="158"/>
      <c r="AE63" s="158" t="s">
        <v>92</v>
      </c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</row>
    <row r="64" spans="1:60" outlineLevel="1" x14ac:dyDescent="0.2">
      <c r="A64" s="159"/>
      <c r="B64" s="165"/>
      <c r="C64" s="291" t="s">
        <v>211</v>
      </c>
      <c r="D64" s="292"/>
      <c r="E64" s="293"/>
      <c r="F64" s="294"/>
      <c r="G64" s="295"/>
      <c r="H64" s="176"/>
      <c r="I64" s="176"/>
      <c r="J64" s="176"/>
      <c r="K64" s="176"/>
      <c r="L64" s="176"/>
      <c r="M64" s="176"/>
      <c r="N64" s="168"/>
      <c r="O64" s="168"/>
      <c r="P64" s="168"/>
      <c r="Q64" s="168"/>
      <c r="R64" s="168"/>
      <c r="S64" s="168"/>
      <c r="T64" s="169"/>
      <c r="U64" s="168"/>
      <c r="V64" s="158"/>
      <c r="W64" s="158"/>
      <c r="X64" s="158"/>
      <c r="Y64" s="158"/>
      <c r="Z64" s="158"/>
      <c r="AA64" s="158"/>
      <c r="AB64" s="158"/>
      <c r="AC64" s="158"/>
      <c r="AD64" s="158"/>
      <c r="AE64" s="158" t="s">
        <v>140</v>
      </c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216" t="str">
        <f>C64</f>
        <v>Celkem 9 km.</v>
      </c>
      <c r="BB64" s="158"/>
      <c r="BC64" s="158"/>
      <c r="BD64" s="158"/>
      <c r="BE64" s="158"/>
      <c r="BF64" s="158"/>
      <c r="BG64" s="158"/>
      <c r="BH64" s="158"/>
    </row>
    <row r="65" spans="1:60" ht="22.5" outlineLevel="1" x14ac:dyDescent="0.2">
      <c r="A65" s="159">
        <v>19</v>
      </c>
      <c r="B65" s="165" t="s">
        <v>212</v>
      </c>
      <c r="C65" s="199" t="s">
        <v>213</v>
      </c>
      <c r="D65" s="168" t="s">
        <v>207</v>
      </c>
      <c r="E65" s="173">
        <v>734.49459999999999</v>
      </c>
      <c r="F65" s="175"/>
      <c r="G65" s="176">
        <f>ROUND(E65*F65,2)</f>
        <v>0</v>
      </c>
      <c r="H65" s="175"/>
      <c r="I65" s="176">
        <f>ROUND(E65*H65,2)</f>
        <v>0</v>
      </c>
      <c r="J65" s="175"/>
      <c r="K65" s="176">
        <f>ROUND(E65*J65,2)</f>
        <v>0</v>
      </c>
      <c r="L65" s="176">
        <v>21</v>
      </c>
      <c r="M65" s="176">
        <f>G65*(1+L65/100)</f>
        <v>0</v>
      </c>
      <c r="N65" s="168">
        <v>0</v>
      </c>
      <c r="O65" s="168">
        <f>ROUND(E65*N65,5)</f>
        <v>0</v>
      </c>
      <c r="P65" s="168">
        <v>0</v>
      </c>
      <c r="Q65" s="168">
        <f>ROUND(E65*P65,5)</f>
        <v>0</v>
      </c>
      <c r="R65" s="168"/>
      <c r="S65" s="168"/>
      <c r="T65" s="169">
        <v>0</v>
      </c>
      <c r="U65" s="168">
        <f>ROUND(E65*T65,2)</f>
        <v>0</v>
      </c>
      <c r="V65" s="158"/>
      <c r="W65" s="158"/>
      <c r="X65" s="158"/>
      <c r="Y65" s="158"/>
      <c r="Z65" s="158"/>
      <c r="AA65" s="158"/>
      <c r="AB65" s="158"/>
      <c r="AC65" s="158"/>
      <c r="AD65" s="158"/>
      <c r="AE65" s="158" t="s">
        <v>92</v>
      </c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</row>
    <row r="66" spans="1:60" x14ac:dyDescent="0.2">
      <c r="A66" s="160" t="s">
        <v>87</v>
      </c>
      <c r="B66" s="166" t="s">
        <v>214</v>
      </c>
      <c r="C66" s="200" t="s">
        <v>215</v>
      </c>
      <c r="D66" s="171"/>
      <c r="E66" s="174"/>
      <c r="F66" s="177"/>
      <c r="G66" s="177">
        <f>SUMIF(AE67:AE70,"&lt;&gt;NOR",G67:G70)</f>
        <v>0</v>
      </c>
      <c r="H66" s="177"/>
      <c r="I66" s="177">
        <f>SUM(I67:I70)</f>
        <v>0</v>
      </c>
      <c r="J66" s="177"/>
      <c r="K66" s="177">
        <f>SUM(K67:K70)</f>
        <v>0</v>
      </c>
      <c r="L66" s="177"/>
      <c r="M66" s="177">
        <f>SUM(M67:M70)</f>
        <v>0</v>
      </c>
      <c r="N66" s="171"/>
      <c r="O66" s="171">
        <f>SUM(O67:O70)</f>
        <v>0</v>
      </c>
      <c r="P66" s="171"/>
      <c r="Q66" s="171">
        <f>SUM(Q67:Q70)</f>
        <v>0</v>
      </c>
      <c r="R66" s="171"/>
      <c r="S66" s="171"/>
      <c r="T66" s="172"/>
      <c r="U66" s="171">
        <f>SUM(U67:U70)</f>
        <v>306.11</v>
      </c>
      <c r="AE66" t="s">
        <v>88</v>
      </c>
    </row>
    <row r="67" spans="1:60" outlineLevel="1" x14ac:dyDescent="0.2">
      <c r="A67" s="159">
        <v>20</v>
      </c>
      <c r="B67" s="165" t="s">
        <v>216</v>
      </c>
      <c r="C67" s="199" t="s">
        <v>217</v>
      </c>
      <c r="D67" s="168" t="s">
        <v>207</v>
      </c>
      <c r="E67" s="173">
        <v>784.90830000000005</v>
      </c>
      <c r="F67" s="175"/>
      <c r="G67" s="176">
        <f>ROUND(E67*F67,2)</f>
        <v>0</v>
      </c>
      <c r="H67" s="175"/>
      <c r="I67" s="176">
        <f>ROUND(E67*H67,2)</f>
        <v>0</v>
      </c>
      <c r="J67" s="175"/>
      <c r="K67" s="176">
        <f>ROUND(E67*J67,2)</f>
        <v>0</v>
      </c>
      <c r="L67" s="176">
        <v>21</v>
      </c>
      <c r="M67" s="176">
        <f>G67*(1+L67/100)</f>
        <v>0</v>
      </c>
      <c r="N67" s="168">
        <v>0</v>
      </c>
      <c r="O67" s="168">
        <f>ROUND(E67*N67,5)</f>
        <v>0</v>
      </c>
      <c r="P67" s="168">
        <v>0</v>
      </c>
      <c r="Q67" s="168">
        <f>ROUND(E67*P67,5)</f>
        <v>0</v>
      </c>
      <c r="R67" s="168"/>
      <c r="S67" s="168"/>
      <c r="T67" s="169">
        <v>0.39</v>
      </c>
      <c r="U67" s="168">
        <f>ROUND(E67*T67,2)</f>
        <v>306.11</v>
      </c>
      <c r="V67" s="158"/>
      <c r="W67" s="158"/>
      <c r="X67" s="158"/>
      <c r="Y67" s="158"/>
      <c r="Z67" s="158"/>
      <c r="AA67" s="158"/>
      <c r="AB67" s="158"/>
      <c r="AC67" s="158"/>
      <c r="AD67" s="158"/>
      <c r="AE67" s="158" t="s">
        <v>92</v>
      </c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</row>
    <row r="68" spans="1:60" outlineLevel="1" x14ac:dyDescent="0.2">
      <c r="A68" s="159"/>
      <c r="B68" s="165"/>
      <c r="C68" s="213" t="s">
        <v>218</v>
      </c>
      <c r="D68" s="214"/>
      <c r="E68" s="215">
        <v>784.90830000000005</v>
      </c>
      <c r="F68" s="176"/>
      <c r="G68" s="176"/>
      <c r="H68" s="176"/>
      <c r="I68" s="176"/>
      <c r="J68" s="176"/>
      <c r="K68" s="176"/>
      <c r="L68" s="176"/>
      <c r="M68" s="176"/>
      <c r="N68" s="168"/>
      <c r="O68" s="168"/>
      <c r="P68" s="168"/>
      <c r="Q68" s="168"/>
      <c r="R68" s="168"/>
      <c r="S68" s="168"/>
      <c r="T68" s="169"/>
      <c r="U68" s="168"/>
      <c r="V68" s="158"/>
      <c r="W68" s="158"/>
      <c r="X68" s="158"/>
      <c r="Y68" s="158"/>
      <c r="Z68" s="158"/>
      <c r="AA68" s="158"/>
      <c r="AB68" s="158"/>
      <c r="AC68" s="158"/>
      <c r="AD68" s="158"/>
      <c r="AE68" s="158" t="s">
        <v>135</v>
      </c>
      <c r="AF68" s="158">
        <v>0</v>
      </c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</row>
    <row r="69" spans="1:60" outlineLevel="1" x14ac:dyDescent="0.2">
      <c r="A69" s="159">
        <v>21</v>
      </c>
      <c r="B69" s="165" t="s">
        <v>219</v>
      </c>
      <c r="C69" s="199" t="s">
        <v>220</v>
      </c>
      <c r="D69" s="168" t="s">
        <v>207</v>
      </c>
      <c r="E69" s="173">
        <v>784.90830000000005</v>
      </c>
      <c r="F69" s="175"/>
      <c r="G69" s="176">
        <f>ROUND(E69*F69,2)</f>
        <v>0</v>
      </c>
      <c r="H69" s="175"/>
      <c r="I69" s="176">
        <f>ROUND(E69*H69,2)</f>
        <v>0</v>
      </c>
      <c r="J69" s="175"/>
      <c r="K69" s="176">
        <f>ROUND(E69*J69,2)</f>
        <v>0</v>
      </c>
      <c r="L69" s="176">
        <v>21</v>
      </c>
      <c r="M69" s="176">
        <f>G69*(1+L69/100)</f>
        <v>0</v>
      </c>
      <c r="N69" s="168">
        <v>0</v>
      </c>
      <c r="O69" s="168">
        <f>ROUND(E69*N69,5)</f>
        <v>0</v>
      </c>
      <c r="P69" s="168">
        <v>0</v>
      </c>
      <c r="Q69" s="168">
        <f>ROUND(E69*P69,5)</f>
        <v>0</v>
      </c>
      <c r="R69" s="168"/>
      <c r="S69" s="168"/>
      <c r="T69" s="169">
        <v>0</v>
      </c>
      <c r="U69" s="168">
        <f>ROUND(E69*T69,2)</f>
        <v>0</v>
      </c>
      <c r="V69" s="158"/>
      <c r="W69" s="158"/>
      <c r="X69" s="158"/>
      <c r="Y69" s="158"/>
      <c r="Z69" s="158"/>
      <c r="AA69" s="158"/>
      <c r="AB69" s="158"/>
      <c r="AC69" s="158"/>
      <c r="AD69" s="158"/>
      <c r="AE69" s="158" t="s">
        <v>92</v>
      </c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</row>
    <row r="70" spans="1:60" outlineLevel="1" x14ac:dyDescent="0.2">
      <c r="A70" s="186">
        <v>22</v>
      </c>
      <c r="B70" s="187" t="s">
        <v>221</v>
      </c>
      <c r="C70" s="201" t="s">
        <v>222</v>
      </c>
      <c r="D70" s="192" t="s">
        <v>207</v>
      </c>
      <c r="E70" s="189">
        <v>784.90830000000005</v>
      </c>
      <c r="F70" s="190"/>
      <c r="G70" s="191">
        <f>ROUND(E70*F70,2)</f>
        <v>0</v>
      </c>
      <c r="H70" s="190"/>
      <c r="I70" s="191">
        <f>ROUND(E70*H70,2)</f>
        <v>0</v>
      </c>
      <c r="J70" s="190"/>
      <c r="K70" s="191">
        <f>ROUND(E70*J70,2)</f>
        <v>0</v>
      </c>
      <c r="L70" s="191">
        <v>21</v>
      </c>
      <c r="M70" s="191">
        <f>G70*(1+L70/100)</f>
        <v>0</v>
      </c>
      <c r="N70" s="192">
        <v>0</v>
      </c>
      <c r="O70" s="192">
        <f>ROUND(E70*N70,5)</f>
        <v>0</v>
      </c>
      <c r="P70" s="192">
        <v>0</v>
      </c>
      <c r="Q70" s="192">
        <f>ROUND(E70*P70,5)</f>
        <v>0</v>
      </c>
      <c r="R70" s="192"/>
      <c r="S70" s="192"/>
      <c r="T70" s="193">
        <v>0</v>
      </c>
      <c r="U70" s="192">
        <f>ROUND(E70*T70,2)</f>
        <v>0</v>
      </c>
      <c r="V70" s="158"/>
      <c r="W70" s="158"/>
      <c r="X70" s="158"/>
      <c r="Y70" s="158"/>
      <c r="Z70" s="158"/>
      <c r="AA70" s="158"/>
      <c r="AB70" s="158"/>
      <c r="AC70" s="158"/>
      <c r="AD70" s="158"/>
      <c r="AE70" s="158" t="s">
        <v>92</v>
      </c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</row>
    <row r="71" spans="1:60" x14ac:dyDescent="0.2">
      <c r="A71" s="197"/>
      <c r="B71" s="7" t="s">
        <v>123</v>
      </c>
      <c r="C71" s="202" t="s">
        <v>123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AC71">
        <v>15</v>
      </c>
      <c r="AD71">
        <v>21</v>
      </c>
    </row>
    <row r="72" spans="1:60" x14ac:dyDescent="0.2">
      <c r="A72" s="221"/>
      <c r="B72" s="222">
        <v>26</v>
      </c>
      <c r="C72" s="223" t="s">
        <v>123</v>
      </c>
      <c r="D72" s="224"/>
      <c r="E72" s="224"/>
      <c r="F72" s="224"/>
      <c r="G72" s="225">
        <f>G8+G17+G19+G33+G35+G60+G66</f>
        <v>0</v>
      </c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AC72">
        <f>SUMIF(L7:L70,AC71,G7:G70)</f>
        <v>0</v>
      </c>
      <c r="AD72">
        <f>SUMIF(L7:L70,AD71,G7:G70)</f>
        <v>0</v>
      </c>
      <c r="AE72" t="s">
        <v>124</v>
      </c>
    </row>
    <row r="73" spans="1:60" x14ac:dyDescent="0.2">
      <c r="A73" s="197"/>
      <c r="B73" s="7" t="s">
        <v>123</v>
      </c>
      <c r="C73" s="202" t="s">
        <v>123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</row>
    <row r="74" spans="1:60" x14ac:dyDescent="0.2">
      <c r="A74" s="197"/>
      <c r="B74" s="7" t="s">
        <v>123</v>
      </c>
      <c r="C74" s="202" t="s">
        <v>123</v>
      </c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</row>
    <row r="75" spans="1:60" x14ac:dyDescent="0.2">
      <c r="A75" s="289">
        <v>33</v>
      </c>
      <c r="B75" s="289"/>
      <c r="C75" s="290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</row>
    <row r="76" spans="1:60" x14ac:dyDescent="0.2">
      <c r="A76" s="270"/>
      <c r="B76" s="271"/>
      <c r="C76" s="272"/>
      <c r="D76" s="271"/>
      <c r="E76" s="271"/>
      <c r="F76" s="271"/>
      <c r="G76" s="273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AE76" t="s">
        <v>125</v>
      </c>
    </row>
    <row r="77" spans="1:60" x14ac:dyDescent="0.2">
      <c r="A77" s="274"/>
      <c r="B77" s="275"/>
      <c r="C77" s="276"/>
      <c r="D77" s="275"/>
      <c r="E77" s="275"/>
      <c r="F77" s="275"/>
      <c r="G77" s="27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</row>
    <row r="78" spans="1:60" x14ac:dyDescent="0.2">
      <c r="A78" s="274"/>
      <c r="B78" s="275"/>
      <c r="C78" s="276"/>
      <c r="D78" s="275"/>
      <c r="E78" s="275"/>
      <c r="F78" s="275"/>
      <c r="G78" s="27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</row>
    <row r="79" spans="1:60" x14ac:dyDescent="0.2">
      <c r="A79" s="274"/>
      <c r="B79" s="275"/>
      <c r="C79" s="276"/>
      <c r="D79" s="275"/>
      <c r="E79" s="275"/>
      <c r="F79" s="275"/>
      <c r="G79" s="27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</row>
    <row r="80" spans="1:60" x14ac:dyDescent="0.2">
      <c r="A80" s="278"/>
      <c r="B80" s="279"/>
      <c r="C80" s="280"/>
      <c r="D80" s="279"/>
      <c r="E80" s="279"/>
      <c r="F80" s="279"/>
      <c r="G80" s="281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</row>
    <row r="81" spans="1:31" x14ac:dyDescent="0.2">
      <c r="A81" s="197"/>
      <c r="B81" s="7" t="s">
        <v>123</v>
      </c>
      <c r="C81" s="202" t="s">
        <v>123</v>
      </c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</row>
    <row r="82" spans="1:31" x14ac:dyDescent="0.2">
      <c r="C82" s="204"/>
      <c r="AE82" t="s">
        <v>126</v>
      </c>
    </row>
  </sheetData>
  <sheetProtection password="EDD8" sheet="1" objects="1" scenarios="1"/>
  <mergeCells count="20">
    <mergeCell ref="C29:G29"/>
    <mergeCell ref="A1:G1"/>
    <mergeCell ref="C2:G2"/>
    <mergeCell ref="C3:G3"/>
    <mergeCell ref="C4:G4"/>
    <mergeCell ref="C12:G12"/>
    <mergeCell ref="C21:G21"/>
    <mergeCell ref="C23:G23"/>
    <mergeCell ref="C25:G25"/>
    <mergeCell ref="C26:G26"/>
    <mergeCell ref="C27:G27"/>
    <mergeCell ref="C28:G28"/>
    <mergeCell ref="A75:C75"/>
    <mergeCell ref="A76:G80"/>
    <mergeCell ref="C31:G31"/>
    <mergeCell ref="C52:G52"/>
    <mergeCell ref="C55:G55"/>
    <mergeCell ref="C57:G57"/>
    <mergeCell ref="C59:G59"/>
    <mergeCell ref="C64:G64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BH133"/>
  <sheetViews>
    <sheetView workbookViewId="0">
      <selection activeCell="F9" sqref="F9"/>
    </sheetView>
  </sheetViews>
  <sheetFormatPr defaultColWidth="8.85546875"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7109375" customWidth="1"/>
    <col min="5" max="5" width="10.7109375" customWidth="1"/>
    <col min="6" max="6" width="9.85546875" customWidth="1"/>
    <col min="7" max="7" width="12.855468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96" t="s">
        <v>6</v>
      </c>
      <c r="B1" s="296"/>
      <c r="C1" s="296"/>
      <c r="D1" s="296"/>
      <c r="E1" s="296"/>
      <c r="F1" s="296"/>
      <c r="G1" s="296"/>
      <c r="AE1" t="s">
        <v>63</v>
      </c>
    </row>
    <row r="2" spans="1:60" ht="24.95" customHeight="1" x14ac:dyDescent="0.2">
      <c r="A2" s="207" t="s">
        <v>62</v>
      </c>
      <c r="B2" s="208"/>
      <c r="C2" s="297" t="s">
        <v>223</v>
      </c>
      <c r="D2" s="298"/>
      <c r="E2" s="298"/>
      <c r="F2" s="298"/>
      <c r="G2" s="299"/>
      <c r="AE2" t="s">
        <v>64</v>
      </c>
    </row>
    <row r="3" spans="1:60" ht="24.95" hidden="1" customHeight="1" x14ac:dyDescent="0.2">
      <c r="A3" s="207" t="s">
        <v>7</v>
      </c>
      <c r="B3" s="208"/>
      <c r="C3" s="298"/>
      <c r="D3" s="298"/>
      <c r="E3" s="298"/>
      <c r="F3" s="298"/>
      <c r="G3" s="299"/>
      <c r="AE3" t="s">
        <v>65</v>
      </c>
    </row>
    <row r="4" spans="1:60" ht="24.95" hidden="1" customHeight="1" x14ac:dyDescent="0.2">
      <c r="A4" s="207" t="s">
        <v>8</v>
      </c>
      <c r="B4" s="208"/>
      <c r="C4" s="297"/>
      <c r="D4" s="298"/>
      <c r="E4" s="298"/>
      <c r="F4" s="298"/>
      <c r="G4" s="299"/>
      <c r="AE4" t="s">
        <v>66</v>
      </c>
    </row>
    <row r="5" spans="1:60" hidden="1" x14ac:dyDescent="0.2">
      <c r="A5" s="209" t="s">
        <v>67</v>
      </c>
      <c r="B5" s="153"/>
      <c r="C5" s="154"/>
      <c r="D5" s="155"/>
      <c r="E5" s="155"/>
      <c r="F5" s="155"/>
      <c r="G5" s="210"/>
      <c r="AE5" t="s">
        <v>68</v>
      </c>
    </row>
    <row r="7" spans="1:60" ht="38.25" x14ac:dyDescent="0.2">
      <c r="A7" s="211" t="s">
        <v>69</v>
      </c>
      <c r="B7" s="212" t="s">
        <v>70</v>
      </c>
      <c r="C7" s="212" t="s">
        <v>71</v>
      </c>
      <c r="D7" s="211" t="s">
        <v>72</v>
      </c>
      <c r="E7" s="211" t="s">
        <v>73</v>
      </c>
      <c r="F7" s="157" t="s">
        <v>74</v>
      </c>
      <c r="G7" s="211" t="s">
        <v>28</v>
      </c>
      <c r="H7" s="179" t="s">
        <v>29</v>
      </c>
      <c r="I7" s="179" t="s">
        <v>75</v>
      </c>
      <c r="J7" s="179" t="s">
        <v>30</v>
      </c>
      <c r="K7" s="179" t="s">
        <v>76</v>
      </c>
      <c r="L7" s="179" t="s">
        <v>77</v>
      </c>
      <c r="M7" s="179" t="s">
        <v>78</v>
      </c>
      <c r="N7" s="179" t="s">
        <v>79</v>
      </c>
      <c r="O7" s="179" t="s">
        <v>80</v>
      </c>
      <c r="P7" s="179" t="s">
        <v>81</v>
      </c>
      <c r="Q7" s="179" t="s">
        <v>82</v>
      </c>
      <c r="R7" s="179" t="s">
        <v>83</v>
      </c>
      <c r="S7" s="179" t="s">
        <v>84</v>
      </c>
      <c r="T7" s="179" t="s">
        <v>85</v>
      </c>
      <c r="U7" s="179" t="s">
        <v>86</v>
      </c>
    </row>
    <row r="8" spans="1:60" x14ac:dyDescent="0.2">
      <c r="A8" s="180" t="s">
        <v>87</v>
      </c>
      <c r="B8" s="181" t="s">
        <v>128</v>
      </c>
      <c r="C8" s="182" t="s">
        <v>129</v>
      </c>
      <c r="D8" s="163"/>
      <c r="E8" s="184"/>
      <c r="F8" s="185"/>
      <c r="G8" s="185">
        <f>SUMIF(AE9:AE111,"&lt;&gt;NOR",G9:G111)</f>
        <v>0</v>
      </c>
      <c r="H8" s="185"/>
      <c r="I8" s="185">
        <f>SUM(I9:I111)</f>
        <v>0</v>
      </c>
      <c r="J8" s="185"/>
      <c r="K8" s="185">
        <f>SUM(K9:K111)</f>
        <v>0</v>
      </c>
      <c r="L8" s="185"/>
      <c r="M8" s="185">
        <f>SUM(M9:M111)</f>
        <v>0</v>
      </c>
      <c r="N8" s="163"/>
      <c r="O8" s="163">
        <f>SUM(O9:O111)</f>
        <v>335.22672999999998</v>
      </c>
      <c r="P8" s="163"/>
      <c r="Q8" s="163">
        <f>SUM(Q9:Q111)</f>
        <v>0</v>
      </c>
      <c r="R8" s="163"/>
      <c r="S8" s="163"/>
      <c r="T8" s="180"/>
      <c r="U8" s="163">
        <f>SUM(U9:U111)</f>
        <v>1071.46</v>
      </c>
      <c r="AE8" t="s">
        <v>88</v>
      </c>
    </row>
    <row r="9" spans="1:60" outlineLevel="1" x14ac:dyDescent="0.2">
      <c r="A9" s="159">
        <v>1</v>
      </c>
      <c r="B9" s="165" t="s">
        <v>224</v>
      </c>
      <c r="C9" s="199" t="s">
        <v>225</v>
      </c>
      <c r="D9" s="168" t="s">
        <v>146</v>
      </c>
      <c r="E9" s="173">
        <v>12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68">
        <v>0</v>
      </c>
      <c r="O9" s="168">
        <f>ROUND(E9*N9,5)</f>
        <v>0</v>
      </c>
      <c r="P9" s="168">
        <v>0</v>
      </c>
      <c r="Q9" s="168">
        <f>ROUND(E9*P9,5)</f>
        <v>0</v>
      </c>
      <c r="R9" s="168"/>
      <c r="S9" s="168"/>
      <c r="T9" s="169">
        <v>0.17699999999999999</v>
      </c>
      <c r="U9" s="168">
        <f>ROUND(E9*T9,2)</f>
        <v>2.12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92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/>
      <c r="B10" s="165"/>
      <c r="C10" s="291" t="s">
        <v>226</v>
      </c>
      <c r="D10" s="292"/>
      <c r="E10" s="293"/>
      <c r="F10" s="294"/>
      <c r="G10" s="295"/>
      <c r="H10" s="176"/>
      <c r="I10" s="176"/>
      <c r="J10" s="176"/>
      <c r="K10" s="176"/>
      <c r="L10" s="176"/>
      <c r="M10" s="176"/>
      <c r="N10" s="168"/>
      <c r="O10" s="168"/>
      <c r="P10" s="168"/>
      <c r="Q10" s="168"/>
      <c r="R10" s="168"/>
      <c r="S10" s="168"/>
      <c r="T10" s="169"/>
      <c r="U10" s="168"/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140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216" t="str">
        <f>C10</f>
        <v>Včetně následné péče po dobu 2 let.</v>
      </c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59"/>
      <c r="B11" s="165"/>
      <c r="C11" s="213" t="s">
        <v>227</v>
      </c>
      <c r="D11" s="214"/>
      <c r="E11" s="215">
        <v>12</v>
      </c>
      <c r="F11" s="176"/>
      <c r="G11" s="176"/>
      <c r="H11" s="176"/>
      <c r="I11" s="176"/>
      <c r="J11" s="176"/>
      <c r="K11" s="176"/>
      <c r="L11" s="176"/>
      <c r="M11" s="176"/>
      <c r="N11" s="168"/>
      <c r="O11" s="168"/>
      <c r="P11" s="168"/>
      <c r="Q11" s="168"/>
      <c r="R11" s="168"/>
      <c r="S11" s="168"/>
      <c r="T11" s="169"/>
      <c r="U11" s="168"/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135</v>
      </c>
      <c r="AF11" s="158">
        <v>0</v>
      </c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outlineLevel="1" x14ac:dyDescent="0.2">
      <c r="A12" s="159">
        <v>2</v>
      </c>
      <c r="B12" s="165" t="s">
        <v>228</v>
      </c>
      <c r="C12" s="199" t="s">
        <v>229</v>
      </c>
      <c r="D12" s="168" t="s">
        <v>132</v>
      </c>
      <c r="E12" s="173">
        <v>1330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68">
        <v>0</v>
      </c>
      <c r="O12" s="168">
        <f>ROUND(E12*N12,5)</f>
        <v>0</v>
      </c>
      <c r="P12" s="168">
        <v>0</v>
      </c>
      <c r="Q12" s="168">
        <f>ROUND(E12*P12,5)</f>
        <v>0</v>
      </c>
      <c r="R12" s="168"/>
      <c r="S12" s="168"/>
      <c r="T12" s="169">
        <v>0.20899999999999999</v>
      </c>
      <c r="U12" s="168">
        <f>ROUND(E12*T12,2)</f>
        <v>277.97000000000003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92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ht="22.5" outlineLevel="1" x14ac:dyDescent="0.2">
      <c r="A13" s="159"/>
      <c r="B13" s="165"/>
      <c r="C13" s="291" t="s">
        <v>230</v>
      </c>
      <c r="D13" s="292"/>
      <c r="E13" s="293"/>
      <c r="F13" s="294"/>
      <c r="G13" s="295"/>
      <c r="H13" s="176"/>
      <c r="I13" s="176"/>
      <c r="J13" s="176"/>
      <c r="K13" s="176"/>
      <c r="L13" s="176"/>
      <c r="M13" s="176"/>
      <c r="N13" s="168"/>
      <c r="O13" s="168"/>
      <c r="P13" s="168"/>
      <c r="Q13" s="168"/>
      <c r="R13" s="168"/>
      <c r="S13" s="168"/>
      <c r="T13" s="169"/>
      <c r="U13" s="168"/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140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216" t="str">
        <f>C13</f>
        <v>Sejmutí drnu tl. do 10 cm s nařezáním, vyrýpnutím, zvednutím, přemístěním a složením na vzdálenost do 50 m nebo s naložením na dopravní prostředek.</v>
      </c>
      <c r="BB13" s="158"/>
      <c r="BC13" s="158"/>
      <c r="BD13" s="158"/>
      <c r="BE13" s="158"/>
      <c r="BF13" s="158"/>
      <c r="BG13" s="158"/>
      <c r="BH13" s="158"/>
    </row>
    <row r="14" spans="1:60" outlineLevel="1" x14ac:dyDescent="0.2">
      <c r="A14" s="159"/>
      <c r="B14" s="165"/>
      <c r="C14" s="213" t="s">
        <v>231</v>
      </c>
      <c r="D14" s="214"/>
      <c r="E14" s="215">
        <v>1330</v>
      </c>
      <c r="F14" s="176"/>
      <c r="G14" s="176"/>
      <c r="H14" s="176"/>
      <c r="I14" s="176"/>
      <c r="J14" s="176"/>
      <c r="K14" s="176"/>
      <c r="L14" s="176"/>
      <c r="M14" s="176"/>
      <c r="N14" s="168"/>
      <c r="O14" s="168"/>
      <c r="P14" s="168"/>
      <c r="Q14" s="168"/>
      <c r="R14" s="168"/>
      <c r="S14" s="168"/>
      <c r="T14" s="169"/>
      <c r="U14" s="168"/>
      <c r="V14" s="158"/>
      <c r="W14" s="158"/>
      <c r="X14" s="158"/>
      <c r="Y14" s="158"/>
      <c r="Z14" s="158"/>
      <c r="AA14" s="158"/>
      <c r="AB14" s="158"/>
      <c r="AC14" s="158"/>
      <c r="AD14" s="158"/>
      <c r="AE14" s="158" t="s">
        <v>135</v>
      </c>
      <c r="AF14" s="158">
        <v>0</v>
      </c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outlineLevel="1" x14ac:dyDescent="0.2">
      <c r="A15" s="159">
        <v>3</v>
      </c>
      <c r="B15" s="165" t="s">
        <v>232</v>
      </c>
      <c r="C15" s="199" t="s">
        <v>233</v>
      </c>
      <c r="D15" s="168" t="s">
        <v>132</v>
      </c>
      <c r="E15" s="173">
        <v>945</v>
      </c>
      <c r="F15" s="175"/>
      <c r="G15" s="176">
        <f>ROUND(E15*F15,2)</f>
        <v>0</v>
      </c>
      <c r="H15" s="175"/>
      <c r="I15" s="176">
        <f>ROUND(E15*H15,2)</f>
        <v>0</v>
      </c>
      <c r="J15" s="175"/>
      <c r="K15" s="176">
        <f>ROUND(E15*J15,2)</f>
        <v>0</v>
      </c>
      <c r="L15" s="176">
        <v>21</v>
      </c>
      <c r="M15" s="176">
        <f>G15*(1+L15/100)</f>
        <v>0</v>
      </c>
      <c r="N15" s="168">
        <v>0</v>
      </c>
      <c r="O15" s="168">
        <f>ROUND(E15*N15,5)</f>
        <v>0</v>
      </c>
      <c r="P15" s="168">
        <v>0</v>
      </c>
      <c r="Q15" s="168">
        <f>ROUND(E15*P15,5)</f>
        <v>0</v>
      </c>
      <c r="R15" s="168"/>
      <c r="S15" s="168"/>
      <c r="T15" s="169">
        <v>6.7000000000000004E-2</v>
      </c>
      <c r="U15" s="168">
        <f>ROUND(E15*T15,2)</f>
        <v>63.32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92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outlineLevel="1" x14ac:dyDescent="0.2">
      <c r="A16" s="159"/>
      <c r="B16" s="165"/>
      <c r="C16" s="213" t="s">
        <v>234</v>
      </c>
      <c r="D16" s="214"/>
      <c r="E16" s="215">
        <v>195</v>
      </c>
      <c r="F16" s="176"/>
      <c r="G16" s="176"/>
      <c r="H16" s="176"/>
      <c r="I16" s="176"/>
      <c r="J16" s="176"/>
      <c r="K16" s="176"/>
      <c r="L16" s="176"/>
      <c r="M16" s="176"/>
      <c r="N16" s="168"/>
      <c r="O16" s="168"/>
      <c r="P16" s="168"/>
      <c r="Q16" s="168"/>
      <c r="R16" s="168"/>
      <c r="S16" s="168"/>
      <c r="T16" s="169"/>
      <c r="U16" s="168"/>
      <c r="V16" s="158"/>
      <c r="W16" s="158"/>
      <c r="X16" s="158"/>
      <c r="Y16" s="158"/>
      <c r="Z16" s="158"/>
      <c r="AA16" s="158"/>
      <c r="AB16" s="158"/>
      <c r="AC16" s="158"/>
      <c r="AD16" s="158"/>
      <c r="AE16" s="158" t="s">
        <v>135</v>
      </c>
      <c r="AF16" s="158">
        <v>0</v>
      </c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outlineLevel="1" x14ac:dyDescent="0.2">
      <c r="A17" s="159"/>
      <c r="B17" s="165"/>
      <c r="C17" s="213" t="s">
        <v>235</v>
      </c>
      <c r="D17" s="214"/>
      <c r="E17" s="215">
        <v>750</v>
      </c>
      <c r="F17" s="176"/>
      <c r="G17" s="176"/>
      <c r="H17" s="176"/>
      <c r="I17" s="176"/>
      <c r="J17" s="176"/>
      <c r="K17" s="176"/>
      <c r="L17" s="176"/>
      <c r="M17" s="176"/>
      <c r="N17" s="168"/>
      <c r="O17" s="168"/>
      <c r="P17" s="168"/>
      <c r="Q17" s="168"/>
      <c r="R17" s="168"/>
      <c r="S17" s="168"/>
      <c r="T17" s="169"/>
      <c r="U17" s="168"/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135</v>
      </c>
      <c r="AF17" s="158">
        <v>0</v>
      </c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59">
        <v>4</v>
      </c>
      <c r="B18" s="165" t="s">
        <v>236</v>
      </c>
      <c r="C18" s="199" t="s">
        <v>237</v>
      </c>
      <c r="D18" s="168" t="s">
        <v>132</v>
      </c>
      <c r="E18" s="173">
        <v>945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21</v>
      </c>
      <c r="M18" s="176">
        <f>G18*(1+L18/100)</f>
        <v>0</v>
      </c>
      <c r="N18" s="168">
        <v>0</v>
      </c>
      <c r="O18" s="168">
        <f>ROUND(E18*N18,5)</f>
        <v>0</v>
      </c>
      <c r="P18" s="168">
        <v>0</v>
      </c>
      <c r="Q18" s="168">
        <f>ROUND(E18*P18,5)</f>
        <v>0</v>
      </c>
      <c r="R18" s="168"/>
      <c r="S18" s="168"/>
      <c r="T18" s="169">
        <v>0.09</v>
      </c>
      <c r="U18" s="168">
        <f>ROUND(E18*T18,2)</f>
        <v>85.05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 t="s">
        <v>92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outlineLevel="1" x14ac:dyDescent="0.2">
      <c r="A19" s="159"/>
      <c r="B19" s="165"/>
      <c r="C19" s="291" t="s">
        <v>238</v>
      </c>
      <c r="D19" s="292"/>
      <c r="E19" s="293"/>
      <c r="F19" s="294"/>
      <c r="G19" s="295"/>
      <c r="H19" s="176"/>
      <c r="I19" s="176"/>
      <c r="J19" s="176"/>
      <c r="K19" s="176"/>
      <c r="L19" s="176"/>
      <c r="M19" s="176"/>
      <c r="N19" s="168"/>
      <c r="O19" s="168"/>
      <c r="P19" s="168"/>
      <c r="Q19" s="168"/>
      <c r="R19" s="168"/>
      <c r="S19" s="168"/>
      <c r="T19" s="169"/>
      <c r="U19" s="168"/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140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216" t="str">
        <f>C19</f>
        <v>Plošná úprava terénu s urovnáním povrchu, bez doplnění ornice, v hornině 1 až 4.</v>
      </c>
      <c r="BB19" s="158"/>
      <c r="BC19" s="158"/>
      <c r="BD19" s="158"/>
      <c r="BE19" s="158"/>
      <c r="BF19" s="158"/>
      <c r="BG19" s="158"/>
      <c r="BH19" s="158"/>
    </row>
    <row r="20" spans="1:60" outlineLevel="1" x14ac:dyDescent="0.2">
      <c r="A20" s="159"/>
      <c r="B20" s="165"/>
      <c r="C20" s="291" t="s">
        <v>239</v>
      </c>
      <c r="D20" s="292"/>
      <c r="E20" s="293"/>
      <c r="F20" s="294"/>
      <c r="G20" s="295"/>
      <c r="H20" s="176"/>
      <c r="I20" s="176"/>
      <c r="J20" s="176"/>
      <c r="K20" s="176"/>
      <c r="L20" s="176"/>
      <c r="M20" s="176"/>
      <c r="N20" s="168"/>
      <c r="O20" s="168"/>
      <c r="P20" s="168"/>
      <c r="Q20" s="168"/>
      <c r="R20" s="168"/>
      <c r="S20" s="168"/>
      <c r="T20" s="169"/>
      <c r="U20" s="168"/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140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216" t="str">
        <f>C20</f>
        <v>Položky jsou určeny pro vyrovnání nerovností dosud neupraveného rostlého nebo ulehlého terénu.</v>
      </c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59">
        <v>5</v>
      </c>
      <c r="B21" s="165" t="s">
        <v>240</v>
      </c>
      <c r="C21" s="199" t="s">
        <v>241</v>
      </c>
      <c r="D21" s="168" t="s">
        <v>132</v>
      </c>
      <c r="E21" s="173">
        <v>945</v>
      </c>
      <c r="F21" s="175"/>
      <c r="G21" s="176">
        <f>ROUND(E21*F21,2)</f>
        <v>0</v>
      </c>
      <c r="H21" s="175"/>
      <c r="I21" s="176">
        <f>ROUND(E21*H21,2)</f>
        <v>0</v>
      </c>
      <c r="J21" s="175"/>
      <c r="K21" s="176">
        <f>ROUND(E21*J21,2)</f>
        <v>0</v>
      </c>
      <c r="L21" s="176">
        <v>21</v>
      </c>
      <c r="M21" s="176">
        <f>G21*(1+L21/100)</f>
        <v>0</v>
      </c>
      <c r="N21" s="168">
        <v>0</v>
      </c>
      <c r="O21" s="168">
        <f>ROUND(E21*N21,5)</f>
        <v>0</v>
      </c>
      <c r="P21" s="168">
        <v>0</v>
      </c>
      <c r="Q21" s="168">
        <f>ROUND(E21*P21,5)</f>
        <v>0</v>
      </c>
      <c r="R21" s="168"/>
      <c r="S21" s="168"/>
      <c r="T21" s="169">
        <v>7.0000000000000001E-3</v>
      </c>
      <c r="U21" s="168">
        <f>ROUND(E21*T21,2)</f>
        <v>6.62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92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59">
        <v>6</v>
      </c>
      <c r="B22" s="165" t="s">
        <v>242</v>
      </c>
      <c r="C22" s="199" t="s">
        <v>243</v>
      </c>
      <c r="D22" s="168" t="s">
        <v>138</v>
      </c>
      <c r="E22" s="173">
        <v>3</v>
      </c>
      <c r="F22" s="175"/>
      <c r="G22" s="176">
        <f>ROUND(E22*F22,2)</f>
        <v>0</v>
      </c>
      <c r="H22" s="175"/>
      <c r="I22" s="176">
        <f>ROUND(E22*H22,2)</f>
        <v>0</v>
      </c>
      <c r="J22" s="175"/>
      <c r="K22" s="176">
        <f>ROUND(E22*J22,2)</f>
        <v>0</v>
      </c>
      <c r="L22" s="176">
        <v>21</v>
      </c>
      <c r="M22" s="176">
        <f>G22*(1+L22/100)</f>
        <v>0</v>
      </c>
      <c r="N22" s="168">
        <v>0.6</v>
      </c>
      <c r="O22" s="168">
        <f>ROUND(E22*N22,5)</f>
        <v>1.8</v>
      </c>
      <c r="P22" s="168">
        <v>0</v>
      </c>
      <c r="Q22" s="168">
        <f>ROUND(E22*P22,5)</f>
        <v>0</v>
      </c>
      <c r="R22" s="168"/>
      <c r="S22" s="168"/>
      <c r="T22" s="169">
        <v>0</v>
      </c>
      <c r="U22" s="168">
        <f>ROUND(E22*T22,2)</f>
        <v>0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244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59"/>
      <c r="B23" s="165"/>
      <c r="C23" s="213" t="s">
        <v>245</v>
      </c>
      <c r="D23" s="214"/>
      <c r="E23" s="215">
        <v>3</v>
      </c>
      <c r="F23" s="176"/>
      <c r="G23" s="176"/>
      <c r="H23" s="176"/>
      <c r="I23" s="176"/>
      <c r="J23" s="176"/>
      <c r="K23" s="176"/>
      <c r="L23" s="176"/>
      <c r="M23" s="176"/>
      <c r="N23" s="168"/>
      <c r="O23" s="168"/>
      <c r="P23" s="168"/>
      <c r="Q23" s="168"/>
      <c r="R23" s="168"/>
      <c r="S23" s="168"/>
      <c r="T23" s="169"/>
      <c r="U23" s="168"/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135</v>
      </c>
      <c r="AF23" s="158">
        <v>0</v>
      </c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59">
        <v>7</v>
      </c>
      <c r="B24" s="165" t="s">
        <v>246</v>
      </c>
      <c r="C24" s="199" t="s">
        <v>247</v>
      </c>
      <c r="D24" s="168" t="s">
        <v>138</v>
      </c>
      <c r="E24" s="173">
        <v>165.6</v>
      </c>
      <c r="F24" s="175"/>
      <c r="G24" s="176">
        <f>ROUND(E24*F24,2)</f>
        <v>0</v>
      </c>
      <c r="H24" s="175"/>
      <c r="I24" s="176">
        <f>ROUND(E24*H24,2)</f>
        <v>0</v>
      </c>
      <c r="J24" s="175"/>
      <c r="K24" s="176">
        <f>ROUND(E24*J24,2)</f>
        <v>0</v>
      </c>
      <c r="L24" s="176">
        <v>21</v>
      </c>
      <c r="M24" s="176">
        <f>G24*(1+L24/100)</f>
        <v>0</v>
      </c>
      <c r="N24" s="168">
        <v>1.67</v>
      </c>
      <c r="O24" s="168">
        <f>ROUND(E24*N24,5)</f>
        <v>276.55200000000002</v>
      </c>
      <c r="P24" s="168">
        <v>0</v>
      </c>
      <c r="Q24" s="168">
        <f>ROUND(E24*P24,5)</f>
        <v>0</v>
      </c>
      <c r="R24" s="168"/>
      <c r="S24" s="168"/>
      <c r="T24" s="169">
        <v>0</v>
      </c>
      <c r="U24" s="168">
        <f>ROUND(E24*T24,2)</f>
        <v>0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244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59"/>
      <c r="B25" s="165"/>
      <c r="C25" s="213" t="s">
        <v>248</v>
      </c>
      <c r="D25" s="214"/>
      <c r="E25" s="215">
        <v>165.6</v>
      </c>
      <c r="F25" s="176"/>
      <c r="G25" s="176"/>
      <c r="H25" s="176"/>
      <c r="I25" s="176"/>
      <c r="J25" s="176"/>
      <c r="K25" s="176"/>
      <c r="L25" s="176"/>
      <c r="M25" s="176"/>
      <c r="N25" s="168"/>
      <c r="O25" s="168"/>
      <c r="P25" s="168"/>
      <c r="Q25" s="168"/>
      <c r="R25" s="168"/>
      <c r="S25" s="168"/>
      <c r="T25" s="169"/>
      <c r="U25" s="168"/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135</v>
      </c>
      <c r="AF25" s="158">
        <v>0</v>
      </c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outlineLevel="1" x14ac:dyDescent="0.2">
      <c r="A26" s="159">
        <v>8</v>
      </c>
      <c r="B26" s="165" t="s">
        <v>144</v>
      </c>
      <c r="C26" s="199" t="s">
        <v>249</v>
      </c>
      <c r="D26" s="168" t="s">
        <v>207</v>
      </c>
      <c r="E26" s="173">
        <v>31.2</v>
      </c>
      <c r="F26" s="175"/>
      <c r="G26" s="176">
        <f>ROUND(E26*F26,2)</f>
        <v>0</v>
      </c>
      <c r="H26" s="175"/>
      <c r="I26" s="176">
        <f>ROUND(E26*H26,2)</f>
        <v>0</v>
      </c>
      <c r="J26" s="175"/>
      <c r="K26" s="176">
        <f>ROUND(E26*J26,2)</f>
        <v>0</v>
      </c>
      <c r="L26" s="176">
        <v>21</v>
      </c>
      <c r="M26" s="176">
        <f>G26*(1+L26/100)</f>
        <v>0</v>
      </c>
      <c r="N26" s="168">
        <v>1</v>
      </c>
      <c r="O26" s="168">
        <f>ROUND(E26*N26,5)</f>
        <v>31.2</v>
      </c>
      <c r="P26" s="168">
        <v>0</v>
      </c>
      <c r="Q26" s="168">
        <f>ROUND(E26*P26,5)</f>
        <v>0</v>
      </c>
      <c r="R26" s="168"/>
      <c r="S26" s="168"/>
      <c r="T26" s="169">
        <v>0</v>
      </c>
      <c r="U26" s="168">
        <f>ROUND(E26*T26,2)</f>
        <v>0</v>
      </c>
      <c r="V26" s="158"/>
      <c r="W26" s="158"/>
      <c r="X26" s="158"/>
      <c r="Y26" s="158"/>
      <c r="Z26" s="158"/>
      <c r="AA26" s="158"/>
      <c r="AB26" s="158"/>
      <c r="AC26" s="158"/>
      <c r="AD26" s="158"/>
      <c r="AE26" s="158" t="s">
        <v>244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outlineLevel="1" x14ac:dyDescent="0.2">
      <c r="A27" s="159"/>
      <c r="B27" s="165"/>
      <c r="C27" s="213" t="s">
        <v>250</v>
      </c>
      <c r="D27" s="214"/>
      <c r="E27" s="215">
        <v>31.2</v>
      </c>
      <c r="F27" s="176"/>
      <c r="G27" s="176"/>
      <c r="H27" s="176"/>
      <c r="I27" s="176"/>
      <c r="J27" s="176"/>
      <c r="K27" s="176"/>
      <c r="L27" s="176"/>
      <c r="M27" s="176"/>
      <c r="N27" s="168"/>
      <c r="O27" s="168"/>
      <c r="P27" s="168"/>
      <c r="Q27" s="168"/>
      <c r="R27" s="168"/>
      <c r="S27" s="168"/>
      <c r="T27" s="169"/>
      <c r="U27" s="168"/>
      <c r="V27" s="158"/>
      <c r="W27" s="158"/>
      <c r="X27" s="158"/>
      <c r="Y27" s="158"/>
      <c r="Z27" s="158"/>
      <c r="AA27" s="158"/>
      <c r="AB27" s="158"/>
      <c r="AC27" s="158"/>
      <c r="AD27" s="158"/>
      <c r="AE27" s="158" t="s">
        <v>135</v>
      </c>
      <c r="AF27" s="158">
        <v>0</v>
      </c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59">
        <v>9</v>
      </c>
      <c r="B28" s="165" t="s">
        <v>251</v>
      </c>
      <c r="C28" s="199" t="s">
        <v>252</v>
      </c>
      <c r="D28" s="168" t="s">
        <v>132</v>
      </c>
      <c r="E28" s="173">
        <v>1417.5</v>
      </c>
      <c r="F28" s="175"/>
      <c r="G28" s="176">
        <f>ROUND(E28*F28,2)</f>
        <v>0</v>
      </c>
      <c r="H28" s="175"/>
      <c r="I28" s="176">
        <f>ROUND(E28*H28,2)</f>
        <v>0</v>
      </c>
      <c r="J28" s="175"/>
      <c r="K28" s="176">
        <f>ROUND(E28*J28,2)</f>
        <v>0</v>
      </c>
      <c r="L28" s="176">
        <v>21</v>
      </c>
      <c r="M28" s="176">
        <f>G28*(1+L28/100)</f>
        <v>0</v>
      </c>
      <c r="N28" s="168">
        <v>2.0000000000000001E-4</v>
      </c>
      <c r="O28" s="168">
        <f>ROUND(E28*N28,5)</f>
        <v>0.28349999999999997</v>
      </c>
      <c r="P28" s="168">
        <v>0</v>
      </c>
      <c r="Q28" s="168">
        <f>ROUND(E28*P28,5)</f>
        <v>0</v>
      </c>
      <c r="R28" s="168"/>
      <c r="S28" s="168"/>
      <c r="T28" s="169">
        <v>1.052E-2</v>
      </c>
      <c r="U28" s="168">
        <f>ROUND(E28*T28,2)</f>
        <v>14.91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 t="s">
        <v>92</v>
      </c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outlineLevel="1" x14ac:dyDescent="0.2">
      <c r="A29" s="159"/>
      <c r="B29" s="165"/>
      <c r="C29" s="291" t="s">
        <v>253</v>
      </c>
      <c r="D29" s="292"/>
      <c r="E29" s="293"/>
      <c r="F29" s="294"/>
      <c r="G29" s="295"/>
      <c r="H29" s="176"/>
      <c r="I29" s="176"/>
      <c r="J29" s="176"/>
      <c r="K29" s="176"/>
      <c r="L29" s="176"/>
      <c r="M29" s="176"/>
      <c r="N29" s="168"/>
      <c r="O29" s="168"/>
      <c r="P29" s="168"/>
      <c r="Q29" s="168"/>
      <c r="R29" s="168"/>
      <c r="S29" s="168"/>
      <c r="T29" s="169"/>
      <c r="U29" s="168"/>
      <c r="V29" s="158"/>
      <c r="W29" s="158"/>
      <c r="X29" s="158"/>
      <c r="Y29" s="158"/>
      <c r="Z29" s="158"/>
      <c r="AA29" s="158"/>
      <c r="AB29" s="158"/>
      <c r="AC29" s="158"/>
      <c r="AD29" s="158"/>
      <c r="AE29" s="158" t="s">
        <v>140</v>
      </c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16" t="str">
        <f>C29</f>
        <v>Chemické odplevelení před založením na široko (1,5x).</v>
      </c>
      <c r="BB29" s="158"/>
      <c r="BC29" s="158"/>
      <c r="BD29" s="158"/>
      <c r="BE29" s="158"/>
      <c r="BF29" s="158"/>
      <c r="BG29" s="158"/>
      <c r="BH29" s="158"/>
    </row>
    <row r="30" spans="1:60" outlineLevel="1" x14ac:dyDescent="0.2">
      <c r="A30" s="159"/>
      <c r="B30" s="165"/>
      <c r="C30" s="213" t="s">
        <v>254</v>
      </c>
      <c r="D30" s="214"/>
      <c r="E30" s="215">
        <v>292.5</v>
      </c>
      <c r="F30" s="176"/>
      <c r="G30" s="176"/>
      <c r="H30" s="176"/>
      <c r="I30" s="176"/>
      <c r="J30" s="176"/>
      <c r="K30" s="176"/>
      <c r="L30" s="176"/>
      <c r="M30" s="176"/>
      <c r="N30" s="168"/>
      <c r="O30" s="168"/>
      <c r="P30" s="168"/>
      <c r="Q30" s="168"/>
      <c r="R30" s="168"/>
      <c r="S30" s="168"/>
      <c r="T30" s="169"/>
      <c r="U30" s="168"/>
      <c r="V30" s="158"/>
      <c r="W30" s="158"/>
      <c r="X30" s="158"/>
      <c r="Y30" s="158"/>
      <c r="Z30" s="158"/>
      <c r="AA30" s="158"/>
      <c r="AB30" s="158"/>
      <c r="AC30" s="158"/>
      <c r="AD30" s="158"/>
      <c r="AE30" s="158" t="s">
        <v>135</v>
      </c>
      <c r="AF30" s="158">
        <v>0</v>
      </c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outlineLevel="1" x14ac:dyDescent="0.2">
      <c r="A31" s="159"/>
      <c r="B31" s="165"/>
      <c r="C31" s="213" t="s">
        <v>255</v>
      </c>
      <c r="D31" s="214"/>
      <c r="E31" s="215">
        <v>1125</v>
      </c>
      <c r="F31" s="176"/>
      <c r="G31" s="176"/>
      <c r="H31" s="176"/>
      <c r="I31" s="176"/>
      <c r="J31" s="176"/>
      <c r="K31" s="176"/>
      <c r="L31" s="176"/>
      <c r="M31" s="176"/>
      <c r="N31" s="168"/>
      <c r="O31" s="168"/>
      <c r="P31" s="168"/>
      <c r="Q31" s="168"/>
      <c r="R31" s="168"/>
      <c r="S31" s="168"/>
      <c r="T31" s="169"/>
      <c r="U31" s="168"/>
      <c r="V31" s="158"/>
      <c r="W31" s="158"/>
      <c r="X31" s="158"/>
      <c r="Y31" s="158"/>
      <c r="Z31" s="158"/>
      <c r="AA31" s="158"/>
      <c r="AB31" s="158"/>
      <c r="AC31" s="158"/>
      <c r="AD31" s="158"/>
      <c r="AE31" s="158" t="s">
        <v>135</v>
      </c>
      <c r="AF31" s="158">
        <v>0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</row>
    <row r="32" spans="1:60" outlineLevel="1" x14ac:dyDescent="0.2">
      <c r="A32" s="159">
        <v>10</v>
      </c>
      <c r="B32" s="165" t="s">
        <v>256</v>
      </c>
      <c r="C32" s="199" t="s">
        <v>257</v>
      </c>
      <c r="D32" s="168" t="s">
        <v>258</v>
      </c>
      <c r="E32" s="173">
        <v>1.8674999999999999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21</v>
      </c>
      <c r="M32" s="176">
        <f>G32*(1+L32/100)</f>
        <v>0</v>
      </c>
      <c r="N32" s="168">
        <v>1E-3</v>
      </c>
      <c r="O32" s="168">
        <f>ROUND(E32*N32,5)</f>
        <v>1.8699999999999999E-3</v>
      </c>
      <c r="P32" s="168">
        <v>0</v>
      </c>
      <c r="Q32" s="168">
        <f>ROUND(E32*P32,5)</f>
        <v>0</v>
      </c>
      <c r="R32" s="168"/>
      <c r="S32" s="168"/>
      <c r="T32" s="169">
        <v>0</v>
      </c>
      <c r="U32" s="168">
        <f>ROUND(E32*T32,2)</f>
        <v>0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 t="s">
        <v>244</v>
      </c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outlineLevel="1" x14ac:dyDescent="0.2">
      <c r="A33" s="159"/>
      <c r="B33" s="165"/>
      <c r="C33" s="291" t="s">
        <v>259</v>
      </c>
      <c r="D33" s="292"/>
      <c r="E33" s="293"/>
      <c r="F33" s="294"/>
      <c r="G33" s="295"/>
      <c r="H33" s="176"/>
      <c r="I33" s="176"/>
      <c r="J33" s="176"/>
      <c r="K33" s="176"/>
      <c r="L33" s="176"/>
      <c r="M33" s="176"/>
      <c r="N33" s="168"/>
      <c r="O33" s="168"/>
      <c r="P33" s="168"/>
      <c r="Q33" s="168"/>
      <c r="R33" s="168"/>
      <c r="S33" s="168"/>
      <c r="T33" s="169"/>
      <c r="U33" s="168"/>
      <c r="V33" s="158"/>
      <c r="W33" s="158"/>
      <c r="X33" s="158"/>
      <c r="Y33" s="158"/>
      <c r="Z33" s="158"/>
      <c r="AA33" s="158"/>
      <c r="AB33" s="158"/>
      <c r="AC33" s="158"/>
      <c r="AD33" s="158"/>
      <c r="AE33" s="158" t="s">
        <v>140</v>
      </c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216" t="str">
        <f>C33</f>
        <v>5 l/ha</v>
      </c>
      <c r="BB33" s="158"/>
      <c r="BC33" s="158"/>
      <c r="BD33" s="158"/>
      <c r="BE33" s="158"/>
      <c r="BF33" s="158"/>
      <c r="BG33" s="158"/>
      <c r="BH33" s="158"/>
    </row>
    <row r="34" spans="1:60" outlineLevel="1" x14ac:dyDescent="0.2">
      <c r="A34" s="159"/>
      <c r="B34" s="165"/>
      <c r="C34" s="213" t="s">
        <v>260</v>
      </c>
      <c r="D34" s="214"/>
      <c r="E34" s="215">
        <v>1.8674999999999999</v>
      </c>
      <c r="F34" s="176"/>
      <c r="G34" s="176"/>
      <c r="H34" s="176"/>
      <c r="I34" s="176"/>
      <c r="J34" s="176"/>
      <c r="K34" s="176"/>
      <c r="L34" s="176"/>
      <c r="M34" s="176"/>
      <c r="N34" s="168"/>
      <c r="O34" s="168"/>
      <c r="P34" s="168"/>
      <c r="Q34" s="168"/>
      <c r="R34" s="168"/>
      <c r="S34" s="168"/>
      <c r="T34" s="169"/>
      <c r="U34" s="168"/>
      <c r="V34" s="158"/>
      <c r="W34" s="158"/>
      <c r="X34" s="158"/>
      <c r="Y34" s="158"/>
      <c r="Z34" s="158"/>
      <c r="AA34" s="158"/>
      <c r="AB34" s="158"/>
      <c r="AC34" s="158"/>
      <c r="AD34" s="158"/>
      <c r="AE34" s="158" t="s">
        <v>135</v>
      </c>
      <c r="AF34" s="158">
        <v>0</v>
      </c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outlineLevel="1" x14ac:dyDescent="0.2">
      <c r="A35" s="159">
        <v>11</v>
      </c>
      <c r="B35" s="165" t="s">
        <v>261</v>
      </c>
      <c r="C35" s="199" t="s">
        <v>262</v>
      </c>
      <c r="D35" s="168" t="s">
        <v>263</v>
      </c>
      <c r="E35" s="173">
        <v>1</v>
      </c>
      <c r="F35" s="175"/>
      <c r="G35" s="176">
        <f>ROUND(E35*F35,2)</f>
        <v>0</v>
      </c>
      <c r="H35" s="175"/>
      <c r="I35" s="176">
        <f>ROUND(E35*H35,2)</f>
        <v>0</v>
      </c>
      <c r="J35" s="175"/>
      <c r="K35" s="176">
        <f>ROUND(E35*J35,2)</f>
        <v>0</v>
      </c>
      <c r="L35" s="176">
        <v>21</v>
      </c>
      <c r="M35" s="176">
        <f>G35*(1+L35/100)</f>
        <v>0</v>
      </c>
      <c r="N35" s="168">
        <v>0</v>
      </c>
      <c r="O35" s="168">
        <f>ROUND(E35*N35,5)</f>
        <v>0</v>
      </c>
      <c r="P35" s="168">
        <v>0</v>
      </c>
      <c r="Q35" s="168">
        <f>ROUND(E35*P35,5)</f>
        <v>0</v>
      </c>
      <c r="R35" s="168"/>
      <c r="S35" s="168"/>
      <c r="T35" s="169">
        <v>0</v>
      </c>
      <c r="U35" s="168">
        <f>ROUND(E35*T35,2)</f>
        <v>0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 t="s">
        <v>244</v>
      </c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</row>
    <row r="36" spans="1:60" outlineLevel="1" x14ac:dyDescent="0.2">
      <c r="A36" s="159">
        <v>12</v>
      </c>
      <c r="B36" s="165" t="s">
        <v>264</v>
      </c>
      <c r="C36" s="199" t="s">
        <v>265</v>
      </c>
      <c r="D36" s="168" t="s">
        <v>132</v>
      </c>
      <c r="E36" s="173">
        <v>756</v>
      </c>
      <c r="F36" s="175"/>
      <c r="G36" s="176">
        <f>ROUND(E36*F36,2)</f>
        <v>0</v>
      </c>
      <c r="H36" s="175"/>
      <c r="I36" s="176">
        <f>ROUND(E36*H36,2)</f>
        <v>0</v>
      </c>
      <c r="J36" s="175"/>
      <c r="K36" s="176">
        <f>ROUND(E36*J36,2)</f>
        <v>0</v>
      </c>
      <c r="L36" s="176">
        <v>21</v>
      </c>
      <c r="M36" s="176">
        <f>G36*(1+L36/100)</f>
        <v>0</v>
      </c>
      <c r="N36" s="168">
        <v>0</v>
      </c>
      <c r="O36" s="168">
        <f>ROUND(E36*N36,5)</f>
        <v>0</v>
      </c>
      <c r="P36" s="168">
        <v>0</v>
      </c>
      <c r="Q36" s="168">
        <f>ROUND(E36*P36,5)</f>
        <v>0</v>
      </c>
      <c r="R36" s="168"/>
      <c r="S36" s="168"/>
      <c r="T36" s="169">
        <v>1E-3</v>
      </c>
      <c r="U36" s="168">
        <f>ROUND(E36*T36,2)</f>
        <v>0.76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 t="s">
        <v>92</v>
      </c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</row>
    <row r="37" spans="1:60" outlineLevel="1" x14ac:dyDescent="0.2">
      <c r="A37" s="159"/>
      <c r="B37" s="165"/>
      <c r="C37" s="291" t="s">
        <v>266</v>
      </c>
      <c r="D37" s="292"/>
      <c r="E37" s="293"/>
      <c r="F37" s="294"/>
      <c r="G37" s="295"/>
      <c r="H37" s="176"/>
      <c r="I37" s="176"/>
      <c r="J37" s="176"/>
      <c r="K37" s="176"/>
      <c r="L37" s="176"/>
      <c r="M37" s="176"/>
      <c r="N37" s="168"/>
      <c r="O37" s="168"/>
      <c r="P37" s="168"/>
      <c r="Q37" s="168"/>
      <c r="R37" s="168"/>
      <c r="S37" s="168"/>
      <c r="T37" s="169"/>
      <c r="U37" s="168"/>
      <c r="V37" s="158"/>
      <c r="W37" s="158"/>
      <c r="X37" s="158"/>
      <c r="Y37" s="158"/>
      <c r="Z37" s="158"/>
      <c r="AA37" s="158"/>
      <c r="AB37" s="158"/>
      <c r="AC37" s="158"/>
      <c r="AD37" s="158"/>
      <c r="AE37" s="158" t="s">
        <v>140</v>
      </c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216" t="str">
        <f>C37</f>
        <v>80% plochy</v>
      </c>
      <c r="BB37" s="158"/>
      <c r="BC37" s="158"/>
      <c r="BD37" s="158"/>
      <c r="BE37" s="158"/>
      <c r="BF37" s="158"/>
      <c r="BG37" s="158"/>
      <c r="BH37" s="158"/>
    </row>
    <row r="38" spans="1:60" outlineLevel="1" x14ac:dyDescent="0.2">
      <c r="A38" s="159"/>
      <c r="B38" s="165"/>
      <c r="C38" s="213" t="s">
        <v>267</v>
      </c>
      <c r="D38" s="214"/>
      <c r="E38" s="215">
        <v>756</v>
      </c>
      <c r="F38" s="176"/>
      <c r="G38" s="176"/>
      <c r="H38" s="176"/>
      <c r="I38" s="176"/>
      <c r="J38" s="176"/>
      <c r="K38" s="176"/>
      <c r="L38" s="176"/>
      <c r="M38" s="176"/>
      <c r="N38" s="168"/>
      <c r="O38" s="168"/>
      <c r="P38" s="168"/>
      <c r="Q38" s="168"/>
      <c r="R38" s="168"/>
      <c r="S38" s="168"/>
      <c r="T38" s="169"/>
      <c r="U38" s="168"/>
      <c r="V38" s="158"/>
      <c r="W38" s="158"/>
      <c r="X38" s="158"/>
      <c r="Y38" s="158"/>
      <c r="Z38" s="158"/>
      <c r="AA38" s="158"/>
      <c r="AB38" s="158"/>
      <c r="AC38" s="158"/>
      <c r="AD38" s="158"/>
      <c r="AE38" s="158" t="s">
        <v>135</v>
      </c>
      <c r="AF38" s="158">
        <v>0</v>
      </c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</row>
    <row r="39" spans="1:60" outlineLevel="1" x14ac:dyDescent="0.2">
      <c r="A39" s="159">
        <v>13</v>
      </c>
      <c r="B39" s="165" t="s">
        <v>268</v>
      </c>
      <c r="C39" s="199" t="s">
        <v>269</v>
      </c>
      <c r="D39" s="168" t="s">
        <v>132</v>
      </c>
      <c r="E39" s="173">
        <v>189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68">
        <v>0</v>
      </c>
      <c r="O39" s="168">
        <f>ROUND(E39*N39,5)</f>
        <v>0</v>
      </c>
      <c r="P39" s="168">
        <v>0</v>
      </c>
      <c r="Q39" s="168">
        <f>ROUND(E39*P39,5)</f>
        <v>0</v>
      </c>
      <c r="R39" s="168"/>
      <c r="S39" s="168"/>
      <c r="T39" s="169">
        <v>0.08</v>
      </c>
      <c r="U39" s="168">
        <f>ROUND(E39*T39,2)</f>
        <v>15.12</v>
      </c>
      <c r="V39" s="158"/>
      <c r="W39" s="158"/>
      <c r="X39" s="158"/>
      <c r="Y39" s="158"/>
      <c r="Z39" s="158"/>
      <c r="AA39" s="158"/>
      <c r="AB39" s="158"/>
      <c r="AC39" s="158"/>
      <c r="AD39" s="158"/>
      <c r="AE39" s="158" t="s">
        <v>92</v>
      </c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60" outlineLevel="1" x14ac:dyDescent="0.2">
      <c r="A40" s="159"/>
      <c r="B40" s="165"/>
      <c r="C40" s="291" t="s">
        <v>270</v>
      </c>
      <c r="D40" s="292"/>
      <c r="E40" s="293"/>
      <c r="F40" s="294"/>
      <c r="G40" s="295"/>
      <c r="H40" s="176"/>
      <c r="I40" s="176"/>
      <c r="J40" s="176"/>
      <c r="K40" s="176"/>
      <c r="L40" s="176"/>
      <c r="M40" s="176"/>
      <c r="N40" s="168"/>
      <c r="O40" s="168"/>
      <c r="P40" s="168"/>
      <c r="Q40" s="168"/>
      <c r="R40" s="168"/>
      <c r="S40" s="168"/>
      <c r="T40" s="169"/>
      <c r="U40" s="168"/>
      <c r="V40" s="158"/>
      <c r="W40" s="158"/>
      <c r="X40" s="158"/>
      <c r="Y40" s="158"/>
      <c r="Z40" s="158"/>
      <c r="AA40" s="158"/>
      <c r="AB40" s="158"/>
      <c r="AC40" s="158"/>
      <c r="AD40" s="158"/>
      <c r="AE40" s="158" t="s">
        <v>140</v>
      </c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216" t="str">
        <f>C40</f>
        <v>20% plochy</v>
      </c>
      <c r="BB40" s="158"/>
      <c r="BC40" s="158"/>
      <c r="BD40" s="158"/>
      <c r="BE40" s="158"/>
      <c r="BF40" s="158"/>
      <c r="BG40" s="158"/>
      <c r="BH40" s="158"/>
    </row>
    <row r="41" spans="1:60" outlineLevel="1" x14ac:dyDescent="0.2">
      <c r="A41" s="159"/>
      <c r="B41" s="165"/>
      <c r="C41" s="213" t="s">
        <v>271</v>
      </c>
      <c r="D41" s="214"/>
      <c r="E41" s="215">
        <v>189</v>
      </c>
      <c r="F41" s="176"/>
      <c r="G41" s="176"/>
      <c r="H41" s="176"/>
      <c r="I41" s="176"/>
      <c r="J41" s="176"/>
      <c r="K41" s="176"/>
      <c r="L41" s="176"/>
      <c r="M41" s="176"/>
      <c r="N41" s="168"/>
      <c r="O41" s="168"/>
      <c r="P41" s="168"/>
      <c r="Q41" s="168"/>
      <c r="R41" s="168"/>
      <c r="S41" s="168"/>
      <c r="T41" s="169"/>
      <c r="U41" s="168"/>
      <c r="V41" s="158"/>
      <c r="W41" s="158"/>
      <c r="X41" s="158"/>
      <c r="Y41" s="158"/>
      <c r="Z41" s="158"/>
      <c r="AA41" s="158"/>
      <c r="AB41" s="158"/>
      <c r="AC41" s="158"/>
      <c r="AD41" s="158"/>
      <c r="AE41" s="158" t="s">
        <v>135</v>
      </c>
      <c r="AF41" s="158">
        <v>0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outlineLevel="1" x14ac:dyDescent="0.2">
      <c r="A42" s="159">
        <v>14</v>
      </c>
      <c r="B42" s="165" t="s">
        <v>272</v>
      </c>
      <c r="C42" s="199" t="s">
        <v>273</v>
      </c>
      <c r="D42" s="168" t="s">
        <v>132</v>
      </c>
      <c r="E42" s="173">
        <v>2835</v>
      </c>
      <c r="F42" s="175"/>
      <c r="G42" s="176">
        <f>ROUND(E42*F42,2)</f>
        <v>0</v>
      </c>
      <c r="H42" s="175"/>
      <c r="I42" s="176">
        <f>ROUND(E42*H42,2)</f>
        <v>0</v>
      </c>
      <c r="J42" s="175"/>
      <c r="K42" s="176">
        <f>ROUND(E42*J42,2)</f>
        <v>0</v>
      </c>
      <c r="L42" s="176">
        <v>21</v>
      </c>
      <c r="M42" s="176">
        <f>G42*(1+L42/100)</f>
        <v>0</v>
      </c>
      <c r="N42" s="168">
        <v>0</v>
      </c>
      <c r="O42" s="168">
        <f>ROUND(E42*N42,5)</f>
        <v>0</v>
      </c>
      <c r="P42" s="168">
        <v>0</v>
      </c>
      <c r="Q42" s="168">
        <f>ROUND(E42*P42,5)</f>
        <v>0</v>
      </c>
      <c r="R42" s="168"/>
      <c r="S42" s="168"/>
      <c r="T42" s="169">
        <v>1.4999999999999999E-2</v>
      </c>
      <c r="U42" s="168">
        <f>ROUND(E42*T42,2)</f>
        <v>42.53</v>
      </c>
      <c r="V42" s="158"/>
      <c r="W42" s="158"/>
      <c r="X42" s="158"/>
      <c r="Y42" s="158"/>
      <c r="Z42" s="158"/>
      <c r="AA42" s="158"/>
      <c r="AB42" s="158"/>
      <c r="AC42" s="158"/>
      <c r="AD42" s="158"/>
      <c r="AE42" s="158" t="s">
        <v>92</v>
      </c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</row>
    <row r="43" spans="1:60" outlineLevel="1" x14ac:dyDescent="0.2">
      <c r="A43" s="159"/>
      <c r="B43" s="165"/>
      <c r="C43" s="291" t="s">
        <v>274</v>
      </c>
      <c r="D43" s="292"/>
      <c r="E43" s="293"/>
      <c r="F43" s="294"/>
      <c r="G43" s="295"/>
      <c r="H43" s="176"/>
      <c r="I43" s="176"/>
      <c r="J43" s="176"/>
      <c r="K43" s="176"/>
      <c r="L43" s="176"/>
      <c r="M43" s="176"/>
      <c r="N43" s="168"/>
      <c r="O43" s="168"/>
      <c r="P43" s="168"/>
      <c r="Q43" s="168"/>
      <c r="R43" s="168"/>
      <c r="S43" s="168"/>
      <c r="T43" s="169"/>
      <c r="U43" s="168"/>
      <c r="V43" s="158"/>
      <c r="W43" s="158"/>
      <c r="X43" s="158"/>
      <c r="Y43" s="158"/>
      <c r="Z43" s="158"/>
      <c r="AA43" s="158"/>
      <c r="AB43" s="158"/>
      <c r="AC43" s="158"/>
      <c r="AD43" s="158"/>
      <c r="AE43" s="158" t="s">
        <v>140</v>
      </c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216" t="str">
        <f>C43</f>
        <v>3 x hrabání</v>
      </c>
      <c r="BB43" s="158"/>
      <c r="BC43" s="158"/>
      <c r="BD43" s="158"/>
      <c r="BE43" s="158"/>
      <c r="BF43" s="158"/>
      <c r="BG43" s="158"/>
      <c r="BH43" s="158"/>
    </row>
    <row r="44" spans="1:60" outlineLevel="1" x14ac:dyDescent="0.2">
      <c r="A44" s="159"/>
      <c r="B44" s="165"/>
      <c r="C44" s="213" t="s">
        <v>275</v>
      </c>
      <c r="D44" s="214"/>
      <c r="E44" s="215">
        <v>2835</v>
      </c>
      <c r="F44" s="176"/>
      <c r="G44" s="176"/>
      <c r="H44" s="176"/>
      <c r="I44" s="176"/>
      <c r="J44" s="176"/>
      <c r="K44" s="176"/>
      <c r="L44" s="176"/>
      <c r="M44" s="176"/>
      <c r="N44" s="168"/>
      <c r="O44" s="168"/>
      <c r="P44" s="168"/>
      <c r="Q44" s="168"/>
      <c r="R44" s="168"/>
      <c r="S44" s="168"/>
      <c r="T44" s="169"/>
      <c r="U44" s="168"/>
      <c r="V44" s="158"/>
      <c r="W44" s="158"/>
      <c r="X44" s="158"/>
      <c r="Y44" s="158"/>
      <c r="Z44" s="158"/>
      <c r="AA44" s="158"/>
      <c r="AB44" s="158"/>
      <c r="AC44" s="158"/>
      <c r="AD44" s="158"/>
      <c r="AE44" s="158" t="s">
        <v>135</v>
      </c>
      <c r="AF44" s="158">
        <v>0</v>
      </c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</row>
    <row r="45" spans="1:60" outlineLevel="1" x14ac:dyDescent="0.2">
      <c r="A45" s="159">
        <v>15</v>
      </c>
      <c r="B45" s="165" t="s">
        <v>276</v>
      </c>
      <c r="C45" s="199" t="s">
        <v>277</v>
      </c>
      <c r="D45" s="168" t="s">
        <v>132</v>
      </c>
      <c r="E45" s="173">
        <v>750</v>
      </c>
      <c r="F45" s="175"/>
      <c r="G45" s="176">
        <f>ROUND(E45*F45,2)</f>
        <v>0</v>
      </c>
      <c r="H45" s="175"/>
      <c r="I45" s="176">
        <f>ROUND(E45*H45,2)</f>
        <v>0</v>
      </c>
      <c r="J45" s="175"/>
      <c r="K45" s="176">
        <f>ROUND(E45*J45,2)</f>
        <v>0</v>
      </c>
      <c r="L45" s="176">
        <v>21</v>
      </c>
      <c r="M45" s="176">
        <f>G45*(1+L45/100)</f>
        <v>0</v>
      </c>
      <c r="N45" s="168">
        <v>3.0000000000000001E-5</v>
      </c>
      <c r="O45" s="168">
        <f>ROUND(E45*N45,5)</f>
        <v>2.2499999999999999E-2</v>
      </c>
      <c r="P45" s="168">
        <v>0</v>
      </c>
      <c r="Q45" s="168">
        <f>ROUND(E45*P45,5)</f>
        <v>0</v>
      </c>
      <c r="R45" s="168"/>
      <c r="S45" s="168"/>
      <c r="T45" s="169">
        <v>0.06</v>
      </c>
      <c r="U45" s="168">
        <f>ROUND(E45*T45,2)</f>
        <v>45</v>
      </c>
      <c r="V45" s="158"/>
      <c r="W45" s="158"/>
      <c r="X45" s="158"/>
      <c r="Y45" s="158"/>
      <c r="Z45" s="158"/>
      <c r="AA45" s="158"/>
      <c r="AB45" s="158"/>
      <c r="AC45" s="158"/>
      <c r="AD45" s="158"/>
      <c r="AE45" s="158" t="s">
        <v>133</v>
      </c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1:60" outlineLevel="1" x14ac:dyDescent="0.2">
      <c r="A46" s="159"/>
      <c r="B46" s="165"/>
      <c r="C46" s="291" t="s">
        <v>278</v>
      </c>
      <c r="D46" s="292"/>
      <c r="E46" s="293"/>
      <c r="F46" s="294"/>
      <c r="G46" s="295"/>
      <c r="H46" s="176"/>
      <c r="I46" s="176"/>
      <c r="J46" s="176"/>
      <c r="K46" s="176"/>
      <c r="L46" s="176"/>
      <c r="M46" s="176"/>
      <c r="N46" s="168"/>
      <c r="O46" s="168"/>
      <c r="P46" s="168"/>
      <c r="Q46" s="168"/>
      <c r="R46" s="168"/>
      <c r="S46" s="168"/>
      <c r="T46" s="169"/>
      <c r="U46" s="168"/>
      <c r="V46" s="158"/>
      <c r="W46" s="158"/>
      <c r="X46" s="158"/>
      <c r="Y46" s="158"/>
      <c r="Z46" s="158"/>
      <c r="AA46" s="158"/>
      <c r="AB46" s="158"/>
      <c r="AC46" s="158"/>
      <c r="AD46" s="158"/>
      <c r="AE46" s="158" t="s">
        <v>140</v>
      </c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216" t="str">
        <f>C46</f>
        <v>1. Doporučená spotřeba osiva je 3 dkg/m2.</v>
      </c>
      <c r="BB46" s="158"/>
      <c r="BC46" s="158"/>
      <c r="BD46" s="158"/>
      <c r="BE46" s="158"/>
      <c r="BF46" s="158"/>
      <c r="BG46" s="158"/>
      <c r="BH46" s="158"/>
    </row>
    <row r="47" spans="1:60" ht="22.5" outlineLevel="1" x14ac:dyDescent="0.2">
      <c r="A47" s="159"/>
      <c r="B47" s="165"/>
      <c r="C47" s="291" t="s">
        <v>279</v>
      </c>
      <c r="D47" s="292"/>
      <c r="E47" s="293"/>
      <c r="F47" s="294"/>
      <c r="G47" s="295"/>
      <c r="H47" s="176"/>
      <c r="I47" s="176"/>
      <c r="J47" s="176"/>
      <c r="K47" s="176"/>
      <c r="L47" s="176"/>
      <c r="M47" s="176"/>
      <c r="N47" s="168"/>
      <c r="O47" s="168"/>
      <c r="P47" s="168"/>
      <c r="Q47" s="168"/>
      <c r="R47" s="168"/>
      <c r="S47" s="168"/>
      <c r="T47" s="169"/>
      <c r="U47" s="168"/>
      <c r="V47" s="158"/>
      <c r="W47" s="158"/>
      <c r="X47" s="158"/>
      <c r="Y47" s="158"/>
      <c r="Z47" s="158"/>
      <c r="AA47" s="158"/>
      <c r="AB47" s="158"/>
      <c r="AC47" s="158"/>
      <c r="AD47" s="158"/>
      <c r="AE47" s="158" t="s">
        <v>140</v>
      </c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216" t="str">
        <f>C47</f>
        <v>2. V položce jsou zakalkulovány náklady na první pokosení, naložení odpadu a odvezení do 20 km, se složením.</v>
      </c>
      <c r="BB47" s="158"/>
      <c r="BC47" s="158"/>
      <c r="BD47" s="158"/>
      <c r="BE47" s="158"/>
      <c r="BF47" s="158"/>
      <c r="BG47" s="158"/>
      <c r="BH47" s="158"/>
    </row>
    <row r="48" spans="1:60" outlineLevel="1" x14ac:dyDescent="0.2">
      <c r="A48" s="159"/>
      <c r="B48" s="165"/>
      <c r="C48" s="291" t="s">
        <v>280</v>
      </c>
      <c r="D48" s="292"/>
      <c r="E48" s="293"/>
      <c r="F48" s="294"/>
      <c r="G48" s="295"/>
      <c r="H48" s="176"/>
      <c r="I48" s="176"/>
      <c r="J48" s="176"/>
      <c r="K48" s="176"/>
      <c r="L48" s="176"/>
      <c r="M48" s="176"/>
      <c r="N48" s="168"/>
      <c r="O48" s="168"/>
      <c r="P48" s="168"/>
      <c r="Q48" s="168"/>
      <c r="R48" s="168"/>
      <c r="S48" s="168"/>
      <c r="T48" s="169"/>
      <c r="U48" s="168"/>
      <c r="V48" s="158"/>
      <c r="W48" s="158"/>
      <c r="X48" s="158"/>
      <c r="Y48" s="158"/>
      <c r="Z48" s="158"/>
      <c r="AA48" s="158"/>
      <c r="AB48" s="158"/>
      <c r="AC48" s="158"/>
      <c r="AD48" s="158"/>
      <c r="AE48" s="158" t="s">
        <v>140</v>
      </c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216" t="str">
        <f>C48</f>
        <v>3. V položce nejsou zakalkulovány náklady na vypletí a zalévání.</v>
      </c>
      <c r="BB48" s="158"/>
      <c r="BC48" s="158"/>
      <c r="BD48" s="158"/>
      <c r="BE48" s="158"/>
      <c r="BF48" s="158"/>
      <c r="BG48" s="158"/>
      <c r="BH48" s="158"/>
    </row>
    <row r="49" spans="1:60" outlineLevel="1" x14ac:dyDescent="0.2">
      <c r="A49" s="159">
        <v>16</v>
      </c>
      <c r="B49" s="165" t="s">
        <v>281</v>
      </c>
      <c r="C49" s="199" t="s">
        <v>282</v>
      </c>
      <c r="D49" s="168" t="s">
        <v>146</v>
      </c>
      <c r="E49" s="173">
        <v>6</v>
      </c>
      <c r="F49" s="175"/>
      <c r="G49" s="176">
        <f>ROUND(E49*F49,2)</f>
        <v>0</v>
      </c>
      <c r="H49" s="175"/>
      <c r="I49" s="176">
        <f>ROUND(E49*H49,2)</f>
        <v>0</v>
      </c>
      <c r="J49" s="175"/>
      <c r="K49" s="176">
        <f>ROUND(E49*J49,2)</f>
        <v>0</v>
      </c>
      <c r="L49" s="176">
        <v>21</v>
      </c>
      <c r="M49" s="176">
        <f>G49*(1+L49/100)</f>
        <v>0</v>
      </c>
      <c r="N49" s="168">
        <v>0</v>
      </c>
      <c r="O49" s="168">
        <f>ROUND(E49*N49,5)</f>
        <v>0</v>
      </c>
      <c r="P49" s="168">
        <v>0</v>
      </c>
      <c r="Q49" s="168">
        <f>ROUND(E49*P49,5)</f>
        <v>0</v>
      </c>
      <c r="R49" s="168"/>
      <c r="S49" s="168"/>
      <c r="T49" s="169">
        <v>3.4780000000000002</v>
      </c>
      <c r="U49" s="168">
        <f>ROUND(E49*T49,2)</f>
        <v>20.87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 t="s">
        <v>92</v>
      </c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</row>
    <row r="50" spans="1:60" ht="33.75" outlineLevel="1" x14ac:dyDescent="0.2">
      <c r="A50" s="159"/>
      <c r="B50" s="165"/>
      <c r="C50" s="291" t="s">
        <v>283</v>
      </c>
      <c r="D50" s="292"/>
      <c r="E50" s="293"/>
      <c r="F50" s="294"/>
      <c r="G50" s="295"/>
      <c r="H50" s="176"/>
      <c r="I50" s="176"/>
      <c r="J50" s="176"/>
      <c r="K50" s="176"/>
      <c r="L50" s="176"/>
      <c r="M50" s="176"/>
      <c r="N50" s="168"/>
      <c r="O50" s="168"/>
      <c r="P50" s="168"/>
      <c r="Q50" s="168"/>
      <c r="R50" s="168"/>
      <c r="S50" s="168"/>
      <c r="T50" s="169"/>
      <c r="U50" s="168"/>
      <c r="V50" s="158"/>
      <c r="W50" s="158"/>
      <c r="X50" s="158"/>
      <c r="Y50" s="158"/>
      <c r="Z50" s="158"/>
      <c r="AA50" s="158"/>
      <c r="AB50" s="158"/>
      <c r="AC50" s="158"/>
      <c r="AD50" s="158"/>
      <c r="AE50" s="158" t="s">
        <v>140</v>
      </c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216" t="str">
        <f>C50</f>
        <v>Hloubení jamek pro vysazování rostlin v hornině 1 až 4 s výměnou půdy na 50%, s případným naložením přebytečných výkopků na dopravní prostředek, s odvozem na vzdálenost do 20 km a se složením.</v>
      </c>
      <c r="BB50" s="158"/>
      <c r="BC50" s="158"/>
      <c r="BD50" s="158"/>
      <c r="BE50" s="158"/>
      <c r="BF50" s="158"/>
      <c r="BG50" s="158"/>
      <c r="BH50" s="158"/>
    </row>
    <row r="51" spans="1:60" outlineLevel="1" x14ac:dyDescent="0.2">
      <c r="A51" s="159"/>
      <c r="B51" s="165"/>
      <c r="C51" s="291" t="s">
        <v>284</v>
      </c>
      <c r="D51" s="292"/>
      <c r="E51" s="293"/>
      <c r="F51" s="294"/>
      <c r="G51" s="295"/>
      <c r="H51" s="176"/>
      <c r="I51" s="176"/>
      <c r="J51" s="176"/>
      <c r="K51" s="176"/>
      <c r="L51" s="176"/>
      <c r="M51" s="176"/>
      <c r="N51" s="168"/>
      <c r="O51" s="168"/>
      <c r="P51" s="168"/>
      <c r="Q51" s="168"/>
      <c r="R51" s="168"/>
      <c r="S51" s="168"/>
      <c r="T51" s="169"/>
      <c r="U51" s="168"/>
      <c r="V51" s="158"/>
      <c r="W51" s="158"/>
      <c r="X51" s="158"/>
      <c r="Y51" s="158"/>
      <c r="Z51" s="158"/>
      <c r="AA51" s="158"/>
      <c r="AB51" s="158"/>
      <c r="AC51" s="158"/>
      <c r="AD51" s="158"/>
      <c r="AE51" s="158" t="s">
        <v>140</v>
      </c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216" t="str">
        <f>C51</f>
        <v>V položkách jsou zakalkulovány i náklady na případné odstranění napadané zeminy.</v>
      </c>
      <c r="BB51" s="158"/>
      <c r="BC51" s="158"/>
      <c r="BD51" s="158"/>
      <c r="BE51" s="158"/>
      <c r="BF51" s="158"/>
      <c r="BG51" s="158"/>
      <c r="BH51" s="158"/>
    </row>
    <row r="52" spans="1:60" outlineLevel="1" x14ac:dyDescent="0.2">
      <c r="A52" s="159"/>
      <c r="B52" s="165"/>
      <c r="C52" s="291" t="s">
        <v>285</v>
      </c>
      <c r="D52" s="292"/>
      <c r="E52" s="293"/>
      <c r="F52" s="294"/>
      <c r="G52" s="295"/>
      <c r="H52" s="176"/>
      <c r="I52" s="176"/>
      <c r="J52" s="176"/>
      <c r="K52" s="176"/>
      <c r="L52" s="176"/>
      <c r="M52" s="176"/>
      <c r="N52" s="168"/>
      <c r="O52" s="168"/>
      <c r="P52" s="168"/>
      <c r="Q52" s="168"/>
      <c r="R52" s="168"/>
      <c r="S52" s="168"/>
      <c r="T52" s="169"/>
      <c r="U52" s="168"/>
      <c r="V52" s="158"/>
      <c r="W52" s="158"/>
      <c r="X52" s="158"/>
      <c r="Y52" s="158"/>
      <c r="Z52" s="158"/>
      <c r="AA52" s="158"/>
      <c r="AB52" s="158"/>
      <c r="AC52" s="158"/>
      <c r="AD52" s="158"/>
      <c r="AE52" s="158" t="s">
        <v>140</v>
      </c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216" t="str">
        <f>C52</f>
        <v>Rozměr jam: 1,5x1,5x0,8m</v>
      </c>
      <c r="BB52" s="158"/>
      <c r="BC52" s="158"/>
      <c r="BD52" s="158"/>
      <c r="BE52" s="158"/>
      <c r="BF52" s="158"/>
      <c r="BG52" s="158"/>
      <c r="BH52" s="158"/>
    </row>
    <row r="53" spans="1:60" outlineLevel="1" x14ac:dyDescent="0.2">
      <c r="A53" s="159"/>
      <c r="B53" s="165"/>
      <c r="C53" s="213" t="s">
        <v>286</v>
      </c>
      <c r="D53" s="214"/>
      <c r="E53" s="215">
        <v>6</v>
      </c>
      <c r="F53" s="176"/>
      <c r="G53" s="176"/>
      <c r="H53" s="176"/>
      <c r="I53" s="176"/>
      <c r="J53" s="176"/>
      <c r="K53" s="176"/>
      <c r="L53" s="176"/>
      <c r="M53" s="176"/>
      <c r="N53" s="168"/>
      <c r="O53" s="168"/>
      <c r="P53" s="168"/>
      <c r="Q53" s="168"/>
      <c r="R53" s="168"/>
      <c r="S53" s="168"/>
      <c r="T53" s="169"/>
      <c r="U53" s="168"/>
      <c r="V53" s="158"/>
      <c r="W53" s="158"/>
      <c r="X53" s="158"/>
      <c r="Y53" s="158"/>
      <c r="Z53" s="158"/>
      <c r="AA53" s="158"/>
      <c r="AB53" s="158"/>
      <c r="AC53" s="158"/>
      <c r="AD53" s="158"/>
      <c r="AE53" s="158" t="s">
        <v>135</v>
      </c>
      <c r="AF53" s="158">
        <v>0</v>
      </c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</row>
    <row r="54" spans="1:60" outlineLevel="1" x14ac:dyDescent="0.2">
      <c r="A54" s="159">
        <v>17</v>
      </c>
      <c r="B54" s="165" t="s">
        <v>287</v>
      </c>
      <c r="C54" s="199" t="s">
        <v>288</v>
      </c>
      <c r="D54" s="168" t="s">
        <v>132</v>
      </c>
      <c r="E54" s="173">
        <v>750</v>
      </c>
      <c r="F54" s="175"/>
      <c r="G54" s="176">
        <f>ROUND(E54*F54,2)</f>
        <v>0</v>
      </c>
      <c r="H54" s="175"/>
      <c r="I54" s="176">
        <f>ROUND(E54*H54,2)</f>
        <v>0</v>
      </c>
      <c r="J54" s="175"/>
      <c r="K54" s="176">
        <f>ROUND(E54*J54,2)</f>
        <v>0</v>
      </c>
      <c r="L54" s="176">
        <v>21</v>
      </c>
      <c r="M54" s="176">
        <f>G54*(1+L54/100)</f>
        <v>0</v>
      </c>
      <c r="N54" s="168">
        <v>0</v>
      </c>
      <c r="O54" s="168">
        <f>ROUND(E54*N54,5)</f>
        <v>0</v>
      </c>
      <c r="P54" s="168">
        <v>0</v>
      </c>
      <c r="Q54" s="168">
        <f>ROUND(E54*P54,5)</f>
        <v>0</v>
      </c>
      <c r="R54" s="168"/>
      <c r="S54" s="168"/>
      <c r="T54" s="169">
        <v>1E-3</v>
      </c>
      <c r="U54" s="168">
        <f>ROUND(E54*T54,2)</f>
        <v>0.75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 t="s">
        <v>92</v>
      </c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</row>
    <row r="55" spans="1:60" outlineLevel="1" x14ac:dyDescent="0.2">
      <c r="A55" s="159">
        <v>18</v>
      </c>
      <c r="B55" s="165" t="s">
        <v>289</v>
      </c>
      <c r="C55" s="199" t="s">
        <v>290</v>
      </c>
      <c r="D55" s="168" t="s">
        <v>132</v>
      </c>
      <c r="E55" s="173">
        <v>750</v>
      </c>
      <c r="F55" s="175"/>
      <c r="G55" s="176">
        <f>ROUND(E55*F55,2)</f>
        <v>0</v>
      </c>
      <c r="H55" s="175"/>
      <c r="I55" s="176">
        <f>ROUND(E55*H55,2)</f>
        <v>0</v>
      </c>
      <c r="J55" s="175"/>
      <c r="K55" s="176">
        <f>ROUND(E55*J55,2)</f>
        <v>0</v>
      </c>
      <c r="L55" s="176">
        <v>21</v>
      </c>
      <c r="M55" s="176">
        <f>G55*(1+L55/100)</f>
        <v>0</v>
      </c>
      <c r="N55" s="168">
        <v>0</v>
      </c>
      <c r="O55" s="168">
        <f>ROUND(E55*N55,5)</f>
        <v>0</v>
      </c>
      <c r="P55" s="168">
        <v>0</v>
      </c>
      <c r="Q55" s="168">
        <f>ROUND(E55*P55,5)</f>
        <v>0</v>
      </c>
      <c r="R55" s="168"/>
      <c r="S55" s="168"/>
      <c r="T55" s="169">
        <v>1.0999999999999999E-2</v>
      </c>
      <c r="U55" s="168">
        <f>ROUND(E55*T55,2)</f>
        <v>8.25</v>
      </c>
      <c r="V55" s="158"/>
      <c r="W55" s="158"/>
      <c r="X55" s="158"/>
      <c r="Y55" s="158"/>
      <c r="Z55" s="158"/>
      <c r="AA55" s="158"/>
      <c r="AB55" s="158"/>
      <c r="AC55" s="158"/>
      <c r="AD55" s="158"/>
      <c r="AE55" s="158" t="s">
        <v>92</v>
      </c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</row>
    <row r="56" spans="1:60" ht="22.5" outlineLevel="1" x14ac:dyDescent="0.2">
      <c r="A56" s="159"/>
      <c r="B56" s="165"/>
      <c r="C56" s="291" t="s">
        <v>291</v>
      </c>
      <c r="D56" s="292"/>
      <c r="E56" s="293"/>
      <c r="F56" s="294"/>
      <c r="G56" s="295"/>
      <c r="H56" s="176"/>
      <c r="I56" s="176"/>
      <c r="J56" s="176"/>
      <c r="K56" s="176"/>
      <c r="L56" s="176"/>
      <c r="M56" s="176"/>
      <c r="N56" s="168"/>
      <c r="O56" s="168"/>
      <c r="P56" s="168"/>
      <c r="Q56" s="168"/>
      <c r="R56" s="168"/>
      <c r="S56" s="168"/>
      <c r="T56" s="169"/>
      <c r="U56" s="168"/>
      <c r="V56" s="158"/>
      <c r="W56" s="158"/>
      <c r="X56" s="158"/>
      <c r="Y56" s="158"/>
      <c r="Z56" s="158"/>
      <c r="AA56" s="158"/>
      <c r="AB56" s="158"/>
      <c r="AC56" s="158"/>
      <c r="AD56" s="158"/>
      <c r="AE56" s="158" t="s">
        <v>140</v>
      </c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216" t="str">
        <f>C56</f>
        <v>Ošetření trávníku bez ohledu na způsob založení, tj. pokosení se shrabáním, naložením shrabků na dopravní prostředek s odvezením do 20 km a se složením.</v>
      </c>
      <c r="BB56" s="158"/>
      <c r="BC56" s="158"/>
      <c r="BD56" s="158"/>
      <c r="BE56" s="158"/>
      <c r="BF56" s="158"/>
      <c r="BG56" s="158"/>
      <c r="BH56" s="158"/>
    </row>
    <row r="57" spans="1:60" outlineLevel="1" x14ac:dyDescent="0.2">
      <c r="A57" s="159"/>
      <c r="B57" s="165"/>
      <c r="C57" s="213" t="s">
        <v>292</v>
      </c>
      <c r="D57" s="214"/>
      <c r="E57" s="215">
        <v>750</v>
      </c>
      <c r="F57" s="176"/>
      <c r="G57" s="176"/>
      <c r="H57" s="176"/>
      <c r="I57" s="176"/>
      <c r="J57" s="176"/>
      <c r="K57" s="176"/>
      <c r="L57" s="176"/>
      <c r="M57" s="176"/>
      <c r="N57" s="168"/>
      <c r="O57" s="168"/>
      <c r="P57" s="168"/>
      <c r="Q57" s="168"/>
      <c r="R57" s="168"/>
      <c r="S57" s="168"/>
      <c r="T57" s="169"/>
      <c r="U57" s="168"/>
      <c r="V57" s="158"/>
      <c r="W57" s="158"/>
      <c r="X57" s="158"/>
      <c r="Y57" s="158"/>
      <c r="Z57" s="158"/>
      <c r="AA57" s="158"/>
      <c r="AB57" s="158"/>
      <c r="AC57" s="158"/>
      <c r="AD57" s="158"/>
      <c r="AE57" s="158" t="s">
        <v>135</v>
      </c>
      <c r="AF57" s="158">
        <v>0</v>
      </c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</row>
    <row r="58" spans="1:60" outlineLevel="1" x14ac:dyDescent="0.2">
      <c r="A58" s="159">
        <v>19</v>
      </c>
      <c r="B58" s="165" t="s">
        <v>293</v>
      </c>
      <c r="C58" s="199" t="s">
        <v>294</v>
      </c>
      <c r="D58" s="168" t="s">
        <v>146</v>
      </c>
      <c r="E58" s="173">
        <v>6</v>
      </c>
      <c r="F58" s="175"/>
      <c r="G58" s="176">
        <f>ROUND(E58*F58,2)</f>
        <v>0</v>
      </c>
      <c r="H58" s="175"/>
      <c r="I58" s="176">
        <f>ROUND(E58*H58,2)</f>
        <v>0</v>
      </c>
      <c r="J58" s="175"/>
      <c r="K58" s="176">
        <f>ROUND(E58*J58,2)</f>
        <v>0</v>
      </c>
      <c r="L58" s="176">
        <v>21</v>
      </c>
      <c r="M58" s="176">
        <f>G58*(1+L58/100)</f>
        <v>0</v>
      </c>
      <c r="N58" s="168">
        <v>0</v>
      </c>
      <c r="O58" s="168">
        <f>ROUND(E58*N58,5)</f>
        <v>0</v>
      </c>
      <c r="P58" s="168">
        <v>0</v>
      </c>
      <c r="Q58" s="168">
        <f>ROUND(E58*P58,5)</f>
        <v>0</v>
      </c>
      <c r="R58" s="168"/>
      <c r="S58" s="168"/>
      <c r="T58" s="169">
        <v>1.2070000000000001</v>
      </c>
      <c r="U58" s="168">
        <f>ROUND(E58*T58,2)</f>
        <v>7.24</v>
      </c>
      <c r="V58" s="158"/>
      <c r="W58" s="158"/>
      <c r="X58" s="158"/>
      <c r="Y58" s="158"/>
      <c r="Z58" s="158"/>
      <c r="AA58" s="158"/>
      <c r="AB58" s="158"/>
      <c r="AC58" s="158"/>
      <c r="AD58" s="158"/>
      <c r="AE58" s="158" t="s">
        <v>92</v>
      </c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</row>
    <row r="59" spans="1:60" outlineLevel="1" x14ac:dyDescent="0.2">
      <c r="A59" s="159"/>
      <c r="B59" s="165"/>
      <c r="C59" s="291" t="s">
        <v>295</v>
      </c>
      <c r="D59" s="292"/>
      <c r="E59" s="293"/>
      <c r="F59" s="294"/>
      <c r="G59" s="295"/>
      <c r="H59" s="176"/>
      <c r="I59" s="176"/>
      <c r="J59" s="176"/>
      <c r="K59" s="176"/>
      <c r="L59" s="176"/>
      <c r="M59" s="176"/>
      <c r="N59" s="168"/>
      <c r="O59" s="168"/>
      <c r="P59" s="168"/>
      <c r="Q59" s="168"/>
      <c r="R59" s="168"/>
      <c r="S59" s="168"/>
      <c r="T59" s="169"/>
      <c r="U59" s="168"/>
      <c r="V59" s="158"/>
      <c r="W59" s="158"/>
      <c r="X59" s="158"/>
      <c r="Y59" s="158"/>
      <c r="Z59" s="158"/>
      <c r="AA59" s="158"/>
      <c r="AB59" s="158"/>
      <c r="AC59" s="158"/>
      <c r="AD59" s="158"/>
      <c r="AE59" s="158" t="s">
        <v>140</v>
      </c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216" t="str">
        <f>C59</f>
        <v>Výsadba dřevin s balem do předem vyhloubené jamky se zalitím.</v>
      </c>
      <c r="BB59" s="158"/>
      <c r="BC59" s="158"/>
      <c r="BD59" s="158"/>
      <c r="BE59" s="158"/>
      <c r="BF59" s="158"/>
      <c r="BG59" s="158"/>
      <c r="BH59" s="158"/>
    </row>
    <row r="60" spans="1:60" ht="22.5" outlineLevel="1" x14ac:dyDescent="0.2">
      <c r="A60" s="159">
        <v>20</v>
      </c>
      <c r="B60" s="165" t="s">
        <v>296</v>
      </c>
      <c r="C60" s="199" t="s">
        <v>297</v>
      </c>
      <c r="D60" s="168" t="s">
        <v>146</v>
      </c>
      <c r="E60" s="173">
        <v>6</v>
      </c>
      <c r="F60" s="175"/>
      <c r="G60" s="176">
        <f>ROUND(E60*F60,2)</f>
        <v>0</v>
      </c>
      <c r="H60" s="175"/>
      <c r="I60" s="176">
        <f>ROUND(E60*H60,2)</f>
        <v>0</v>
      </c>
      <c r="J60" s="175"/>
      <c r="K60" s="176">
        <f>ROUND(E60*J60,2)</f>
        <v>0</v>
      </c>
      <c r="L60" s="176">
        <v>21</v>
      </c>
      <c r="M60" s="176">
        <f>G60*(1+L60/100)</f>
        <v>0</v>
      </c>
      <c r="N60" s="168">
        <v>2.5000000000000001E-4</v>
      </c>
      <c r="O60" s="168">
        <f>ROUND(E60*N60,5)</f>
        <v>1.5E-3</v>
      </c>
      <c r="P60" s="168">
        <v>0</v>
      </c>
      <c r="Q60" s="168">
        <f>ROUND(E60*P60,5)</f>
        <v>0</v>
      </c>
      <c r="R60" s="168"/>
      <c r="S60" s="168"/>
      <c r="T60" s="169">
        <v>5.7000000000000002E-2</v>
      </c>
      <c r="U60" s="168">
        <f>ROUND(E60*T60,2)</f>
        <v>0.34</v>
      </c>
      <c r="V60" s="158"/>
      <c r="W60" s="158"/>
      <c r="X60" s="158"/>
      <c r="Y60" s="158"/>
      <c r="Z60" s="158"/>
      <c r="AA60" s="158"/>
      <c r="AB60" s="158"/>
      <c r="AC60" s="158"/>
      <c r="AD60" s="158"/>
      <c r="AE60" s="158" t="s">
        <v>92</v>
      </c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</row>
    <row r="61" spans="1:60" outlineLevel="1" x14ac:dyDescent="0.2">
      <c r="A61" s="159"/>
      <c r="B61" s="165"/>
      <c r="C61" s="291" t="s">
        <v>298</v>
      </c>
      <c r="D61" s="292"/>
      <c r="E61" s="293"/>
      <c r="F61" s="294"/>
      <c r="G61" s="295"/>
      <c r="H61" s="176"/>
      <c r="I61" s="176"/>
      <c r="J61" s="176"/>
      <c r="K61" s="176"/>
      <c r="L61" s="176"/>
      <c r="M61" s="176"/>
      <c r="N61" s="168"/>
      <c r="O61" s="168"/>
      <c r="P61" s="168"/>
      <c r="Q61" s="168"/>
      <c r="R61" s="168"/>
      <c r="S61" s="168"/>
      <c r="T61" s="169"/>
      <c r="U61" s="168"/>
      <c r="V61" s="158"/>
      <c r="W61" s="158"/>
      <c r="X61" s="158"/>
      <c r="Y61" s="158"/>
      <c r="Z61" s="158"/>
      <c r="AA61" s="158"/>
      <c r="AB61" s="158"/>
      <c r="AC61" s="158"/>
      <c r="AD61" s="158"/>
      <c r="AE61" s="158" t="s">
        <v>140</v>
      </c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216" t="str">
        <f>C61</f>
        <v>Hnojivo s postupným uvolňováním.</v>
      </c>
      <c r="BB61" s="158"/>
      <c r="BC61" s="158"/>
      <c r="BD61" s="158"/>
      <c r="BE61" s="158"/>
      <c r="BF61" s="158"/>
      <c r="BG61" s="158"/>
      <c r="BH61" s="158"/>
    </row>
    <row r="62" spans="1:60" outlineLevel="1" x14ac:dyDescent="0.2">
      <c r="A62" s="159"/>
      <c r="B62" s="165"/>
      <c r="C62" s="291" t="s">
        <v>299</v>
      </c>
      <c r="D62" s="292"/>
      <c r="E62" s="293"/>
      <c r="F62" s="294"/>
      <c r="G62" s="295"/>
      <c r="H62" s="176"/>
      <c r="I62" s="176"/>
      <c r="J62" s="176"/>
      <c r="K62" s="176"/>
      <c r="L62" s="176"/>
      <c r="M62" s="176"/>
      <c r="N62" s="168"/>
      <c r="O62" s="168"/>
      <c r="P62" s="168"/>
      <c r="Q62" s="168"/>
      <c r="R62" s="168"/>
      <c r="S62" s="168"/>
      <c r="T62" s="169"/>
      <c r="U62" s="168"/>
      <c r="V62" s="158"/>
      <c r="W62" s="158"/>
      <c r="X62" s="158"/>
      <c r="Y62" s="158"/>
      <c r="Z62" s="158"/>
      <c r="AA62" s="158"/>
      <c r="AB62" s="158"/>
      <c r="AC62" s="158"/>
      <c r="AD62" s="158"/>
      <c r="AE62" s="158" t="s">
        <v>140</v>
      </c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216" t="str">
        <f>C62</f>
        <v>6 tablet x 6</v>
      </c>
      <c r="BB62" s="158"/>
      <c r="BC62" s="158"/>
      <c r="BD62" s="158"/>
      <c r="BE62" s="158"/>
      <c r="BF62" s="158"/>
      <c r="BG62" s="158"/>
      <c r="BH62" s="158"/>
    </row>
    <row r="63" spans="1:60" outlineLevel="1" x14ac:dyDescent="0.2">
      <c r="A63" s="159">
        <v>21</v>
      </c>
      <c r="B63" s="165" t="s">
        <v>300</v>
      </c>
      <c r="C63" s="199" t="s">
        <v>301</v>
      </c>
      <c r="D63" s="168" t="s">
        <v>146</v>
      </c>
      <c r="E63" s="173">
        <v>6</v>
      </c>
      <c r="F63" s="175"/>
      <c r="G63" s="176">
        <f>ROUND(E63*F63,2)</f>
        <v>0</v>
      </c>
      <c r="H63" s="175"/>
      <c r="I63" s="176">
        <f>ROUND(E63*H63,2)</f>
        <v>0</v>
      </c>
      <c r="J63" s="175"/>
      <c r="K63" s="176">
        <f>ROUND(E63*J63,2)</f>
        <v>0</v>
      </c>
      <c r="L63" s="176">
        <v>21</v>
      </c>
      <c r="M63" s="176">
        <f>G63*(1+L63/100)</f>
        <v>0</v>
      </c>
      <c r="N63" s="168">
        <v>5.5999999999999995E-4</v>
      </c>
      <c r="O63" s="168">
        <f>ROUND(E63*N63,5)</f>
        <v>3.3600000000000001E-3</v>
      </c>
      <c r="P63" s="168">
        <v>0</v>
      </c>
      <c r="Q63" s="168">
        <f>ROUND(E63*P63,5)</f>
        <v>0</v>
      </c>
      <c r="R63" s="168"/>
      <c r="S63" s="168"/>
      <c r="T63" s="169">
        <v>0.874</v>
      </c>
      <c r="U63" s="168">
        <f>ROUND(E63*T63,2)</f>
        <v>5.24</v>
      </c>
      <c r="V63" s="158"/>
      <c r="W63" s="158"/>
      <c r="X63" s="158"/>
      <c r="Y63" s="158"/>
      <c r="Z63" s="158"/>
      <c r="AA63" s="158"/>
      <c r="AB63" s="158"/>
      <c r="AC63" s="158"/>
      <c r="AD63" s="158"/>
      <c r="AE63" s="158" t="s">
        <v>92</v>
      </c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</row>
    <row r="64" spans="1:60" outlineLevel="1" x14ac:dyDescent="0.2">
      <c r="A64" s="159"/>
      <c r="B64" s="165"/>
      <c r="C64" s="213" t="s">
        <v>302</v>
      </c>
      <c r="D64" s="214"/>
      <c r="E64" s="215">
        <v>6</v>
      </c>
      <c r="F64" s="176"/>
      <c r="G64" s="176"/>
      <c r="H64" s="176"/>
      <c r="I64" s="176"/>
      <c r="J64" s="176"/>
      <c r="K64" s="176"/>
      <c r="L64" s="176"/>
      <c r="M64" s="176"/>
      <c r="N64" s="168"/>
      <c r="O64" s="168"/>
      <c r="P64" s="168"/>
      <c r="Q64" s="168"/>
      <c r="R64" s="168"/>
      <c r="S64" s="168"/>
      <c r="T64" s="169"/>
      <c r="U64" s="168"/>
      <c r="V64" s="158"/>
      <c r="W64" s="158"/>
      <c r="X64" s="158"/>
      <c r="Y64" s="158"/>
      <c r="Z64" s="158"/>
      <c r="AA64" s="158"/>
      <c r="AB64" s="158"/>
      <c r="AC64" s="158"/>
      <c r="AD64" s="158"/>
      <c r="AE64" s="158" t="s">
        <v>135</v>
      </c>
      <c r="AF64" s="158">
        <v>0</v>
      </c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</row>
    <row r="65" spans="1:60" ht="22.5" outlineLevel="1" x14ac:dyDescent="0.2">
      <c r="A65" s="159">
        <v>22</v>
      </c>
      <c r="B65" s="165" t="s">
        <v>303</v>
      </c>
      <c r="C65" s="199" t="s">
        <v>304</v>
      </c>
      <c r="D65" s="168" t="s">
        <v>146</v>
      </c>
      <c r="E65" s="173">
        <v>6</v>
      </c>
      <c r="F65" s="175"/>
      <c r="G65" s="176">
        <f>ROUND(E65*F65,2)</f>
        <v>0</v>
      </c>
      <c r="H65" s="175"/>
      <c r="I65" s="176">
        <f>ROUND(E65*H65,2)</f>
        <v>0</v>
      </c>
      <c r="J65" s="175"/>
      <c r="K65" s="176">
        <f>ROUND(E65*J65,2)</f>
        <v>0</v>
      </c>
      <c r="L65" s="176">
        <v>21</v>
      </c>
      <c r="M65" s="176">
        <f>G65*(1+L65/100)</f>
        <v>0</v>
      </c>
      <c r="N65" s="168">
        <v>7.0000000000000001E-3</v>
      </c>
      <c r="O65" s="168">
        <f>ROUND(E65*N65,5)</f>
        <v>4.2000000000000003E-2</v>
      </c>
      <c r="P65" s="168">
        <v>0</v>
      </c>
      <c r="Q65" s="168">
        <f>ROUND(E65*P65,5)</f>
        <v>0</v>
      </c>
      <c r="R65" s="168"/>
      <c r="S65" s="168"/>
      <c r="T65" s="169">
        <v>0</v>
      </c>
      <c r="U65" s="168">
        <f>ROUND(E65*T65,2)</f>
        <v>0</v>
      </c>
      <c r="V65" s="158"/>
      <c r="W65" s="158"/>
      <c r="X65" s="158"/>
      <c r="Y65" s="158"/>
      <c r="Z65" s="158"/>
      <c r="AA65" s="158"/>
      <c r="AB65" s="158"/>
      <c r="AC65" s="158"/>
      <c r="AD65" s="158"/>
      <c r="AE65" s="158" t="s">
        <v>244</v>
      </c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</row>
    <row r="66" spans="1:60" outlineLevel="1" x14ac:dyDescent="0.2">
      <c r="A66" s="159"/>
      <c r="B66" s="165"/>
      <c r="C66" s="213" t="s">
        <v>305</v>
      </c>
      <c r="D66" s="214"/>
      <c r="E66" s="215">
        <v>6</v>
      </c>
      <c r="F66" s="176"/>
      <c r="G66" s="176"/>
      <c r="H66" s="176"/>
      <c r="I66" s="176"/>
      <c r="J66" s="176"/>
      <c r="K66" s="176"/>
      <c r="L66" s="176"/>
      <c r="M66" s="176"/>
      <c r="N66" s="168"/>
      <c r="O66" s="168"/>
      <c r="P66" s="168"/>
      <c r="Q66" s="168"/>
      <c r="R66" s="168"/>
      <c r="S66" s="168"/>
      <c r="T66" s="169"/>
      <c r="U66" s="168"/>
      <c r="V66" s="158"/>
      <c r="W66" s="158"/>
      <c r="X66" s="158"/>
      <c r="Y66" s="158"/>
      <c r="Z66" s="158"/>
      <c r="AA66" s="158"/>
      <c r="AB66" s="158"/>
      <c r="AC66" s="158"/>
      <c r="AD66" s="158"/>
      <c r="AE66" s="158" t="s">
        <v>135</v>
      </c>
      <c r="AF66" s="158">
        <v>0</v>
      </c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</row>
    <row r="67" spans="1:60" outlineLevel="1" x14ac:dyDescent="0.2">
      <c r="A67" s="159">
        <v>23</v>
      </c>
      <c r="B67" s="165" t="s">
        <v>306</v>
      </c>
      <c r="C67" s="199" t="s">
        <v>307</v>
      </c>
      <c r="D67" s="168" t="s">
        <v>132</v>
      </c>
      <c r="E67" s="173">
        <v>195</v>
      </c>
      <c r="F67" s="175"/>
      <c r="G67" s="176">
        <f>ROUND(E67*F67,2)</f>
        <v>0</v>
      </c>
      <c r="H67" s="175"/>
      <c r="I67" s="176">
        <f>ROUND(E67*H67,2)</f>
        <v>0</v>
      </c>
      <c r="J67" s="175"/>
      <c r="K67" s="176">
        <f>ROUND(E67*J67,2)</f>
        <v>0</v>
      </c>
      <c r="L67" s="176">
        <v>21</v>
      </c>
      <c r="M67" s="176">
        <f>G67*(1+L67/100)</f>
        <v>0</v>
      </c>
      <c r="N67" s="168">
        <v>0</v>
      </c>
      <c r="O67" s="168">
        <f>ROUND(E67*N67,5)</f>
        <v>0</v>
      </c>
      <c r="P67" s="168">
        <v>0</v>
      </c>
      <c r="Q67" s="168">
        <f>ROUND(E67*P67,5)</f>
        <v>0</v>
      </c>
      <c r="R67" s="168"/>
      <c r="S67" s="168"/>
      <c r="T67" s="169">
        <v>4.4999999999999998E-2</v>
      </c>
      <c r="U67" s="168">
        <f>ROUND(E67*T67,2)</f>
        <v>8.7799999999999994</v>
      </c>
      <c r="V67" s="158"/>
      <c r="W67" s="158"/>
      <c r="X67" s="158"/>
      <c r="Y67" s="158"/>
      <c r="Z67" s="158"/>
      <c r="AA67" s="158"/>
      <c r="AB67" s="158"/>
      <c r="AC67" s="158"/>
      <c r="AD67" s="158"/>
      <c r="AE67" s="158" t="s">
        <v>92</v>
      </c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</row>
    <row r="68" spans="1:60" ht="22.5" outlineLevel="1" x14ac:dyDescent="0.2">
      <c r="A68" s="159"/>
      <c r="B68" s="165"/>
      <c r="C68" s="291" t="s">
        <v>308</v>
      </c>
      <c r="D68" s="292"/>
      <c r="E68" s="293"/>
      <c r="F68" s="294"/>
      <c r="G68" s="295"/>
      <c r="H68" s="176"/>
      <c r="I68" s="176"/>
      <c r="J68" s="176"/>
      <c r="K68" s="176"/>
      <c r="L68" s="176"/>
      <c r="M68" s="176"/>
      <c r="N68" s="168"/>
      <c r="O68" s="168"/>
      <c r="P68" s="168"/>
      <c r="Q68" s="168"/>
      <c r="R68" s="168"/>
      <c r="S68" s="168"/>
      <c r="T68" s="169"/>
      <c r="U68" s="168"/>
      <c r="V68" s="158"/>
      <c r="W68" s="158"/>
      <c r="X68" s="158"/>
      <c r="Y68" s="158"/>
      <c r="Z68" s="158"/>
      <c r="AA68" s="158"/>
      <c r="AB68" s="158"/>
      <c r="AC68" s="158"/>
      <c r="AD68" s="158"/>
      <c r="AE68" s="158" t="s">
        <v>140</v>
      </c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216" t="str">
        <f>C68</f>
        <v>Založení záhonu pro vysazování rostlin s urovnáním a s případným naložením odpadu na dopravní prostředek, s odvozem na vzdálenost do 20 km a se složením.</v>
      </c>
      <c r="BB68" s="158"/>
      <c r="BC68" s="158"/>
      <c r="BD68" s="158"/>
      <c r="BE68" s="158"/>
      <c r="BF68" s="158"/>
      <c r="BG68" s="158"/>
      <c r="BH68" s="158"/>
    </row>
    <row r="69" spans="1:60" outlineLevel="1" x14ac:dyDescent="0.2">
      <c r="A69" s="159"/>
      <c r="B69" s="165"/>
      <c r="C69" s="291" t="s">
        <v>309</v>
      </c>
      <c r="D69" s="292"/>
      <c r="E69" s="293"/>
      <c r="F69" s="294"/>
      <c r="G69" s="295"/>
      <c r="H69" s="176"/>
      <c r="I69" s="176"/>
      <c r="J69" s="176"/>
      <c r="K69" s="176"/>
      <c r="L69" s="176"/>
      <c r="M69" s="176"/>
      <c r="N69" s="168"/>
      <c r="O69" s="168"/>
      <c r="P69" s="168"/>
      <c r="Q69" s="168"/>
      <c r="R69" s="168"/>
      <c r="S69" s="168"/>
      <c r="T69" s="169"/>
      <c r="U69" s="168"/>
      <c r="V69" s="158"/>
      <c r="W69" s="158"/>
      <c r="X69" s="158"/>
      <c r="Y69" s="158"/>
      <c r="Z69" s="158"/>
      <c r="AA69" s="158"/>
      <c r="AB69" s="158"/>
      <c r="AC69" s="158"/>
      <c r="AD69" s="158"/>
      <c r="AE69" s="158" t="s">
        <v>140</v>
      </c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216" t="str">
        <f>C69</f>
        <v>V položkách jsou zakalkulovány i náklady na jedno obdělání půdy nakopáním, frézováním nebo rytím.</v>
      </c>
      <c r="BB69" s="158"/>
      <c r="BC69" s="158"/>
      <c r="BD69" s="158"/>
      <c r="BE69" s="158"/>
      <c r="BF69" s="158"/>
      <c r="BG69" s="158"/>
      <c r="BH69" s="158"/>
    </row>
    <row r="70" spans="1:60" outlineLevel="1" x14ac:dyDescent="0.2">
      <c r="A70" s="159">
        <v>24</v>
      </c>
      <c r="B70" s="165" t="s">
        <v>310</v>
      </c>
      <c r="C70" s="199" t="s">
        <v>311</v>
      </c>
      <c r="D70" s="168" t="s">
        <v>146</v>
      </c>
      <c r="E70" s="173">
        <v>1127</v>
      </c>
      <c r="F70" s="175"/>
      <c r="G70" s="176">
        <f>ROUND(E70*F70,2)</f>
        <v>0</v>
      </c>
      <c r="H70" s="175"/>
      <c r="I70" s="176">
        <f>ROUND(E70*H70,2)</f>
        <v>0</v>
      </c>
      <c r="J70" s="175"/>
      <c r="K70" s="176">
        <f>ROUND(E70*J70,2)</f>
        <v>0</v>
      </c>
      <c r="L70" s="176">
        <v>21</v>
      </c>
      <c r="M70" s="176">
        <f>G70*(1+L70/100)</f>
        <v>0</v>
      </c>
      <c r="N70" s="168">
        <v>0</v>
      </c>
      <c r="O70" s="168">
        <f>ROUND(E70*N70,5)</f>
        <v>0</v>
      </c>
      <c r="P70" s="168">
        <v>0</v>
      </c>
      <c r="Q70" s="168">
        <f>ROUND(E70*P70,5)</f>
        <v>0</v>
      </c>
      <c r="R70" s="168"/>
      <c r="S70" s="168"/>
      <c r="T70" s="169">
        <v>2.4E-2</v>
      </c>
      <c r="U70" s="168">
        <f>ROUND(E70*T70,2)</f>
        <v>27.05</v>
      </c>
      <c r="V70" s="158"/>
      <c r="W70" s="158"/>
      <c r="X70" s="158"/>
      <c r="Y70" s="158"/>
      <c r="Z70" s="158"/>
      <c r="AA70" s="158"/>
      <c r="AB70" s="158"/>
      <c r="AC70" s="158"/>
      <c r="AD70" s="158"/>
      <c r="AE70" s="158" t="s">
        <v>92</v>
      </c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</row>
    <row r="71" spans="1:60" outlineLevel="1" x14ac:dyDescent="0.2">
      <c r="A71" s="159"/>
      <c r="B71" s="165"/>
      <c r="C71" s="213" t="s">
        <v>312</v>
      </c>
      <c r="D71" s="214"/>
      <c r="E71" s="215">
        <v>727</v>
      </c>
      <c r="F71" s="176"/>
      <c r="G71" s="176"/>
      <c r="H71" s="176"/>
      <c r="I71" s="176"/>
      <c r="J71" s="176"/>
      <c r="K71" s="176"/>
      <c r="L71" s="176"/>
      <c r="M71" s="176"/>
      <c r="N71" s="168"/>
      <c r="O71" s="168"/>
      <c r="P71" s="168"/>
      <c r="Q71" s="168"/>
      <c r="R71" s="168"/>
      <c r="S71" s="168"/>
      <c r="T71" s="169"/>
      <c r="U71" s="168"/>
      <c r="V71" s="158"/>
      <c r="W71" s="158"/>
      <c r="X71" s="158"/>
      <c r="Y71" s="158"/>
      <c r="Z71" s="158"/>
      <c r="AA71" s="158"/>
      <c r="AB71" s="158"/>
      <c r="AC71" s="158"/>
      <c r="AD71" s="158"/>
      <c r="AE71" s="158" t="s">
        <v>135</v>
      </c>
      <c r="AF71" s="158">
        <v>0</v>
      </c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</row>
    <row r="72" spans="1:60" outlineLevel="1" x14ac:dyDescent="0.2">
      <c r="A72" s="159"/>
      <c r="B72" s="165"/>
      <c r="C72" s="213" t="s">
        <v>313</v>
      </c>
      <c r="D72" s="214"/>
      <c r="E72" s="215">
        <v>324</v>
      </c>
      <c r="F72" s="176"/>
      <c r="G72" s="176"/>
      <c r="H72" s="176"/>
      <c r="I72" s="176"/>
      <c r="J72" s="176"/>
      <c r="K72" s="176"/>
      <c r="L72" s="176"/>
      <c r="M72" s="176"/>
      <c r="N72" s="168"/>
      <c r="O72" s="168"/>
      <c r="P72" s="168"/>
      <c r="Q72" s="168"/>
      <c r="R72" s="168"/>
      <c r="S72" s="168"/>
      <c r="T72" s="169"/>
      <c r="U72" s="168"/>
      <c r="V72" s="158"/>
      <c r="W72" s="158"/>
      <c r="X72" s="158"/>
      <c r="Y72" s="158"/>
      <c r="Z72" s="158"/>
      <c r="AA72" s="158"/>
      <c r="AB72" s="158"/>
      <c r="AC72" s="158"/>
      <c r="AD72" s="158"/>
      <c r="AE72" s="158" t="s">
        <v>135</v>
      </c>
      <c r="AF72" s="158">
        <v>0</v>
      </c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</row>
    <row r="73" spans="1:60" outlineLevel="1" x14ac:dyDescent="0.2">
      <c r="A73" s="159"/>
      <c r="B73" s="165"/>
      <c r="C73" s="213" t="s">
        <v>314</v>
      </c>
      <c r="D73" s="214"/>
      <c r="E73" s="215">
        <v>76</v>
      </c>
      <c r="F73" s="176"/>
      <c r="G73" s="176"/>
      <c r="H73" s="176"/>
      <c r="I73" s="176"/>
      <c r="J73" s="176"/>
      <c r="K73" s="176"/>
      <c r="L73" s="176"/>
      <c r="M73" s="176"/>
      <c r="N73" s="168"/>
      <c r="O73" s="168"/>
      <c r="P73" s="168"/>
      <c r="Q73" s="168"/>
      <c r="R73" s="168"/>
      <c r="S73" s="168"/>
      <c r="T73" s="169"/>
      <c r="U73" s="168"/>
      <c r="V73" s="158"/>
      <c r="W73" s="158"/>
      <c r="X73" s="158"/>
      <c r="Y73" s="158"/>
      <c r="Z73" s="158"/>
      <c r="AA73" s="158"/>
      <c r="AB73" s="158"/>
      <c r="AC73" s="158"/>
      <c r="AD73" s="158"/>
      <c r="AE73" s="158" t="s">
        <v>135</v>
      </c>
      <c r="AF73" s="158">
        <v>0</v>
      </c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</row>
    <row r="74" spans="1:60" outlineLevel="1" x14ac:dyDescent="0.2">
      <c r="A74" s="159">
        <v>25</v>
      </c>
      <c r="B74" s="165" t="s">
        <v>315</v>
      </c>
      <c r="C74" s="199" t="s">
        <v>316</v>
      </c>
      <c r="D74" s="168" t="s">
        <v>146</v>
      </c>
      <c r="E74" s="173">
        <v>324</v>
      </c>
      <c r="F74" s="175"/>
      <c r="G74" s="176">
        <f>ROUND(E74*F74,2)</f>
        <v>0</v>
      </c>
      <c r="H74" s="175"/>
      <c r="I74" s="176">
        <f>ROUND(E74*H74,2)</f>
        <v>0</v>
      </c>
      <c r="J74" s="175"/>
      <c r="K74" s="176">
        <f>ROUND(E74*J74,2)</f>
        <v>0</v>
      </c>
      <c r="L74" s="176">
        <v>21</v>
      </c>
      <c r="M74" s="176">
        <f>G74*(1+L74/100)</f>
        <v>0</v>
      </c>
      <c r="N74" s="168">
        <v>0</v>
      </c>
      <c r="O74" s="168">
        <f>ROUND(E74*N74,5)</f>
        <v>0</v>
      </c>
      <c r="P74" s="168">
        <v>0</v>
      </c>
      <c r="Q74" s="168">
        <f>ROUND(E74*P74,5)</f>
        <v>0</v>
      </c>
      <c r="R74" s="168"/>
      <c r="S74" s="168"/>
      <c r="T74" s="169">
        <v>1.0999999999999999E-2</v>
      </c>
      <c r="U74" s="168">
        <f>ROUND(E74*T74,2)</f>
        <v>3.56</v>
      </c>
      <c r="V74" s="158"/>
      <c r="W74" s="158"/>
      <c r="X74" s="158"/>
      <c r="Y74" s="158"/>
      <c r="Z74" s="158"/>
      <c r="AA74" s="158"/>
      <c r="AB74" s="158"/>
      <c r="AC74" s="158"/>
      <c r="AD74" s="158"/>
      <c r="AE74" s="158" t="s">
        <v>92</v>
      </c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</row>
    <row r="75" spans="1:60" outlineLevel="1" x14ac:dyDescent="0.2">
      <c r="A75" s="159"/>
      <c r="B75" s="165"/>
      <c r="C75" s="291" t="s">
        <v>317</v>
      </c>
      <c r="D75" s="292"/>
      <c r="E75" s="293"/>
      <c r="F75" s="294"/>
      <c r="G75" s="295"/>
      <c r="H75" s="176"/>
      <c r="I75" s="176"/>
      <c r="J75" s="176"/>
      <c r="K75" s="176"/>
      <c r="L75" s="176"/>
      <c r="M75" s="176"/>
      <c r="N75" s="168"/>
      <c r="O75" s="168"/>
      <c r="P75" s="168"/>
      <c r="Q75" s="168"/>
      <c r="R75" s="168"/>
      <c r="S75" s="168"/>
      <c r="T75" s="169"/>
      <c r="U75" s="168"/>
      <c r="V75" s="158"/>
      <c r="W75" s="158"/>
      <c r="X75" s="158"/>
      <c r="Y75" s="158"/>
      <c r="Z75" s="158"/>
      <c r="AA75" s="158"/>
      <c r="AB75" s="158"/>
      <c r="AC75" s="158"/>
      <c r="AD75" s="158"/>
      <c r="AE75" s="158" t="s">
        <v>140</v>
      </c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216" t="str">
        <f>C75</f>
        <v>Výsadba květin do připravené půdy se zalitím.</v>
      </c>
      <c r="BB75" s="158"/>
      <c r="BC75" s="158"/>
      <c r="BD75" s="158"/>
      <c r="BE75" s="158"/>
      <c r="BF75" s="158"/>
      <c r="BG75" s="158"/>
      <c r="BH75" s="158"/>
    </row>
    <row r="76" spans="1:60" outlineLevel="1" x14ac:dyDescent="0.2">
      <c r="A76" s="159">
        <v>26</v>
      </c>
      <c r="B76" s="165" t="s">
        <v>318</v>
      </c>
      <c r="C76" s="199" t="s">
        <v>319</v>
      </c>
      <c r="D76" s="168" t="s">
        <v>146</v>
      </c>
      <c r="E76" s="173">
        <v>727</v>
      </c>
      <c r="F76" s="175"/>
      <c r="G76" s="176">
        <f>ROUND(E76*F76,2)</f>
        <v>0</v>
      </c>
      <c r="H76" s="175"/>
      <c r="I76" s="176">
        <f>ROUND(E76*H76,2)</f>
        <v>0</v>
      </c>
      <c r="J76" s="175"/>
      <c r="K76" s="176">
        <f>ROUND(E76*J76,2)</f>
        <v>0</v>
      </c>
      <c r="L76" s="176">
        <v>21</v>
      </c>
      <c r="M76" s="176">
        <f>G76*(1+L76/100)</f>
        <v>0</v>
      </c>
      <c r="N76" s="168">
        <v>0</v>
      </c>
      <c r="O76" s="168">
        <f>ROUND(E76*N76,5)</f>
        <v>0</v>
      </c>
      <c r="P76" s="168">
        <v>0</v>
      </c>
      <c r="Q76" s="168">
        <f>ROUND(E76*P76,5)</f>
        <v>0</v>
      </c>
      <c r="R76" s="168"/>
      <c r="S76" s="168"/>
      <c r="T76" s="169">
        <v>1.2999999999999999E-2</v>
      </c>
      <c r="U76" s="168">
        <f>ROUND(E76*T76,2)</f>
        <v>9.4499999999999993</v>
      </c>
      <c r="V76" s="158"/>
      <c r="W76" s="158"/>
      <c r="X76" s="158"/>
      <c r="Y76" s="158"/>
      <c r="Z76" s="158"/>
      <c r="AA76" s="158"/>
      <c r="AB76" s="158"/>
      <c r="AC76" s="158"/>
      <c r="AD76" s="158"/>
      <c r="AE76" s="158" t="s">
        <v>92</v>
      </c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</row>
    <row r="77" spans="1:60" outlineLevel="1" x14ac:dyDescent="0.2">
      <c r="A77" s="159"/>
      <c r="B77" s="165"/>
      <c r="C77" s="291" t="s">
        <v>317</v>
      </c>
      <c r="D77" s="292"/>
      <c r="E77" s="293"/>
      <c r="F77" s="294"/>
      <c r="G77" s="295"/>
      <c r="H77" s="176"/>
      <c r="I77" s="176"/>
      <c r="J77" s="176"/>
      <c r="K77" s="176"/>
      <c r="L77" s="176"/>
      <c r="M77" s="176"/>
      <c r="N77" s="168"/>
      <c r="O77" s="168"/>
      <c r="P77" s="168"/>
      <c r="Q77" s="168"/>
      <c r="R77" s="168"/>
      <c r="S77" s="168"/>
      <c r="T77" s="169"/>
      <c r="U77" s="168"/>
      <c r="V77" s="158"/>
      <c r="W77" s="158"/>
      <c r="X77" s="158"/>
      <c r="Y77" s="158"/>
      <c r="Z77" s="158"/>
      <c r="AA77" s="158"/>
      <c r="AB77" s="158"/>
      <c r="AC77" s="158"/>
      <c r="AD77" s="158"/>
      <c r="AE77" s="158" t="s">
        <v>140</v>
      </c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216" t="str">
        <f>C77</f>
        <v>Výsadba květin do připravené půdy se zalitím.</v>
      </c>
      <c r="BB77" s="158"/>
      <c r="BC77" s="158"/>
      <c r="BD77" s="158"/>
      <c r="BE77" s="158"/>
      <c r="BF77" s="158"/>
      <c r="BG77" s="158"/>
      <c r="BH77" s="158"/>
    </row>
    <row r="78" spans="1:60" outlineLevel="1" x14ac:dyDescent="0.2">
      <c r="A78" s="159">
        <v>27</v>
      </c>
      <c r="B78" s="165" t="s">
        <v>320</v>
      </c>
      <c r="C78" s="199" t="s">
        <v>321</v>
      </c>
      <c r="D78" s="168" t="s">
        <v>146</v>
      </c>
      <c r="E78" s="173">
        <v>76</v>
      </c>
      <c r="F78" s="175"/>
      <c r="G78" s="176">
        <f>ROUND(E78*F78,2)</f>
        <v>0</v>
      </c>
      <c r="H78" s="175"/>
      <c r="I78" s="176">
        <f>ROUND(E78*H78,2)</f>
        <v>0</v>
      </c>
      <c r="J78" s="175"/>
      <c r="K78" s="176">
        <f>ROUND(E78*J78,2)</f>
        <v>0</v>
      </c>
      <c r="L78" s="176">
        <v>21</v>
      </c>
      <c r="M78" s="176">
        <f>G78*(1+L78/100)</f>
        <v>0</v>
      </c>
      <c r="N78" s="168">
        <v>0</v>
      </c>
      <c r="O78" s="168">
        <f>ROUND(E78*N78,5)</f>
        <v>0</v>
      </c>
      <c r="P78" s="168">
        <v>0</v>
      </c>
      <c r="Q78" s="168">
        <f>ROUND(E78*P78,5)</f>
        <v>0</v>
      </c>
      <c r="R78" s="168"/>
      <c r="S78" s="168"/>
      <c r="T78" s="169">
        <v>0.104</v>
      </c>
      <c r="U78" s="168">
        <f>ROUND(E78*T78,2)</f>
        <v>7.9</v>
      </c>
      <c r="V78" s="158"/>
      <c r="W78" s="158"/>
      <c r="X78" s="158"/>
      <c r="Y78" s="158"/>
      <c r="Z78" s="158"/>
      <c r="AA78" s="158"/>
      <c r="AB78" s="158"/>
      <c r="AC78" s="158"/>
      <c r="AD78" s="158"/>
      <c r="AE78" s="158" t="s">
        <v>92</v>
      </c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</row>
    <row r="79" spans="1:60" outlineLevel="1" x14ac:dyDescent="0.2">
      <c r="A79" s="159">
        <v>28</v>
      </c>
      <c r="B79" s="165" t="s">
        <v>322</v>
      </c>
      <c r="C79" s="199" t="s">
        <v>323</v>
      </c>
      <c r="D79" s="168" t="s">
        <v>132</v>
      </c>
      <c r="E79" s="173">
        <v>6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21</v>
      </c>
      <c r="M79" s="176">
        <f>G79*(1+L79/100)</f>
        <v>0</v>
      </c>
      <c r="N79" s="168">
        <v>0</v>
      </c>
      <c r="O79" s="168">
        <f>ROUND(E79*N79,5)</f>
        <v>0</v>
      </c>
      <c r="P79" s="168">
        <v>0</v>
      </c>
      <c r="Q79" s="168">
        <f>ROUND(E79*P79,5)</f>
        <v>0</v>
      </c>
      <c r="R79" s="168"/>
      <c r="S79" s="168"/>
      <c r="T79" s="169">
        <v>0.16</v>
      </c>
      <c r="U79" s="168">
        <f>ROUND(E79*T79,2)</f>
        <v>0.96</v>
      </c>
      <c r="V79" s="158"/>
      <c r="W79" s="158"/>
      <c r="X79" s="158"/>
      <c r="Y79" s="158"/>
      <c r="Z79" s="158"/>
      <c r="AA79" s="158"/>
      <c r="AB79" s="158"/>
      <c r="AC79" s="158"/>
      <c r="AD79" s="158"/>
      <c r="AE79" s="158" t="s">
        <v>92</v>
      </c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</row>
    <row r="80" spans="1:60" ht="22.5" outlineLevel="1" x14ac:dyDescent="0.2">
      <c r="A80" s="159"/>
      <c r="B80" s="165"/>
      <c r="C80" s="291" t="s">
        <v>324</v>
      </c>
      <c r="D80" s="292"/>
      <c r="E80" s="293"/>
      <c r="F80" s="294"/>
      <c r="G80" s="295"/>
      <c r="H80" s="176"/>
      <c r="I80" s="176"/>
      <c r="J80" s="176"/>
      <c r="K80" s="176"/>
      <c r="L80" s="176"/>
      <c r="M80" s="176"/>
      <c r="N80" s="168"/>
      <c r="O80" s="168"/>
      <c r="P80" s="168"/>
      <c r="Q80" s="168"/>
      <c r="R80" s="168"/>
      <c r="S80" s="168"/>
      <c r="T80" s="169"/>
      <c r="U80" s="168"/>
      <c r="V80" s="158"/>
      <c r="W80" s="158"/>
      <c r="X80" s="158"/>
      <c r="Y80" s="158"/>
      <c r="Z80" s="158"/>
      <c r="AA80" s="158"/>
      <c r="AB80" s="158"/>
      <c r="AC80" s="158"/>
      <c r="AD80" s="158"/>
      <c r="AE80" s="158" t="s">
        <v>140</v>
      </c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216" t="str">
        <f t="shared" ref="BA80:BA85" si="0">C80</f>
        <v>Mulčování vysazených rostlin s případným naložením odpadu na dopravní prostředek, s odvezením do 20 km a se složením.</v>
      </c>
      <c r="BB80" s="158"/>
      <c r="BC80" s="158"/>
      <c r="BD80" s="158"/>
      <c r="BE80" s="158"/>
      <c r="BF80" s="158"/>
      <c r="BG80" s="158"/>
      <c r="BH80" s="158"/>
    </row>
    <row r="81" spans="1:60" outlineLevel="1" x14ac:dyDescent="0.2">
      <c r="A81" s="159"/>
      <c r="B81" s="165"/>
      <c r="C81" s="291" t="s">
        <v>325</v>
      </c>
      <c r="D81" s="292"/>
      <c r="E81" s="293"/>
      <c r="F81" s="294"/>
      <c r="G81" s="295"/>
      <c r="H81" s="176"/>
      <c r="I81" s="176"/>
      <c r="J81" s="176"/>
      <c r="K81" s="176"/>
      <c r="L81" s="176"/>
      <c r="M81" s="176"/>
      <c r="N81" s="168"/>
      <c r="O81" s="168"/>
      <c r="P81" s="168"/>
      <c r="Q81" s="168"/>
      <c r="R81" s="168"/>
      <c r="S81" s="168"/>
      <c r="T81" s="169"/>
      <c r="U81" s="168"/>
      <c r="V81" s="158"/>
      <c r="W81" s="158"/>
      <c r="X81" s="158"/>
      <c r="Y81" s="158"/>
      <c r="Z81" s="158"/>
      <c r="AA81" s="158"/>
      <c r="AB81" s="158"/>
      <c r="AC81" s="158"/>
      <c r="AD81" s="158"/>
      <c r="AE81" s="158" t="s">
        <v>140</v>
      </c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216" t="str">
        <f t="shared" si="0"/>
        <v>1. V položkách jsou zakalkulovány i náklady na případné zřízení jízdní dráhy.</v>
      </c>
      <c r="BB81" s="158"/>
      <c r="BC81" s="158"/>
      <c r="BD81" s="158"/>
      <c r="BE81" s="158"/>
      <c r="BF81" s="158"/>
      <c r="BG81" s="158"/>
      <c r="BH81" s="158"/>
    </row>
    <row r="82" spans="1:60" outlineLevel="1" x14ac:dyDescent="0.2">
      <c r="A82" s="159"/>
      <c r="B82" s="165"/>
      <c r="C82" s="291" t="s">
        <v>326</v>
      </c>
      <c r="D82" s="292"/>
      <c r="E82" s="293"/>
      <c r="F82" s="294"/>
      <c r="G82" s="295"/>
      <c r="H82" s="176"/>
      <c r="I82" s="176"/>
      <c r="J82" s="176"/>
      <c r="K82" s="176"/>
      <c r="L82" s="176"/>
      <c r="M82" s="176"/>
      <c r="N82" s="168"/>
      <c r="O82" s="168"/>
      <c r="P82" s="168"/>
      <c r="Q82" s="168"/>
      <c r="R82" s="168"/>
      <c r="S82" s="168"/>
      <c r="T82" s="169"/>
      <c r="U82" s="168"/>
      <c r="V82" s="158"/>
      <c r="W82" s="158"/>
      <c r="X82" s="158"/>
      <c r="Y82" s="158"/>
      <c r="Z82" s="158"/>
      <c r="AA82" s="158"/>
      <c r="AB82" s="158"/>
      <c r="AC82" s="158"/>
      <c r="AD82" s="158"/>
      <c r="AE82" s="158" t="s">
        <v>140</v>
      </c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216" t="str">
        <f t="shared" si="0"/>
        <v>2. V položkách nejsou zakalkulovány náklady na:</v>
      </c>
      <c r="BB82" s="158"/>
      <c r="BC82" s="158"/>
      <c r="BD82" s="158"/>
      <c r="BE82" s="158"/>
      <c r="BF82" s="158"/>
      <c r="BG82" s="158"/>
      <c r="BH82" s="158"/>
    </row>
    <row r="83" spans="1:60" outlineLevel="1" x14ac:dyDescent="0.2">
      <c r="A83" s="159"/>
      <c r="B83" s="165"/>
      <c r="C83" s="291" t="s">
        <v>327</v>
      </c>
      <c r="D83" s="292"/>
      <c r="E83" s="293"/>
      <c r="F83" s="294"/>
      <c r="G83" s="295"/>
      <c r="H83" s="176"/>
      <c r="I83" s="176"/>
      <c r="J83" s="176"/>
      <c r="K83" s="176"/>
      <c r="L83" s="176"/>
      <c r="M83" s="176"/>
      <c r="N83" s="168"/>
      <c r="O83" s="168"/>
      <c r="P83" s="168"/>
      <c r="Q83" s="168"/>
      <c r="R83" s="168"/>
      <c r="S83" s="168"/>
      <c r="T83" s="169"/>
      <c r="U83" s="168"/>
      <c r="V83" s="158"/>
      <c r="W83" s="158"/>
      <c r="X83" s="158"/>
      <c r="Y83" s="158"/>
      <c r="Z83" s="158"/>
      <c r="AA83" s="158"/>
      <c r="AB83" s="158"/>
      <c r="AC83" s="158"/>
      <c r="AD83" s="158"/>
      <c r="AE83" s="158" t="s">
        <v>140</v>
      </c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216" t="str">
        <f t="shared" si="0"/>
        <v>a) stabilizaci mulče proti erozi,</v>
      </c>
      <c r="BB83" s="158"/>
      <c r="BC83" s="158"/>
      <c r="BD83" s="158"/>
      <c r="BE83" s="158"/>
      <c r="BF83" s="158"/>
      <c r="BG83" s="158"/>
      <c r="BH83" s="158"/>
    </row>
    <row r="84" spans="1:60" outlineLevel="1" x14ac:dyDescent="0.2">
      <c r="A84" s="159"/>
      <c r="B84" s="165"/>
      <c r="C84" s="291" t="s">
        <v>328</v>
      </c>
      <c r="D84" s="292"/>
      <c r="E84" s="293"/>
      <c r="F84" s="294"/>
      <c r="G84" s="295"/>
      <c r="H84" s="176"/>
      <c r="I84" s="176"/>
      <c r="J84" s="176"/>
      <c r="K84" s="176"/>
      <c r="L84" s="176"/>
      <c r="M84" s="176"/>
      <c r="N84" s="168"/>
      <c r="O84" s="168"/>
      <c r="P84" s="168"/>
      <c r="Q84" s="168"/>
      <c r="R84" s="168"/>
      <c r="S84" s="168"/>
      <c r="T84" s="169"/>
      <c r="U84" s="168"/>
      <c r="V84" s="158"/>
      <c r="W84" s="158"/>
      <c r="X84" s="158"/>
      <c r="Y84" s="158"/>
      <c r="Z84" s="158"/>
      <c r="AA84" s="158"/>
      <c r="AB84" s="158"/>
      <c r="AC84" s="158"/>
      <c r="AD84" s="158"/>
      <c r="AE84" s="158" t="s">
        <v>140</v>
      </c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216" t="str">
        <f t="shared" si="0"/>
        <v>b) přísady proti vznícení mulče,</v>
      </c>
      <c r="BB84" s="158"/>
      <c r="BC84" s="158"/>
      <c r="BD84" s="158"/>
      <c r="BE84" s="158"/>
      <c r="BF84" s="158"/>
      <c r="BG84" s="158"/>
      <c r="BH84" s="158"/>
    </row>
    <row r="85" spans="1:60" outlineLevel="1" x14ac:dyDescent="0.2">
      <c r="A85" s="159"/>
      <c r="B85" s="165"/>
      <c r="C85" s="291" t="s">
        <v>329</v>
      </c>
      <c r="D85" s="292"/>
      <c r="E85" s="293"/>
      <c r="F85" s="294"/>
      <c r="G85" s="295"/>
      <c r="H85" s="176"/>
      <c r="I85" s="176"/>
      <c r="J85" s="176"/>
      <c r="K85" s="176"/>
      <c r="L85" s="176"/>
      <c r="M85" s="176"/>
      <c r="N85" s="168"/>
      <c r="O85" s="168"/>
      <c r="P85" s="168"/>
      <c r="Q85" s="168"/>
      <c r="R85" s="168"/>
      <c r="S85" s="168"/>
      <c r="T85" s="169"/>
      <c r="U85" s="168"/>
      <c r="V85" s="158"/>
      <c r="W85" s="158"/>
      <c r="X85" s="158"/>
      <c r="Y85" s="158"/>
      <c r="Z85" s="158"/>
      <c r="AA85" s="158"/>
      <c r="AB85" s="158"/>
      <c r="AC85" s="158"/>
      <c r="AD85" s="158"/>
      <c r="AE85" s="158" t="s">
        <v>140</v>
      </c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216" t="str">
        <f t="shared" si="0"/>
        <v>3. Tloušťka mulče se měří v nakypřeném stavu.</v>
      </c>
      <c r="BB85" s="158"/>
      <c r="BC85" s="158"/>
      <c r="BD85" s="158"/>
      <c r="BE85" s="158"/>
      <c r="BF85" s="158"/>
      <c r="BG85" s="158"/>
      <c r="BH85" s="158"/>
    </row>
    <row r="86" spans="1:60" outlineLevel="1" x14ac:dyDescent="0.2">
      <c r="A86" s="159"/>
      <c r="B86" s="165"/>
      <c r="C86" s="213" t="s">
        <v>330</v>
      </c>
      <c r="D86" s="214"/>
      <c r="E86" s="215">
        <v>6</v>
      </c>
      <c r="F86" s="176"/>
      <c r="G86" s="176"/>
      <c r="H86" s="176"/>
      <c r="I86" s="176"/>
      <c r="J86" s="176"/>
      <c r="K86" s="176"/>
      <c r="L86" s="176"/>
      <c r="M86" s="176"/>
      <c r="N86" s="168"/>
      <c r="O86" s="168"/>
      <c r="P86" s="168"/>
      <c r="Q86" s="168"/>
      <c r="R86" s="168"/>
      <c r="S86" s="168"/>
      <c r="T86" s="169"/>
      <c r="U86" s="168"/>
      <c r="V86" s="158"/>
      <c r="W86" s="158"/>
      <c r="X86" s="158"/>
      <c r="Y86" s="158"/>
      <c r="Z86" s="158"/>
      <c r="AA86" s="158"/>
      <c r="AB86" s="158"/>
      <c r="AC86" s="158"/>
      <c r="AD86" s="158"/>
      <c r="AE86" s="158" t="s">
        <v>135</v>
      </c>
      <c r="AF86" s="158">
        <v>0</v>
      </c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</row>
    <row r="87" spans="1:60" outlineLevel="1" x14ac:dyDescent="0.2">
      <c r="A87" s="159">
        <v>29</v>
      </c>
      <c r="B87" s="165" t="s">
        <v>331</v>
      </c>
      <c r="C87" s="199" t="s">
        <v>332</v>
      </c>
      <c r="D87" s="168" t="s">
        <v>138</v>
      </c>
      <c r="E87" s="173">
        <v>0.6</v>
      </c>
      <c r="F87" s="175"/>
      <c r="G87" s="176">
        <f>ROUND(E87*F87,2)</f>
        <v>0</v>
      </c>
      <c r="H87" s="175"/>
      <c r="I87" s="176">
        <f>ROUND(E87*H87,2)</f>
        <v>0</v>
      </c>
      <c r="J87" s="175"/>
      <c r="K87" s="176">
        <f>ROUND(E87*J87,2)</f>
        <v>0</v>
      </c>
      <c r="L87" s="176">
        <v>21</v>
      </c>
      <c r="M87" s="176">
        <f>G87*(1+L87/100)</f>
        <v>0</v>
      </c>
      <c r="N87" s="168">
        <v>0.6</v>
      </c>
      <c r="O87" s="168">
        <f>ROUND(E87*N87,5)</f>
        <v>0.36</v>
      </c>
      <c r="P87" s="168">
        <v>0</v>
      </c>
      <c r="Q87" s="168">
        <f>ROUND(E87*P87,5)</f>
        <v>0</v>
      </c>
      <c r="R87" s="168"/>
      <c r="S87" s="168"/>
      <c r="T87" s="169">
        <v>0</v>
      </c>
      <c r="U87" s="168">
        <f>ROUND(E87*T87,2)</f>
        <v>0</v>
      </c>
      <c r="V87" s="158"/>
      <c r="W87" s="158"/>
      <c r="X87" s="158"/>
      <c r="Y87" s="158"/>
      <c r="Z87" s="158"/>
      <c r="AA87" s="158"/>
      <c r="AB87" s="158"/>
      <c r="AC87" s="158"/>
      <c r="AD87" s="158"/>
      <c r="AE87" s="158" t="s">
        <v>244</v>
      </c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</row>
    <row r="88" spans="1:60" outlineLevel="1" x14ac:dyDescent="0.2">
      <c r="A88" s="159">
        <v>30</v>
      </c>
      <c r="B88" s="165" t="s">
        <v>322</v>
      </c>
      <c r="C88" s="199" t="s">
        <v>323</v>
      </c>
      <c r="D88" s="168" t="s">
        <v>132</v>
      </c>
      <c r="E88" s="173">
        <v>195</v>
      </c>
      <c r="F88" s="175"/>
      <c r="G88" s="176">
        <f>ROUND(E88*F88,2)</f>
        <v>0</v>
      </c>
      <c r="H88" s="175"/>
      <c r="I88" s="176">
        <f>ROUND(E88*H88,2)</f>
        <v>0</v>
      </c>
      <c r="J88" s="175"/>
      <c r="K88" s="176">
        <f>ROUND(E88*J88,2)</f>
        <v>0</v>
      </c>
      <c r="L88" s="176">
        <v>21</v>
      </c>
      <c r="M88" s="176">
        <f>G88*(1+L88/100)</f>
        <v>0</v>
      </c>
      <c r="N88" s="168">
        <v>0</v>
      </c>
      <c r="O88" s="168">
        <f>ROUND(E88*N88,5)</f>
        <v>0</v>
      </c>
      <c r="P88" s="168">
        <v>0</v>
      </c>
      <c r="Q88" s="168">
        <f>ROUND(E88*P88,5)</f>
        <v>0</v>
      </c>
      <c r="R88" s="168"/>
      <c r="S88" s="168"/>
      <c r="T88" s="169">
        <v>0.16</v>
      </c>
      <c r="U88" s="168">
        <f>ROUND(E88*T88,2)</f>
        <v>31.2</v>
      </c>
      <c r="V88" s="158"/>
      <c r="W88" s="158"/>
      <c r="X88" s="158"/>
      <c r="Y88" s="158"/>
      <c r="Z88" s="158"/>
      <c r="AA88" s="158"/>
      <c r="AB88" s="158"/>
      <c r="AC88" s="158"/>
      <c r="AD88" s="158"/>
      <c r="AE88" s="158" t="s">
        <v>92</v>
      </c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</row>
    <row r="89" spans="1:60" outlineLevel="1" x14ac:dyDescent="0.2">
      <c r="A89" s="159"/>
      <c r="B89" s="165"/>
      <c r="C89" s="291" t="s">
        <v>333</v>
      </c>
      <c r="D89" s="292"/>
      <c r="E89" s="293"/>
      <c r="F89" s="294"/>
      <c r="G89" s="295"/>
      <c r="H89" s="176"/>
      <c r="I89" s="176"/>
      <c r="J89" s="176"/>
      <c r="K89" s="176"/>
      <c r="L89" s="176"/>
      <c r="M89" s="176"/>
      <c r="N89" s="168"/>
      <c r="O89" s="168"/>
      <c r="P89" s="168"/>
      <c r="Q89" s="168"/>
      <c r="R89" s="168"/>
      <c r="S89" s="168"/>
      <c r="T89" s="169"/>
      <c r="U89" s="168"/>
      <c r="V89" s="158"/>
      <c r="W89" s="158"/>
      <c r="X89" s="158"/>
      <c r="Y89" s="158"/>
      <c r="Z89" s="158"/>
      <c r="AA89" s="158"/>
      <c r="AB89" s="158"/>
      <c r="AC89" s="158"/>
      <c r="AD89" s="158"/>
      <c r="AE89" s="158" t="s">
        <v>140</v>
      </c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216" t="str">
        <f>C89</f>
        <v>Mulčování štěrkodrtí.</v>
      </c>
      <c r="BB89" s="158"/>
      <c r="BC89" s="158"/>
      <c r="BD89" s="158"/>
      <c r="BE89" s="158"/>
      <c r="BF89" s="158"/>
      <c r="BG89" s="158"/>
      <c r="BH89" s="158"/>
    </row>
    <row r="90" spans="1:60" outlineLevel="1" x14ac:dyDescent="0.2">
      <c r="A90" s="159">
        <v>31</v>
      </c>
      <c r="B90" s="165" t="s">
        <v>334</v>
      </c>
      <c r="C90" s="199" t="s">
        <v>335</v>
      </c>
      <c r="D90" s="168" t="s">
        <v>207</v>
      </c>
      <c r="E90" s="173">
        <v>24.96</v>
      </c>
      <c r="F90" s="175"/>
      <c r="G90" s="176">
        <f>ROUND(E90*F90,2)</f>
        <v>0</v>
      </c>
      <c r="H90" s="175"/>
      <c r="I90" s="176">
        <f>ROUND(E90*H90,2)</f>
        <v>0</v>
      </c>
      <c r="J90" s="175"/>
      <c r="K90" s="176">
        <f>ROUND(E90*J90,2)</f>
        <v>0</v>
      </c>
      <c r="L90" s="176">
        <v>21</v>
      </c>
      <c r="M90" s="176">
        <f>G90*(1+L90/100)</f>
        <v>0</v>
      </c>
      <c r="N90" s="168">
        <v>1</v>
      </c>
      <c r="O90" s="168">
        <f>ROUND(E90*N90,5)</f>
        <v>24.96</v>
      </c>
      <c r="P90" s="168">
        <v>0</v>
      </c>
      <c r="Q90" s="168">
        <f>ROUND(E90*P90,5)</f>
        <v>0</v>
      </c>
      <c r="R90" s="168"/>
      <c r="S90" s="168"/>
      <c r="T90" s="169">
        <v>0</v>
      </c>
      <c r="U90" s="168">
        <f>ROUND(E90*T90,2)</f>
        <v>0</v>
      </c>
      <c r="V90" s="158"/>
      <c r="W90" s="158"/>
      <c r="X90" s="158"/>
      <c r="Y90" s="158"/>
      <c r="Z90" s="158"/>
      <c r="AA90" s="158"/>
      <c r="AB90" s="158"/>
      <c r="AC90" s="158"/>
      <c r="AD90" s="158"/>
      <c r="AE90" s="158" t="s">
        <v>244</v>
      </c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</row>
    <row r="91" spans="1:60" outlineLevel="1" x14ac:dyDescent="0.2">
      <c r="A91" s="159"/>
      <c r="B91" s="165"/>
      <c r="C91" s="213" t="s">
        <v>336</v>
      </c>
      <c r="D91" s="214"/>
      <c r="E91" s="215">
        <v>24.96</v>
      </c>
      <c r="F91" s="176"/>
      <c r="G91" s="176"/>
      <c r="H91" s="176"/>
      <c r="I91" s="176"/>
      <c r="J91" s="176"/>
      <c r="K91" s="176"/>
      <c r="L91" s="176"/>
      <c r="M91" s="176"/>
      <c r="N91" s="168"/>
      <c r="O91" s="168"/>
      <c r="P91" s="168"/>
      <c r="Q91" s="168"/>
      <c r="R91" s="168"/>
      <c r="S91" s="168"/>
      <c r="T91" s="169"/>
      <c r="U91" s="168"/>
      <c r="V91" s="158"/>
      <c r="W91" s="158"/>
      <c r="X91" s="158"/>
      <c r="Y91" s="158"/>
      <c r="Z91" s="158"/>
      <c r="AA91" s="158"/>
      <c r="AB91" s="158"/>
      <c r="AC91" s="158"/>
      <c r="AD91" s="158"/>
      <c r="AE91" s="158" t="s">
        <v>135</v>
      </c>
      <c r="AF91" s="158">
        <v>0</v>
      </c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</row>
    <row r="92" spans="1:60" outlineLevel="1" x14ac:dyDescent="0.2">
      <c r="A92" s="159">
        <v>32</v>
      </c>
      <c r="B92" s="165" t="s">
        <v>337</v>
      </c>
      <c r="C92" s="199" t="s">
        <v>338</v>
      </c>
      <c r="D92" s="168" t="s">
        <v>132</v>
      </c>
      <c r="E92" s="173">
        <v>1560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21</v>
      </c>
      <c r="M92" s="176">
        <f>G92*(1+L92/100)</f>
        <v>0</v>
      </c>
      <c r="N92" s="168">
        <v>0</v>
      </c>
      <c r="O92" s="168">
        <f>ROUND(E92*N92,5)</f>
        <v>0</v>
      </c>
      <c r="P92" s="168">
        <v>0</v>
      </c>
      <c r="Q92" s="168">
        <f>ROUND(E92*P92,5)</f>
        <v>0</v>
      </c>
      <c r="R92" s="168"/>
      <c r="S92" s="168"/>
      <c r="T92" s="169">
        <v>0.14799999999999999</v>
      </c>
      <c r="U92" s="168">
        <f>ROUND(E92*T92,2)</f>
        <v>230.88</v>
      </c>
      <c r="V92" s="158"/>
      <c r="W92" s="158"/>
      <c r="X92" s="158"/>
      <c r="Y92" s="158"/>
      <c r="Z92" s="158"/>
      <c r="AA92" s="158"/>
      <c r="AB92" s="158"/>
      <c r="AC92" s="158"/>
      <c r="AD92" s="158"/>
      <c r="AE92" s="158" t="s">
        <v>92</v>
      </c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</row>
    <row r="93" spans="1:60" ht="33.75" outlineLevel="1" x14ac:dyDescent="0.2">
      <c r="A93" s="159"/>
      <c r="B93" s="165"/>
      <c r="C93" s="291" t="s">
        <v>339</v>
      </c>
      <c r="D93" s="292"/>
      <c r="E93" s="293"/>
      <c r="F93" s="294"/>
      <c r="G93" s="295"/>
      <c r="H93" s="176"/>
      <c r="I93" s="176"/>
      <c r="J93" s="176"/>
      <c r="K93" s="176"/>
      <c r="L93" s="176"/>
      <c r="M93" s="176"/>
      <c r="N93" s="168"/>
      <c r="O93" s="168"/>
      <c r="P93" s="168"/>
      <c r="Q93" s="168"/>
      <c r="R93" s="168"/>
      <c r="S93" s="168"/>
      <c r="T93" s="169"/>
      <c r="U93" s="168"/>
      <c r="V93" s="158"/>
      <c r="W93" s="158"/>
      <c r="X93" s="158"/>
      <c r="Y93" s="158"/>
      <c r="Z93" s="158"/>
      <c r="AA93" s="158"/>
      <c r="AB93" s="158"/>
      <c r="AC93" s="158"/>
      <c r="AD93" s="158"/>
      <c r="AE93" s="158" t="s">
        <v>140</v>
      </c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216" t="str">
        <f>C93</f>
        <v>Ošetření vysazených dřevin t.j. odplevelení s nakypřením nebo vypletí, odstranění poškozených částí dřeviny s případným složením odpadu na hromady, naložením na dopravní prostředek, odvozem do 20 km a se složením.</v>
      </c>
      <c r="BB93" s="158"/>
      <c r="BC93" s="158"/>
      <c r="BD93" s="158"/>
      <c r="BE93" s="158"/>
      <c r="BF93" s="158"/>
      <c r="BG93" s="158"/>
      <c r="BH93" s="158"/>
    </row>
    <row r="94" spans="1:60" outlineLevel="1" x14ac:dyDescent="0.2">
      <c r="A94" s="159"/>
      <c r="B94" s="165"/>
      <c r="C94" s="217" t="s">
        <v>123</v>
      </c>
      <c r="D94" s="218"/>
      <c r="E94" s="219"/>
      <c r="F94" s="220"/>
      <c r="G94" s="220"/>
      <c r="H94" s="176"/>
      <c r="I94" s="176"/>
      <c r="J94" s="176"/>
      <c r="K94" s="176"/>
      <c r="L94" s="176"/>
      <c r="M94" s="176"/>
      <c r="N94" s="168"/>
      <c r="O94" s="168"/>
      <c r="P94" s="168"/>
      <c r="Q94" s="168"/>
      <c r="R94" s="168"/>
      <c r="S94" s="168"/>
      <c r="T94" s="169"/>
      <c r="U94" s="168"/>
      <c r="V94" s="158"/>
      <c r="W94" s="158"/>
      <c r="X94" s="158"/>
      <c r="Y94" s="158"/>
      <c r="Z94" s="158"/>
      <c r="AA94" s="158"/>
      <c r="AB94" s="158"/>
      <c r="AC94" s="158"/>
      <c r="AD94" s="158"/>
      <c r="AE94" s="158" t="s">
        <v>140</v>
      </c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</row>
    <row r="95" spans="1:60" outlineLevel="1" x14ac:dyDescent="0.2">
      <c r="A95" s="159"/>
      <c r="B95" s="165"/>
      <c r="C95" s="291" t="s">
        <v>340</v>
      </c>
      <c r="D95" s="292"/>
      <c r="E95" s="293"/>
      <c r="F95" s="294"/>
      <c r="G95" s="295"/>
      <c r="H95" s="176"/>
      <c r="I95" s="176"/>
      <c r="J95" s="176"/>
      <c r="K95" s="176"/>
      <c r="L95" s="176"/>
      <c r="M95" s="176"/>
      <c r="N95" s="168"/>
      <c r="O95" s="168"/>
      <c r="P95" s="168"/>
      <c r="Q95" s="168"/>
      <c r="R95" s="168"/>
      <c r="S95" s="168"/>
      <c r="T95" s="169"/>
      <c r="U95" s="168"/>
      <c r="V95" s="158"/>
      <c r="W95" s="158"/>
      <c r="X95" s="158"/>
      <c r="Y95" s="158"/>
      <c r="Z95" s="158"/>
      <c r="AA95" s="158"/>
      <c r="AB95" s="158"/>
      <c r="AC95" s="158"/>
      <c r="AD95" s="158"/>
      <c r="AE95" s="158" t="s">
        <v>140</v>
      </c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216" t="str">
        <f>C95</f>
        <v>Následná péče bude probíhat po dobu 24 měsíců</v>
      </c>
      <c r="BB95" s="158"/>
      <c r="BC95" s="158"/>
      <c r="BD95" s="158"/>
      <c r="BE95" s="158"/>
      <c r="BF95" s="158"/>
      <c r="BG95" s="158"/>
      <c r="BH95" s="158"/>
    </row>
    <row r="96" spans="1:60" outlineLevel="1" x14ac:dyDescent="0.2">
      <c r="A96" s="159"/>
      <c r="B96" s="165"/>
      <c r="C96" s="291" t="s">
        <v>341</v>
      </c>
      <c r="D96" s="292"/>
      <c r="E96" s="293"/>
      <c r="F96" s="294"/>
      <c r="G96" s="295"/>
      <c r="H96" s="176"/>
      <c r="I96" s="176"/>
      <c r="J96" s="176"/>
      <c r="K96" s="176"/>
      <c r="L96" s="176"/>
      <c r="M96" s="176"/>
      <c r="N96" s="168"/>
      <c r="O96" s="168"/>
      <c r="P96" s="168"/>
      <c r="Q96" s="168"/>
      <c r="R96" s="168"/>
      <c r="S96" s="168"/>
      <c r="T96" s="169"/>
      <c r="U96" s="168"/>
      <c r="V96" s="158"/>
      <c r="W96" s="158"/>
      <c r="X96" s="158"/>
      <c r="Y96" s="158"/>
      <c r="Z96" s="158"/>
      <c r="AA96" s="158"/>
      <c r="AB96" s="158"/>
      <c r="AC96" s="158"/>
      <c r="AD96" s="158"/>
      <c r="AE96" s="158" t="s">
        <v>140</v>
      </c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216" t="str">
        <f>C96</f>
        <v>(případně dosazení uhynulých rostlin)</v>
      </c>
      <c r="BB96" s="158"/>
      <c r="BC96" s="158"/>
      <c r="BD96" s="158"/>
      <c r="BE96" s="158"/>
      <c r="BF96" s="158"/>
      <c r="BG96" s="158"/>
      <c r="BH96" s="158"/>
    </row>
    <row r="97" spans="1:60" outlineLevel="1" x14ac:dyDescent="0.2">
      <c r="A97" s="159"/>
      <c r="B97" s="165"/>
      <c r="C97" s="213" t="s">
        <v>342</v>
      </c>
      <c r="D97" s="214"/>
      <c r="E97" s="215">
        <v>1560</v>
      </c>
      <c r="F97" s="176"/>
      <c r="G97" s="176"/>
      <c r="H97" s="176"/>
      <c r="I97" s="176"/>
      <c r="J97" s="176"/>
      <c r="K97" s="176"/>
      <c r="L97" s="176"/>
      <c r="M97" s="176"/>
      <c r="N97" s="168"/>
      <c r="O97" s="168"/>
      <c r="P97" s="168"/>
      <c r="Q97" s="168"/>
      <c r="R97" s="168"/>
      <c r="S97" s="168"/>
      <c r="T97" s="169"/>
      <c r="U97" s="168"/>
      <c r="V97" s="158"/>
      <c r="W97" s="158"/>
      <c r="X97" s="158"/>
      <c r="Y97" s="158"/>
      <c r="Z97" s="158"/>
      <c r="AA97" s="158"/>
      <c r="AB97" s="158"/>
      <c r="AC97" s="158"/>
      <c r="AD97" s="158"/>
      <c r="AE97" s="158" t="s">
        <v>135</v>
      </c>
      <c r="AF97" s="158">
        <v>0</v>
      </c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</row>
    <row r="98" spans="1:60" outlineLevel="1" x14ac:dyDescent="0.2">
      <c r="A98" s="159">
        <v>33</v>
      </c>
      <c r="B98" s="165" t="s">
        <v>343</v>
      </c>
      <c r="C98" s="199" t="s">
        <v>344</v>
      </c>
      <c r="D98" s="168" t="s">
        <v>146</v>
      </c>
      <c r="E98" s="173">
        <v>48</v>
      </c>
      <c r="F98" s="175"/>
      <c r="G98" s="176">
        <f>ROUND(E98*F98,2)</f>
        <v>0</v>
      </c>
      <c r="H98" s="175"/>
      <c r="I98" s="176">
        <f>ROUND(E98*H98,2)</f>
        <v>0</v>
      </c>
      <c r="J98" s="175"/>
      <c r="K98" s="176">
        <f>ROUND(E98*J98,2)</f>
        <v>0</v>
      </c>
      <c r="L98" s="176">
        <v>21</v>
      </c>
      <c r="M98" s="176">
        <f>G98*(1+L98/100)</f>
        <v>0</v>
      </c>
      <c r="N98" s="168">
        <v>0</v>
      </c>
      <c r="O98" s="168">
        <f>ROUND(E98*N98,5)</f>
        <v>0</v>
      </c>
      <c r="P98" s="168">
        <v>0</v>
      </c>
      <c r="Q98" s="168">
        <f>ROUND(E98*P98,5)</f>
        <v>0</v>
      </c>
      <c r="R98" s="168"/>
      <c r="S98" s="168"/>
      <c r="T98" s="169">
        <v>0.23899999999999999</v>
      </c>
      <c r="U98" s="168">
        <f>ROUND(E98*T98,2)</f>
        <v>11.47</v>
      </c>
      <c r="V98" s="158"/>
      <c r="W98" s="158"/>
      <c r="X98" s="158"/>
      <c r="Y98" s="158"/>
      <c r="Z98" s="158"/>
      <c r="AA98" s="158"/>
      <c r="AB98" s="158"/>
      <c r="AC98" s="158"/>
      <c r="AD98" s="158"/>
      <c r="AE98" s="158" t="s">
        <v>92</v>
      </c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</row>
    <row r="99" spans="1:60" ht="33.75" outlineLevel="1" x14ac:dyDescent="0.2">
      <c r="A99" s="159"/>
      <c r="B99" s="165"/>
      <c r="C99" s="291" t="s">
        <v>339</v>
      </c>
      <c r="D99" s="292"/>
      <c r="E99" s="293"/>
      <c r="F99" s="294"/>
      <c r="G99" s="295"/>
      <c r="H99" s="176"/>
      <c r="I99" s="176"/>
      <c r="J99" s="176"/>
      <c r="K99" s="176"/>
      <c r="L99" s="176"/>
      <c r="M99" s="176"/>
      <c r="N99" s="168"/>
      <c r="O99" s="168"/>
      <c r="P99" s="168"/>
      <c r="Q99" s="168"/>
      <c r="R99" s="168"/>
      <c r="S99" s="168"/>
      <c r="T99" s="169"/>
      <c r="U99" s="168"/>
      <c r="V99" s="158"/>
      <c r="W99" s="158"/>
      <c r="X99" s="158"/>
      <c r="Y99" s="158"/>
      <c r="Z99" s="158"/>
      <c r="AA99" s="158"/>
      <c r="AB99" s="158"/>
      <c r="AC99" s="158"/>
      <c r="AD99" s="158"/>
      <c r="AE99" s="158" t="s">
        <v>140</v>
      </c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216" t="str">
        <f>C99</f>
        <v>Ošetření vysazených dřevin t.j. odplevelení s nakypřením nebo vypletí, odstranění poškozených částí dřeviny s případným složením odpadu na hromady, naložením na dopravní prostředek, odvozem do 20 km a se složením.</v>
      </c>
      <c r="BB99" s="158"/>
      <c r="BC99" s="158"/>
      <c r="BD99" s="158"/>
      <c r="BE99" s="158"/>
      <c r="BF99" s="158"/>
      <c r="BG99" s="158"/>
      <c r="BH99" s="158"/>
    </row>
    <row r="100" spans="1:60" outlineLevel="1" x14ac:dyDescent="0.2">
      <c r="A100" s="159"/>
      <c r="B100" s="165"/>
      <c r="C100" s="217" t="s">
        <v>123</v>
      </c>
      <c r="D100" s="218"/>
      <c r="E100" s="219"/>
      <c r="F100" s="220"/>
      <c r="G100" s="220"/>
      <c r="H100" s="176"/>
      <c r="I100" s="176"/>
      <c r="J100" s="176"/>
      <c r="K100" s="176"/>
      <c r="L100" s="176"/>
      <c r="M100" s="176"/>
      <c r="N100" s="168"/>
      <c r="O100" s="168"/>
      <c r="P100" s="168"/>
      <c r="Q100" s="168"/>
      <c r="R100" s="168"/>
      <c r="S100" s="168"/>
      <c r="T100" s="169"/>
      <c r="U100" s="16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 t="s">
        <v>140</v>
      </c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</row>
    <row r="101" spans="1:60" outlineLevel="1" x14ac:dyDescent="0.2">
      <c r="A101" s="159"/>
      <c r="B101" s="165"/>
      <c r="C101" s="291" t="s">
        <v>340</v>
      </c>
      <c r="D101" s="292"/>
      <c r="E101" s="293"/>
      <c r="F101" s="294"/>
      <c r="G101" s="295"/>
      <c r="H101" s="176"/>
      <c r="I101" s="176"/>
      <c r="J101" s="176"/>
      <c r="K101" s="176"/>
      <c r="L101" s="176"/>
      <c r="M101" s="176"/>
      <c r="N101" s="168"/>
      <c r="O101" s="168"/>
      <c r="P101" s="168"/>
      <c r="Q101" s="168"/>
      <c r="R101" s="168"/>
      <c r="S101" s="168"/>
      <c r="T101" s="169"/>
      <c r="U101" s="16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 t="s">
        <v>140</v>
      </c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216" t="str">
        <f>C101</f>
        <v>Následná péče bude probíhat po dobu 24 měsíců</v>
      </c>
      <c r="BB101" s="158"/>
      <c r="BC101" s="158"/>
      <c r="BD101" s="158"/>
      <c r="BE101" s="158"/>
      <c r="BF101" s="158"/>
      <c r="BG101" s="158"/>
      <c r="BH101" s="158"/>
    </row>
    <row r="102" spans="1:60" outlineLevel="1" x14ac:dyDescent="0.2">
      <c r="A102" s="159"/>
      <c r="B102" s="165"/>
      <c r="C102" s="291" t="s">
        <v>341</v>
      </c>
      <c r="D102" s="292"/>
      <c r="E102" s="293"/>
      <c r="F102" s="294"/>
      <c r="G102" s="295"/>
      <c r="H102" s="176"/>
      <c r="I102" s="176"/>
      <c r="J102" s="176"/>
      <c r="K102" s="176"/>
      <c r="L102" s="176"/>
      <c r="M102" s="176"/>
      <c r="N102" s="168"/>
      <c r="O102" s="168"/>
      <c r="P102" s="168"/>
      <c r="Q102" s="168"/>
      <c r="R102" s="168"/>
      <c r="S102" s="168"/>
      <c r="T102" s="169"/>
      <c r="U102" s="16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 t="s">
        <v>140</v>
      </c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216" t="str">
        <f>C102</f>
        <v>(případně dosazení uhynulých rostlin)</v>
      </c>
      <c r="BB102" s="158"/>
      <c r="BC102" s="158"/>
      <c r="BD102" s="158"/>
      <c r="BE102" s="158"/>
      <c r="BF102" s="158"/>
      <c r="BG102" s="158"/>
      <c r="BH102" s="158"/>
    </row>
    <row r="103" spans="1:60" outlineLevel="1" x14ac:dyDescent="0.2">
      <c r="A103" s="159"/>
      <c r="B103" s="165"/>
      <c r="C103" s="213" t="s">
        <v>345</v>
      </c>
      <c r="D103" s="214"/>
      <c r="E103" s="215">
        <v>48</v>
      </c>
      <c r="F103" s="176"/>
      <c r="G103" s="176"/>
      <c r="H103" s="176"/>
      <c r="I103" s="176"/>
      <c r="J103" s="176"/>
      <c r="K103" s="176"/>
      <c r="L103" s="176"/>
      <c r="M103" s="176"/>
      <c r="N103" s="168"/>
      <c r="O103" s="168"/>
      <c r="P103" s="168"/>
      <c r="Q103" s="168"/>
      <c r="R103" s="168"/>
      <c r="S103" s="168"/>
      <c r="T103" s="169"/>
      <c r="U103" s="16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 t="s">
        <v>135</v>
      </c>
      <c r="AF103" s="158">
        <v>0</v>
      </c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</row>
    <row r="104" spans="1:60" outlineLevel="1" x14ac:dyDescent="0.2">
      <c r="A104" s="159">
        <v>34</v>
      </c>
      <c r="B104" s="165" t="s">
        <v>346</v>
      </c>
      <c r="C104" s="199" t="s">
        <v>347</v>
      </c>
      <c r="D104" s="168" t="s">
        <v>138</v>
      </c>
      <c r="E104" s="173">
        <v>120.6</v>
      </c>
      <c r="F104" s="175"/>
      <c r="G104" s="176">
        <f>ROUND(E104*F104,2)</f>
        <v>0</v>
      </c>
      <c r="H104" s="175"/>
      <c r="I104" s="176">
        <f>ROUND(E104*H104,2)</f>
        <v>0</v>
      </c>
      <c r="J104" s="175"/>
      <c r="K104" s="176">
        <f>ROUND(E104*J104,2)</f>
        <v>0</v>
      </c>
      <c r="L104" s="176">
        <v>21</v>
      </c>
      <c r="M104" s="176">
        <f>G104*(1+L104/100)</f>
        <v>0</v>
      </c>
      <c r="N104" s="168">
        <v>0</v>
      </c>
      <c r="O104" s="168">
        <f>ROUND(E104*N104,5)</f>
        <v>0</v>
      </c>
      <c r="P104" s="168">
        <v>0</v>
      </c>
      <c r="Q104" s="168">
        <f>ROUND(E104*P104,5)</f>
        <v>0</v>
      </c>
      <c r="R104" s="168"/>
      <c r="S104" s="168"/>
      <c r="T104" s="169">
        <v>1.1950000000000001</v>
      </c>
      <c r="U104" s="168">
        <f>ROUND(E104*T104,2)</f>
        <v>144.12</v>
      </c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 t="s">
        <v>92</v>
      </c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</row>
    <row r="105" spans="1:60" outlineLevel="1" x14ac:dyDescent="0.2">
      <c r="A105" s="159"/>
      <c r="B105" s="165"/>
      <c r="C105" s="291" t="s">
        <v>348</v>
      </c>
      <c r="D105" s="292"/>
      <c r="E105" s="293"/>
      <c r="F105" s="294"/>
      <c r="G105" s="295"/>
      <c r="H105" s="176"/>
      <c r="I105" s="176"/>
      <c r="J105" s="176"/>
      <c r="K105" s="176"/>
      <c r="L105" s="176"/>
      <c r="M105" s="176"/>
      <c r="N105" s="168"/>
      <c r="O105" s="168"/>
      <c r="P105" s="168"/>
      <c r="Q105" s="168"/>
      <c r="R105" s="168"/>
      <c r="S105" s="168"/>
      <c r="T105" s="169"/>
      <c r="U105" s="16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 t="s">
        <v>140</v>
      </c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216" t="str">
        <f>C105</f>
        <v>Včetně dodávky vody pro zálivku.</v>
      </c>
      <c r="BB105" s="158"/>
      <c r="BC105" s="158"/>
      <c r="BD105" s="158"/>
      <c r="BE105" s="158"/>
      <c r="BF105" s="158"/>
      <c r="BG105" s="158"/>
      <c r="BH105" s="158"/>
    </row>
    <row r="106" spans="1:60" outlineLevel="1" x14ac:dyDescent="0.2">
      <c r="A106" s="159"/>
      <c r="B106" s="165"/>
      <c r="C106" s="291" t="s">
        <v>349</v>
      </c>
      <c r="D106" s="292"/>
      <c r="E106" s="293"/>
      <c r="F106" s="294"/>
      <c r="G106" s="295"/>
      <c r="H106" s="176"/>
      <c r="I106" s="176"/>
      <c r="J106" s="176"/>
      <c r="K106" s="176"/>
      <c r="L106" s="176"/>
      <c r="M106" s="176"/>
      <c r="N106" s="168"/>
      <c r="O106" s="168"/>
      <c r="P106" s="168"/>
      <c r="Q106" s="168"/>
      <c r="R106" s="168"/>
      <c r="S106" s="168"/>
      <c r="T106" s="169"/>
      <c r="U106" s="16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 t="s">
        <v>140</v>
      </c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216" t="str">
        <f>C106</f>
        <v>Následná péče bude probíhat po dobu 24 měsíců.</v>
      </c>
      <c r="BB106" s="158"/>
      <c r="BC106" s="158"/>
      <c r="BD106" s="158"/>
      <c r="BE106" s="158"/>
      <c r="BF106" s="158"/>
      <c r="BG106" s="158"/>
      <c r="BH106" s="158"/>
    </row>
    <row r="107" spans="1:60" outlineLevel="1" x14ac:dyDescent="0.2">
      <c r="A107" s="159"/>
      <c r="B107" s="165"/>
      <c r="C107" s="213" t="s">
        <v>350</v>
      </c>
      <c r="D107" s="214"/>
      <c r="E107" s="215">
        <v>7.2</v>
      </c>
      <c r="F107" s="176"/>
      <c r="G107" s="176"/>
      <c r="H107" s="176"/>
      <c r="I107" s="176"/>
      <c r="J107" s="176"/>
      <c r="K107" s="176"/>
      <c r="L107" s="176"/>
      <c r="M107" s="176"/>
      <c r="N107" s="168"/>
      <c r="O107" s="168"/>
      <c r="P107" s="168"/>
      <c r="Q107" s="168"/>
      <c r="R107" s="168"/>
      <c r="S107" s="168"/>
      <c r="T107" s="169"/>
      <c r="U107" s="16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 t="s">
        <v>135</v>
      </c>
      <c r="AF107" s="158">
        <v>0</v>
      </c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</row>
    <row r="108" spans="1:60" outlineLevel="1" x14ac:dyDescent="0.2">
      <c r="A108" s="159"/>
      <c r="B108" s="165"/>
      <c r="C108" s="213" t="s">
        <v>351</v>
      </c>
      <c r="D108" s="214"/>
      <c r="E108" s="215">
        <v>23.4</v>
      </c>
      <c r="F108" s="176"/>
      <c r="G108" s="176"/>
      <c r="H108" s="176"/>
      <c r="I108" s="176"/>
      <c r="J108" s="176"/>
      <c r="K108" s="176"/>
      <c r="L108" s="176"/>
      <c r="M108" s="176"/>
      <c r="N108" s="168"/>
      <c r="O108" s="168"/>
      <c r="P108" s="168"/>
      <c r="Q108" s="168"/>
      <c r="R108" s="168"/>
      <c r="S108" s="168"/>
      <c r="T108" s="169"/>
      <c r="U108" s="16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 t="s">
        <v>135</v>
      </c>
      <c r="AF108" s="158">
        <v>0</v>
      </c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</row>
    <row r="109" spans="1:60" outlineLevel="1" x14ac:dyDescent="0.2">
      <c r="A109" s="159"/>
      <c r="B109" s="165"/>
      <c r="C109" s="213" t="s">
        <v>352</v>
      </c>
      <c r="D109" s="214"/>
      <c r="E109" s="215">
        <v>90</v>
      </c>
      <c r="F109" s="176"/>
      <c r="G109" s="176"/>
      <c r="H109" s="176"/>
      <c r="I109" s="176"/>
      <c r="J109" s="176"/>
      <c r="K109" s="176"/>
      <c r="L109" s="176"/>
      <c r="M109" s="176"/>
      <c r="N109" s="168"/>
      <c r="O109" s="168"/>
      <c r="P109" s="168"/>
      <c r="Q109" s="168"/>
      <c r="R109" s="168"/>
      <c r="S109" s="168"/>
      <c r="T109" s="169"/>
      <c r="U109" s="16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 t="s">
        <v>135</v>
      </c>
      <c r="AF109" s="158">
        <v>0</v>
      </c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</row>
    <row r="110" spans="1:60" outlineLevel="1" x14ac:dyDescent="0.2">
      <c r="A110" s="159">
        <v>35</v>
      </c>
      <c r="B110" s="165" t="s">
        <v>353</v>
      </c>
      <c r="C110" s="199" t="s">
        <v>354</v>
      </c>
      <c r="D110" s="168" t="s">
        <v>138</v>
      </c>
      <c r="E110" s="173">
        <v>200</v>
      </c>
      <c r="F110" s="175"/>
      <c r="G110" s="176">
        <f>ROUND(E110*F110,2)</f>
        <v>0</v>
      </c>
      <c r="H110" s="175"/>
      <c r="I110" s="176">
        <f>ROUND(E110*H110,2)</f>
        <v>0</v>
      </c>
      <c r="J110" s="175"/>
      <c r="K110" s="176">
        <f>ROUND(E110*J110,2)</f>
        <v>0</v>
      </c>
      <c r="L110" s="176">
        <v>21</v>
      </c>
      <c r="M110" s="176">
        <f>G110*(1+L110/100)</f>
        <v>0</v>
      </c>
      <c r="N110" s="168">
        <v>0</v>
      </c>
      <c r="O110" s="168">
        <f>ROUND(E110*N110,5)</f>
        <v>0</v>
      </c>
      <c r="P110" s="168">
        <v>0</v>
      </c>
      <c r="Q110" s="168">
        <f>ROUND(E110*P110,5)</f>
        <v>0</v>
      </c>
      <c r="R110" s="168"/>
      <c r="S110" s="168"/>
      <c r="T110" s="169">
        <v>0</v>
      </c>
      <c r="U110" s="168">
        <f>ROUND(E110*T110,2)</f>
        <v>0</v>
      </c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 t="s">
        <v>92</v>
      </c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</row>
    <row r="111" spans="1:60" outlineLevel="1" x14ac:dyDescent="0.2">
      <c r="A111" s="159"/>
      <c r="B111" s="165"/>
      <c r="C111" s="291" t="s">
        <v>355</v>
      </c>
      <c r="D111" s="292"/>
      <c r="E111" s="293"/>
      <c r="F111" s="294"/>
      <c r="G111" s="295"/>
      <c r="H111" s="176"/>
      <c r="I111" s="176"/>
      <c r="J111" s="176"/>
      <c r="K111" s="176"/>
      <c r="L111" s="176"/>
      <c r="M111" s="176"/>
      <c r="N111" s="168"/>
      <c r="O111" s="168"/>
      <c r="P111" s="168"/>
      <c r="Q111" s="168"/>
      <c r="R111" s="168"/>
      <c r="S111" s="168"/>
      <c r="T111" s="169"/>
      <c r="U111" s="16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 t="s">
        <v>140</v>
      </c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216" t="str">
        <f>C111</f>
        <v>Skládka sejmutého drnu tl. 10 cm.</v>
      </c>
      <c r="BB111" s="158"/>
      <c r="BC111" s="158"/>
      <c r="BD111" s="158"/>
      <c r="BE111" s="158"/>
      <c r="BF111" s="158"/>
      <c r="BG111" s="158"/>
      <c r="BH111" s="158"/>
    </row>
    <row r="112" spans="1:60" x14ac:dyDescent="0.2">
      <c r="A112" s="160" t="s">
        <v>87</v>
      </c>
      <c r="B112" s="166" t="s">
        <v>165</v>
      </c>
      <c r="C112" s="200" t="s">
        <v>166</v>
      </c>
      <c r="D112" s="171"/>
      <c r="E112" s="174"/>
      <c r="F112" s="177"/>
      <c r="G112" s="177">
        <f>SUMIF(AE113:AE119,"&lt;&gt;NOR",G113:G119)</f>
        <v>0</v>
      </c>
      <c r="H112" s="177"/>
      <c r="I112" s="177">
        <f>SUM(I113:I119)</f>
        <v>0</v>
      </c>
      <c r="J112" s="177"/>
      <c r="K112" s="177">
        <f>SUM(K113:K119)</f>
        <v>0</v>
      </c>
      <c r="L112" s="177"/>
      <c r="M112" s="177">
        <f>SUM(M113:M119)</f>
        <v>0</v>
      </c>
      <c r="N112" s="171"/>
      <c r="O112" s="171">
        <f>SUM(O113:O119)</f>
        <v>0.55200000000000005</v>
      </c>
      <c r="P112" s="171"/>
      <c r="Q112" s="171">
        <f>SUM(Q113:Q119)</f>
        <v>0</v>
      </c>
      <c r="R112" s="171"/>
      <c r="S112" s="171"/>
      <c r="T112" s="172"/>
      <c r="U112" s="171">
        <f>SUM(U113:U119)</f>
        <v>197.56</v>
      </c>
      <c r="AE112" t="s">
        <v>88</v>
      </c>
    </row>
    <row r="113" spans="1:60" ht="22.5" outlineLevel="1" x14ac:dyDescent="0.2">
      <c r="A113" s="159">
        <v>36</v>
      </c>
      <c r="B113" s="165" t="s">
        <v>356</v>
      </c>
      <c r="C113" s="199" t="s">
        <v>357</v>
      </c>
      <c r="D113" s="168" t="s">
        <v>151</v>
      </c>
      <c r="E113" s="173">
        <v>40</v>
      </c>
      <c r="F113" s="175"/>
      <c r="G113" s="176">
        <f>ROUND(E113*F113,2)</f>
        <v>0</v>
      </c>
      <c r="H113" s="175"/>
      <c r="I113" s="176">
        <f>ROUND(E113*H113,2)</f>
        <v>0</v>
      </c>
      <c r="J113" s="175"/>
      <c r="K113" s="176">
        <f>ROUND(E113*J113,2)</f>
        <v>0</v>
      </c>
      <c r="L113" s="176">
        <v>21</v>
      </c>
      <c r="M113" s="176">
        <f>G113*(1+L113/100)</f>
        <v>0</v>
      </c>
      <c r="N113" s="168">
        <v>0</v>
      </c>
      <c r="O113" s="168">
        <f>ROUND(E113*N113,5)</f>
        <v>0</v>
      </c>
      <c r="P113" s="168">
        <v>0</v>
      </c>
      <c r="Q113" s="168">
        <f>ROUND(E113*P113,5)</f>
        <v>0</v>
      </c>
      <c r="R113" s="168"/>
      <c r="S113" s="168"/>
      <c r="T113" s="169">
        <v>0.28095999999999999</v>
      </c>
      <c r="U113" s="168">
        <f>ROUND(E113*T113,2)</f>
        <v>11.24</v>
      </c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 t="s">
        <v>92</v>
      </c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</row>
    <row r="114" spans="1:60" outlineLevel="1" x14ac:dyDescent="0.2">
      <c r="A114" s="159">
        <v>37</v>
      </c>
      <c r="B114" s="165" t="s">
        <v>358</v>
      </c>
      <c r="C114" s="199" t="s">
        <v>359</v>
      </c>
      <c r="D114" s="168" t="s">
        <v>207</v>
      </c>
      <c r="E114" s="173">
        <v>0.36799999999999999</v>
      </c>
      <c r="F114" s="175"/>
      <c r="G114" s="176">
        <f>ROUND(E114*F114,2)</f>
        <v>0</v>
      </c>
      <c r="H114" s="175"/>
      <c r="I114" s="176">
        <f>ROUND(E114*H114,2)</f>
        <v>0</v>
      </c>
      <c r="J114" s="175"/>
      <c r="K114" s="176">
        <f>ROUND(E114*J114,2)</f>
        <v>0</v>
      </c>
      <c r="L114" s="176">
        <v>21</v>
      </c>
      <c r="M114" s="176">
        <f>G114*(1+L114/100)</f>
        <v>0</v>
      </c>
      <c r="N114" s="168">
        <v>1</v>
      </c>
      <c r="O114" s="168">
        <f>ROUND(E114*N114,5)</f>
        <v>0.36799999999999999</v>
      </c>
      <c r="P114" s="168">
        <v>0</v>
      </c>
      <c r="Q114" s="168">
        <f>ROUND(E114*P114,5)</f>
        <v>0</v>
      </c>
      <c r="R114" s="168"/>
      <c r="S114" s="168"/>
      <c r="T114" s="169">
        <v>0</v>
      </c>
      <c r="U114" s="168">
        <f>ROUND(E114*T114,2)</f>
        <v>0</v>
      </c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 t="s">
        <v>244</v>
      </c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</row>
    <row r="115" spans="1:60" outlineLevel="1" x14ac:dyDescent="0.2">
      <c r="A115" s="159"/>
      <c r="B115" s="165"/>
      <c r="C115" s="213" t="s">
        <v>360</v>
      </c>
      <c r="D115" s="214"/>
      <c r="E115" s="215">
        <v>0.36799999999999999</v>
      </c>
      <c r="F115" s="176"/>
      <c r="G115" s="176"/>
      <c r="H115" s="176"/>
      <c r="I115" s="176"/>
      <c r="J115" s="176"/>
      <c r="K115" s="176"/>
      <c r="L115" s="176"/>
      <c r="M115" s="176"/>
      <c r="N115" s="168"/>
      <c r="O115" s="168"/>
      <c r="P115" s="168"/>
      <c r="Q115" s="168"/>
      <c r="R115" s="168"/>
      <c r="S115" s="168"/>
      <c r="T115" s="169"/>
      <c r="U115" s="16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 t="s">
        <v>135</v>
      </c>
      <c r="AF115" s="158">
        <v>0</v>
      </c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</row>
    <row r="116" spans="1:60" outlineLevel="1" x14ac:dyDescent="0.2">
      <c r="A116" s="159">
        <v>38</v>
      </c>
      <c r="B116" s="165" t="s">
        <v>361</v>
      </c>
      <c r="C116" s="199" t="s">
        <v>362</v>
      </c>
      <c r="D116" s="168" t="s">
        <v>207</v>
      </c>
      <c r="E116" s="173">
        <v>0.184</v>
      </c>
      <c r="F116" s="175"/>
      <c r="G116" s="176">
        <f>ROUND(E116*F116,2)</f>
        <v>0</v>
      </c>
      <c r="H116" s="175"/>
      <c r="I116" s="176">
        <f>ROUND(E116*H116,2)</f>
        <v>0</v>
      </c>
      <c r="J116" s="175"/>
      <c r="K116" s="176">
        <f>ROUND(E116*J116,2)</f>
        <v>0</v>
      </c>
      <c r="L116" s="176">
        <v>21</v>
      </c>
      <c r="M116" s="176">
        <f>G116*(1+L116/100)</f>
        <v>0</v>
      </c>
      <c r="N116" s="168">
        <v>1</v>
      </c>
      <c r="O116" s="168">
        <f>ROUND(E116*N116,5)</f>
        <v>0.184</v>
      </c>
      <c r="P116" s="168">
        <v>0</v>
      </c>
      <c r="Q116" s="168">
        <f>ROUND(E116*P116,5)</f>
        <v>0</v>
      </c>
      <c r="R116" s="168"/>
      <c r="S116" s="168"/>
      <c r="T116" s="169">
        <v>0</v>
      </c>
      <c r="U116" s="168">
        <f>ROUND(E116*T116,2)</f>
        <v>0</v>
      </c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 t="s">
        <v>244</v>
      </c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</row>
    <row r="117" spans="1:60" outlineLevel="1" x14ac:dyDescent="0.2">
      <c r="A117" s="159"/>
      <c r="B117" s="165"/>
      <c r="C117" s="291" t="s">
        <v>363</v>
      </c>
      <c r="D117" s="292"/>
      <c r="E117" s="293"/>
      <c r="F117" s="294"/>
      <c r="G117" s="295"/>
      <c r="H117" s="176"/>
      <c r="I117" s="176"/>
      <c r="J117" s="176"/>
      <c r="K117" s="176"/>
      <c r="L117" s="176"/>
      <c r="M117" s="176"/>
      <c r="N117" s="168"/>
      <c r="O117" s="168"/>
      <c r="P117" s="168"/>
      <c r="Q117" s="168"/>
      <c r="R117" s="168"/>
      <c r="S117" s="168"/>
      <c r="T117" s="169"/>
      <c r="U117" s="16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 t="s">
        <v>140</v>
      </c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216" t="str">
        <f>C117</f>
        <v>45 cm/ks</v>
      </c>
      <c r="BB117" s="158"/>
      <c r="BC117" s="158"/>
      <c r="BD117" s="158"/>
      <c r="BE117" s="158"/>
      <c r="BF117" s="158"/>
      <c r="BG117" s="158"/>
      <c r="BH117" s="158"/>
    </row>
    <row r="118" spans="1:60" outlineLevel="1" x14ac:dyDescent="0.2">
      <c r="A118" s="159"/>
      <c r="B118" s="165"/>
      <c r="C118" s="213" t="s">
        <v>364</v>
      </c>
      <c r="D118" s="214"/>
      <c r="E118" s="215">
        <v>0.184</v>
      </c>
      <c r="F118" s="176"/>
      <c r="G118" s="176"/>
      <c r="H118" s="176"/>
      <c r="I118" s="176"/>
      <c r="J118" s="176"/>
      <c r="K118" s="176"/>
      <c r="L118" s="176"/>
      <c r="M118" s="176"/>
      <c r="N118" s="168"/>
      <c r="O118" s="168"/>
      <c r="P118" s="168"/>
      <c r="Q118" s="168"/>
      <c r="R118" s="168"/>
      <c r="S118" s="168"/>
      <c r="T118" s="169"/>
      <c r="U118" s="16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 t="s">
        <v>135</v>
      </c>
      <c r="AF118" s="158">
        <v>0</v>
      </c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</row>
    <row r="119" spans="1:60" outlineLevel="1" x14ac:dyDescent="0.2">
      <c r="A119" s="159">
        <v>39</v>
      </c>
      <c r="B119" s="165" t="s">
        <v>356</v>
      </c>
      <c r="C119" s="199" t="s">
        <v>365</v>
      </c>
      <c r="D119" s="168" t="s">
        <v>151</v>
      </c>
      <c r="E119" s="173">
        <v>40</v>
      </c>
      <c r="F119" s="175"/>
      <c r="G119" s="176">
        <f>ROUND(E119*F119,2)</f>
        <v>0</v>
      </c>
      <c r="H119" s="175"/>
      <c r="I119" s="176">
        <f>ROUND(E119*H119,2)</f>
        <v>0</v>
      </c>
      <c r="J119" s="175"/>
      <c r="K119" s="176">
        <f>ROUND(E119*J119,2)</f>
        <v>0</v>
      </c>
      <c r="L119" s="176">
        <v>21</v>
      </c>
      <c r="M119" s="176">
        <f>G119*(1+L119/100)</f>
        <v>0</v>
      </c>
      <c r="N119" s="168">
        <v>0</v>
      </c>
      <c r="O119" s="168">
        <f>ROUND(E119*N119,5)</f>
        <v>0</v>
      </c>
      <c r="P119" s="168">
        <v>0</v>
      </c>
      <c r="Q119" s="168">
        <f>ROUND(E119*P119,5)</f>
        <v>0</v>
      </c>
      <c r="R119" s="168"/>
      <c r="S119" s="168"/>
      <c r="T119" s="169">
        <v>4.6580000000000004</v>
      </c>
      <c r="U119" s="168">
        <f>ROUND(E119*T119,2)</f>
        <v>186.32</v>
      </c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 t="s">
        <v>92</v>
      </c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</row>
    <row r="120" spans="1:60" x14ac:dyDescent="0.2">
      <c r="A120" s="160" t="s">
        <v>87</v>
      </c>
      <c r="B120" s="166" t="s">
        <v>214</v>
      </c>
      <c r="C120" s="200" t="s">
        <v>215</v>
      </c>
      <c r="D120" s="171"/>
      <c r="E120" s="174"/>
      <c r="F120" s="177"/>
      <c r="G120" s="177">
        <f>SUMIF(AE121:AE121,"&lt;&gt;NOR",G121:G121)</f>
        <v>0</v>
      </c>
      <c r="H120" s="177"/>
      <c r="I120" s="177">
        <f>SUM(I121:I121)</f>
        <v>0</v>
      </c>
      <c r="J120" s="177"/>
      <c r="K120" s="177">
        <f>SUM(K121:K121)</f>
        <v>0</v>
      </c>
      <c r="L120" s="177"/>
      <c r="M120" s="177">
        <f>SUM(M121:M121)</f>
        <v>0</v>
      </c>
      <c r="N120" s="171"/>
      <c r="O120" s="171">
        <f>SUM(O121:O121)</f>
        <v>0</v>
      </c>
      <c r="P120" s="171"/>
      <c r="Q120" s="171">
        <f>SUM(Q121:Q121)</f>
        <v>0</v>
      </c>
      <c r="R120" s="171"/>
      <c r="S120" s="171"/>
      <c r="T120" s="172"/>
      <c r="U120" s="171">
        <f>SUM(U121:U121)</f>
        <v>426.58</v>
      </c>
      <c r="AE120" t="s">
        <v>88</v>
      </c>
    </row>
    <row r="121" spans="1:60" outlineLevel="1" x14ac:dyDescent="0.2">
      <c r="A121" s="186">
        <v>40</v>
      </c>
      <c r="B121" s="187" t="s">
        <v>366</v>
      </c>
      <c r="C121" s="201" t="s">
        <v>367</v>
      </c>
      <c r="D121" s="192" t="s">
        <v>207</v>
      </c>
      <c r="E121" s="189">
        <v>221.59989999999999</v>
      </c>
      <c r="F121" s="190"/>
      <c r="G121" s="191">
        <f>ROUND(E121*F121,2)</f>
        <v>0</v>
      </c>
      <c r="H121" s="190"/>
      <c r="I121" s="191">
        <f>ROUND(E121*H121,2)</f>
        <v>0</v>
      </c>
      <c r="J121" s="190"/>
      <c r="K121" s="191">
        <f>ROUND(E121*J121,2)</f>
        <v>0</v>
      </c>
      <c r="L121" s="191">
        <v>21</v>
      </c>
      <c r="M121" s="191">
        <f>G121*(1+L121/100)</f>
        <v>0</v>
      </c>
      <c r="N121" s="192">
        <v>0</v>
      </c>
      <c r="O121" s="192">
        <f>ROUND(E121*N121,5)</f>
        <v>0</v>
      </c>
      <c r="P121" s="192">
        <v>0</v>
      </c>
      <c r="Q121" s="192">
        <f>ROUND(E121*P121,5)</f>
        <v>0</v>
      </c>
      <c r="R121" s="192"/>
      <c r="S121" s="192"/>
      <c r="T121" s="193">
        <v>1.925</v>
      </c>
      <c r="U121" s="192">
        <f>ROUND(E121*T121,2)</f>
        <v>426.58</v>
      </c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 t="s">
        <v>92</v>
      </c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</row>
    <row r="122" spans="1:60" x14ac:dyDescent="0.2">
      <c r="A122" s="197"/>
      <c r="B122" s="7" t="s">
        <v>123</v>
      </c>
      <c r="C122" s="202" t="s">
        <v>123</v>
      </c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AC122">
        <v>15</v>
      </c>
      <c r="AD122">
        <v>21</v>
      </c>
    </row>
    <row r="123" spans="1:60" x14ac:dyDescent="0.2">
      <c r="A123" s="221"/>
      <c r="B123" s="222">
        <v>26</v>
      </c>
      <c r="C123" s="223" t="s">
        <v>123</v>
      </c>
      <c r="D123" s="224"/>
      <c r="E123" s="224"/>
      <c r="F123" s="224"/>
      <c r="G123" s="225">
        <f>G8+G112+G120</f>
        <v>0</v>
      </c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AC123">
        <f>SUMIF(L7:L121,AC122,G7:G121)</f>
        <v>0</v>
      </c>
      <c r="AD123">
        <f>SUMIF(L7:L121,AD122,G7:G121)</f>
        <v>0</v>
      </c>
      <c r="AE123" t="s">
        <v>124</v>
      </c>
    </row>
    <row r="124" spans="1:60" x14ac:dyDescent="0.2">
      <c r="A124" s="197"/>
      <c r="B124" s="7" t="s">
        <v>123</v>
      </c>
      <c r="C124" s="202" t="s">
        <v>123</v>
      </c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</row>
    <row r="125" spans="1:60" x14ac:dyDescent="0.2">
      <c r="A125" s="197"/>
      <c r="B125" s="7" t="s">
        <v>123</v>
      </c>
      <c r="C125" s="202" t="s">
        <v>123</v>
      </c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</row>
    <row r="126" spans="1:60" x14ac:dyDescent="0.2">
      <c r="A126" s="289">
        <v>33</v>
      </c>
      <c r="B126" s="289"/>
      <c r="C126" s="290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</row>
    <row r="127" spans="1:60" x14ac:dyDescent="0.2">
      <c r="A127" s="270"/>
      <c r="B127" s="271"/>
      <c r="C127" s="272"/>
      <c r="D127" s="271"/>
      <c r="E127" s="271"/>
      <c r="F127" s="271"/>
      <c r="G127" s="273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AE127" t="s">
        <v>125</v>
      </c>
    </row>
    <row r="128" spans="1:60" x14ac:dyDescent="0.2">
      <c r="A128" s="274"/>
      <c r="B128" s="275"/>
      <c r="C128" s="276"/>
      <c r="D128" s="275"/>
      <c r="E128" s="275"/>
      <c r="F128" s="275"/>
      <c r="G128" s="27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</row>
    <row r="129" spans="1:31" x14ac:dyDescent="0.2">
      <c r="A129" s="274"/>
      <c r="B129" s="275"/>
      <c r="C129" s="276"/>
      <c r="D129" s="275"/>
      <c r="E129" s="275"/>
      <c r="F129" s="275"/>
      <c r="G129" s="27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</row>
    <row r="130" spans="1:31" x14ac:dyDescent="0.2">
      <c r="A130" s="274"/>
      <c r="B130" s="275"/>
      <c r="C130" s="276"/>
      <c r="D130" s="275"/>
      <c r="E130" s="275"/>
      <c r="F130" s="275"/>
      <c r="G130" s="27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</row>
    <row r="131" spans="1:31" x14ac:dyDescent="0.2">
      <c r="A131" s="278"/>
      <c r="B131" s="279"/>
      <c r="C131" s="280"/>
      <c r="D131" s="279"/>
      <c r="E131" s="279"/>
      <c r="F131" s="279"/>
      <c r="G131" s="281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</row>
    <row r="132" spans="1:31" x14ac:dyDescent="0.2">
      <c r="A132" s="197"/>
      <c r="B132" s="7" t="s">
        <v>123</v>
      </c>
      <c r="C132" s="202" t="s">
        <v>123</v>
      </c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</row>
    <row r="133" spans="1:31" x14ac:dyDescent="0.2">
      <c r="C133" s="204"/>
      <c r="AE133" t="s">
        <v>126</v>
      </c>
    </row>
  </sheetData>
  <sheetProtection password="EDD8" sheet="1" objects="1" scenarios="1"/>
  <mergeCells count="46">
    <mergeCell ref="C40:G40"/>
    <mergeCell ref="A1:G1"/>
    <mergeCell ref="C2:G2"/>
    <mergeCell ref="C3:G3"/>
    <mergeCell ref="C4:G4"/>
    <mergeCell ref="C10:G10"/>
    <mergeCell ref="C13:G13"/>
    <mergeCell ref="C19:G19"/>
    <mergeCell ref="C20:G20"/>
    <mergeCell ref="C29:G29"/>
    <mergeCell ref="C33:G33"/>
    <mergeCell ref="C37:G37"/>
    <mergeCell ref="C68:G68"/>
    <mergeCell ref="C43:G43"/>
    <mergeCell ref="C46:G46"/>
    <mergeCell ref="C47:G47"/>
    <mergeCell ref="C48:G48"/>
    <mergeCell ref="C50:G50"/>
    <mergeCell ref="C51:G51"/>
    <mergeCell ref="C52:G52"/>
    <mergeCell ref="C56:G56"/>
    <mergeCell ref="C59:G59"/>
    <mergeCell ref="C61:G61"/>
    <mergeCell ref="C62:G62"/>
    <mergeCell ref="C95:G95"/>
    <mergeCell ref="C69:G69"/>
    <mergeCell ref="C75:G75"/>
    <mergeCell ref="C77:G77"/>
    <mergeCell ref="C80:G80"/>
    <mergeCell ref="C81:G81"/>
    <mergeCell ref="C82:G82"/>
    <mergeCell ref="C83:G83"/>
    <mergeCell ref="C84:G84"/>
    <mergeCell ref="C85:G85"/>
    <mergeCell ref="C89:G89"/>
    <mergeCell ref="C93:G93"/>
    <mergeCell ref="C111:G111"/>
    <mergeCell ref="C117:G117"/>
    <mergeCell ref="A126:C126"/>
    <mergeCell ref="A127:G131"/>
    <mergeCell ref="C96:G96"/>
    <mergeCell ref="C99:G99"/>
    <mergeCell ref="C101:G101"/>
    <mergeCell ref="C102:G102"/>
    <mergeCell ref="C105:G105"/>
    <mergeCell ref="C106:G106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BH40"/>
  <sheetViews>
    <sheetView workbookViewId="0">
      <selection activeCell="F9" sqref="F9"/>
    </sheetView>
  </sheetViews>
  <sheetFormatPr defaultColWidth="8.85546875"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7109375" customWidth="1"/>
    <col min="5" max="5" width="10.7109375" customWidth="1"/>
    <col min="6" max="6" width="9.85546875" customWidth="1"/>
    <col min="7" max="7" width="12.85546875" customWidth="1"/>
    <col min="8" max="21" width="0" hidden="1" customWidth="1"/>
    <col min="29" max="39" width="0" hidden="1" customWidth="1"/>
  </cols>
  <sheetData>
    <row r="1" spans="1:60" ht="15.75" customHeight="1" x14ac:dyDescent="0.25">
      <c r="A1" s="296" t="s">
        <v>6</v>
      </c>
      <c r="B1" s="296"/>
      <c r="C1" s="296"/>
      <c r="D1" s="296"/>
      <c r="E1" s="296"/>
      <c r="F1" s="296"/>
      <c r="G1" s="296"/>
      <c r="AE1" t="s">
        <v>63</v>
      </c>
    </row>
    <row r="2" spans="1:60" ht="24.95" customHeight="1" x14ac:dyDescent="0.2">
      <c r="A2" s="207" t="s">
        <v>62</v>
      </c>
      <c r="B2" s="208"/>
      <c r="C2" s="297" t="s">
        <v>368</v>
      </c>
      <c r="D2" s="298"/>
      <c r="E2" s="298"/>
      <c r="F2" s="298"/>
      <c r="G2" s="299"/>
      <c r="AE2" t="s">
        <v>64</v>
      </c>
    </row>
    <row r="3" spans="1:60" ht="24.95" hidden="1" customHeight="1" x14ac:dyDescent="0.2">
      <c r="A3" s="207" t="s">
        <v>7</v>
      </c>
      <c r="B3" s="208"/>
      <c r="C3" s="298"/>
      <c r="D3" s="298"/>
      <c r="E3" s="298"/>
      <c r="F3" s="298"/>
      <c r="G3" s="299"/>
      <c r="AE3" t="s">
        <v>65</v>
      </c>
    </row>
    <row r="4" spans="1:60" ht="24.95" hidden="1" customHeight="1" x14ac:dyDescent="0.2">
      <c r="A4" s="207" t="s">
        <v>8</v>
      </c>
      <c r="B4" s="208"/>
      <c r="C4" s="297"/>
      <c r="D4" s="298"/>
      <c r="E4" s="298"/>
      <c r="F4" s="298"/>
      <c r="G4" s="299"/>
      <c r="AE4" t="s">
        <v>66</v>
      </c>
    </row>
    <row r="5" spans="1:60" hidden="1" x14ac:dyDescent="0.2">
      <c r="A5" s="209" t="s">
        <v>67</v>
      </c>
      <c r="B5" s="153"/>
      <c r="C5" s="154"/>
      <c r="D5" s="155"/>
      <c r="E5" s="155"/>
      <c r="F5" s="155"/>
      <c r="G5" s="210"/>
      <c r="AE5" t="s">
        <v>68</v>
      </c>
    </row>
    <row r="7" spans="1:60" ht="38.25" x14ac:dyDescent="0.2">
      <c r="A7" s="211" t="s">
        <v>69</v>
      </c>
      <c r="B7" s="212" t="s">
        <v>70</v>
      </c>
      <c r="C7" s="212" t="s">
        <v>71</v>
      </c>
      <c r="D7" s="211" t="s">
        <v>72</v>
      </c>
      <c r="E7" s="211" t="s">
        <v>73</v>
      </c>
      <c r="F7" s="157" t="s">
        <v>74</v>
      </c>
      <c r="G7" s="211" t="s">
        <v>28</v>
      </c>
      <c r="H7" s="179" t="s">
        <v>29</v>
      </c>
      <c r="I7" s="179" t="s">
        <v>75</v>
      </c>
      <c r="J7" s="179" t="s">
        <v>30</v>
      </c>
      <c r="K7" s="179" t="s">
        <v>76</v>
      </c>
      <c r="L7" s="179" t="s">
        <v>77</v>
      </c>
      <c r="M7" s="179" t="s">
        <v>78</v>
      </c>
      <c r="N7" s="179" t="s">
        <v>79</v>
      </c>
      <c r="O7" s="179" t="s">
        <v>80</v>
      </c>
      <c r="P7" s="179" t="s">
        <v>81</v>
      </c>
      <c r="Q7" s="179" t="s">
        <v>82</v>
      </c>
      <c r="R7" s="179" t="s">
        <v>83</v>
      </c>
      <c r="S7" s="179" t="s">
        <v>84</v>
      </c>
      <c r="T7" s="179" t="s">
        <v>85</v>
      </c>
      <c r="U7" s="179" t="s">
        <v>86</v>
      </c>
    </row>
    <row r="8" spans="1:60" x14ac:dyDescent="0.2">
      <c r="A8" s="180" t="s">
        <v>87</v>
      </c>
      <c r="B8" s="181" t="s">
        <v>369</v>
      </c>
      <c r="C8" s="182" t="s">
        <v>370</v>
      </c>
      <c r="D8" s="183"/>
      <c r="E8" s="184"/>
      <c r="F8" s="185"/>
      <c r="G8" s="185">
        <f>SUMIF(AE9:AE10,"&lt;&gt;NOR",G9:G10)</f>
        <v>0</v>
      </c>
      <c r="H8" s="185"/>
      <c r="I8" s="185">
        <f>SUM(I9:I10)</f>
        <v>0</v>
      </c>
      <c r="J8" s="185"/>
      <c r="K8" s="185">
        <f>SUM(K9:K10)</f>
        <v>0</v>
      </c>
      <c r="L8" s="185"/>
      <c r="M8" s="185">
        <f>SUM(M9:M10)</f>
        <v>0</v>
      </c>
      <c r="N8" s="163"/>
      <c r="O8" s="163">
        <f>SUM(O9:O10)</f>
        <v>0</v>
      </c>
      <c r="P8" s="163"/>
      <c r="Q8" s="163">
        <f>SUM(Q9:Q10)</f>
        <v>0</v>
      </c>
      <c r="R8" s="163"/>
      <c r="S8" s="163"/>
      <c r="T8" s="180"/>
      <c r="U8" s="163">
        <f>SUM(U9:U10)</f>
        <v>0</v>
      </c>
      <c r="AE8" t="s">
        <v>88</v>
      </c>
    </row>
    <row r="9" spans="1:60" outlineLevel="1" x14ac:dyDescent="0.2">
      <c r="A9" s="159">
        <v>1</v>
      </c>
      <c r="B9" s="165" t="s">
        <v>371</v>
      </c>
      <c r="C9" s="199" t="s">
        <v>372</v>
      </c>
      <c r="D9" s="167" t="s">
        <v>146</v>
      </c>
      <c r="E9" s="173">
        <v>3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68">
        <v>0</v>
      </c>
      <c r="O9" s="168">
        <f>ROUND(E9*N9,5)</f>
        <v>0</v>
      </c>
      <c r="P9" s="168">
        <v>0</v>
      </c>
      <c r="Q9" s="168">
        <f>ROUND(E9*P9,5)</f>
        <v>0</v>
      </c>
      <c r="R9" s="168"/>
      <c r="S9" s="168"/>
      <c r="T9" s="169">
        <v>0</v>
      </c>
      <c r="U9" s="168">
        <f>ROUND(E9*T9,2)</f>
        <v>0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92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>
        <v>2</v>
      </c>
      <c r="B10" s="165" t="s">
        <v>373</v>
      </c>
      <c r="C10" s="199" t="s">
        <v>374</v>
      </c>
      <c r="D10" s="167" t="s">
        <v>146</v>
      </c>
      <c r="E10" s="173">
        <v>3</v>
      </c>
      <c r="F10" s="175"/>
      <c r="G10" s="176">
        <f>ROUND(E10*F10,2)</f>
        <v>0</v>
      </c>
      <c r="H10" s="175"/>
      <c r="I10" s="176">
        <f>ROUND(E10*H10,2)</f>
        <v>0</v>
      </c>
      <c r="J10" s="175"/>
      <c r="K10" s="176">
        <f>ROUND(E10*J10,2)</f>
        <v>0</v>
      </c>
      <c r="L10" s="176">
        <v>21</v>
      </c>
      <c r="M10" s="176">
        <f>G10*(1+L10/100)</f>
        <v>0</v>
      </c>
      <c r="N10" s="168">
        <v>0</v>
      </c>
      <c r="O10" s="168">
        <f>ROUND(E10*N10,5)</f>
        <v>0</v>
      </c>
      <c r="P10" s="168">
        <v>0</v>
      </c>
      <c r="Q10" s="168">
        <f>ROUND(E10*P10,5)</f>
        <v>0</v>
      </c>
      <c r="R10" s="168"/>
      <c r="S10" s="168"/>
      <c r="T10" s="169">
        <v>0</v>
      </c>
      <c r="U10" s="168">
        <f>ROUND(E10*T10,2)</f>
        <v>0</v>
      </c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92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x14ac:dyDescent="0.2">
      <c r="A11" s="160" t="s">
        <v>87</v>
      </c>
      <c r="B11" s="166" t="s">
        <v>375</v>
      </c>
      <c r="C11" s="200" t="s">
        <v>376</v>
      </c>
      <c r="D11" s="170"/>
      <c r="E11" s="174"/>
      <c r="F11" s="177"/>
      <c r="G11" s="177">
        <f>SUMIF(AE12:AE13,"&lt;&gt;NOR",G12:G13)</f>
        <v>0</v>
      </c>
      <c r="H11" s="177"/>
      <c r="I11" s="177">
        <f>SUM(I12:I13)</f>
        <v>0</v>
      </c>
      <c r="J11" s="177"/>
      <c r="K11" s="177">
        <f>SUM(K12:K13)</f>
        <v>0</v>
      </c>
      <c r="L11" s="177"/>
      <c r="M11" s="177">
        <f>SUM(M12:M13)</f>
        <v>0</v>
      </c>
      <c r="N11" s="171"/>
      <c r="O11" s="171">
        <f>SUM(O12:O13)</f>
        <v>0</v>
      </c>
      <c r="P11" s="171"/>
      <c r="Q11" s="171">
        <f>SUM(Q12:Q13)</f>
        <v>0</v>
      </c>
      <c r="R11" s="171"/>
      <c r="S11" s="171"/>
      <c r="T11" s="172"/>
      <c r="U11" s="171">
        <f>SUM(U12:U13)</f>
        <v>0</v>
      </c>
      <c r="AE11" t="s">
        <v>88</v>
      </c>
    </row>
    <row r="12" spans="1:60" outlineLevel="1" x14ac:dyDescent="0.2">
      <c r="A12" s="159">
        <v>3</v>
      </c>
      <c r="B12" s="165" t="s">
        <v>377</v>
      </c>
      <c r="C12" s="199" t="s">
        <v>378</v>
      </c>
      <c r="D12" s="167" t="s">
        <v>146</v>
      </c>
      <c r="E12" s="173">
        <v>38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68">
        <v>0</v>
      </c>
      <c r="O12" s="168">
        <f>ROUND(E12*N12,5)</f>
        <v>0</v>
      </c>
      <c r="P12" s="168">
        <v>0</v>
      </c>
      <c r="Q12" s="168">
        <f>ROUND(E12*P12,5)</f>
        <v>0</v>
      </c>
      <c r="R12" s="168"/>
      <c r="S12" s="168"/>
      <c r="T12" s="169">
        <v>0</v>
      </c>
      <c r="U12" s="168">
        <f>ROUND(E12*T12,2)</f>
        <v>0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92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59">
        <v>4</v>
      </c>
      <c r="B13" s="165" t="s">
        <v>379</v>
      </c>
      <c r="C13" s="199" t="s">
        <v>380</v>
      </c>
      <c r="D13" s="167" t="s">
        <v>146</v>
      </c>
      <c r="E13" s="173">
        <v>38</v>
      </c>
      <c r="F13" s="175"/>
      <c r="G13" s="176">
        <f>ROUND(E13*F13,2)</f>
        <v>0</v>
      </c>
      <c r="H13" s="175"/>
      <c r="I13" s="176">
        <f>ROUND(E13*H13,2)</f>
        <v>0</v>
      </c>
      <c r="J13" s="175"/>
      <c r="K13" s="176">
        <f>ROUND(E13*J13,2)</f>
        <v>0</v>
      </c>
      <c r="L13" s="176">
        <v>21</v>
      </c>
      <c r="M13" s="176">
        <f>G13*(1+L13/100)</f>
        <v>0</v>
      </c>
      <c r="N13" s="168">
        <v>0</v>
      </c>
      <c r="O13" s="168">
        <f>ROUND(E13*N13,5)</f>
        <v>0</v>
      </c>
      <c r="P13" s="168">
        <v>0</v>
      </c>
      <c r="Q13" s="168">
        <f>ROUND(E13*P13,5)</f>
        <v>0</v>
      </c>
      <c r="R13" s="168"/>
      <c r="S13" s="168"/>
      <c r="T13" s="169">
        <v>0</v>
      </c>
      <c r="U13" s="168">
        <f>ROUND(E13*T13,2)</f>
        <v>0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92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x14ac:dyDescent="0.2">
      <c r="A14" s="160" t="s">
        <v>87</v>
      </c>
      <c r="B14" s="166" t="s">
        <v>381</v>
      </c>
      <c r="C14" s="200" t="s">
        <v>382</v>
      </c>
      <c r="D14" s="170"/>
      <c r="E14" s="174"/>
      <c r="F14" s="177"/>
      <c r="G14" s="177">
        <f>SUMIF(AE15:AE24,"&lt;&gt;NOR",G15:G24)</f>
        <v>0</v>
      </c>
      <c r="H14" s="177"/>
      <c r="I14" s="177">
        <f>SUM(I15:I24)</f>
        <v>0</v>
      </c>
      <c r="J14" s="177"/>
      <c r="K14" s="177">
        <f>SUM(K15:K24)</f>
        <v>0</v>
      </c>
      <c r="L14" s="177"/>
      <c r="M14" s="177">
        <f>SUM(M15:M24)</f>
        <v>0</v>
      </c>
      <c r="N14" s="171"/>
      <c r="O14" s="171">
        <f>SUM(O15:O24)</f>
        <v>0</v>
      </c>
      <c r="P14" s="171"/>
      <c r="Q14" s="171">
        <f>SUM(Q15:Q24)</f>
        <v>0</v>
      </c>
      <c r="R14" s="171"/>
      <c r="S14" s="171"/>
      <c r="T14" s="172"/>
      <c r="U14" s="171">
        <f>SUM(U15:U24)</f>
        <v>0</v>
      </c>
      <c r="AE14" t="s">
        <v>88</v>
      </c>
    </row>
    <row r="15" spans="1:60" outlineLevel="1" x14ac:dyDescent="0.2">
      <c r="A15" s="159">
        <v>5</v>
      </c>
      <c r="B15" s="165" t="s">
        <v>383</v>
      </c>
      <c r="C15" s="199" t="s">
        <v>384</v>
      </c>
      <c r="D15" s="167" t="s">
        <v>146</v>
      </c>
      <c r="E15" s="173">
        <v>7</v>
      </c>
      <c r="F15" s="175"/>
      <c r="G15" s="176">
        <f t="shared" ref="G15:G24" si="0">ROUND(E15*F15,2)</f>
        <v>0</v>
      </c>
      <c r="H15" s="175"/>
      <c r="I15" s="176">
        <f t="shared" ref="I15:I24" si="1">ROUND(E15*H15,2)</f>
        <v>0</v>
      </c>
      <c r="J15" s="175"/>
      <c r="K15" s="176">
        <f t="shared" ref="K15:K24" si="2">ROUND(E15*J15,2)</f>
        <v>0</v>
      </c>
      <c r="L15" s="176">
        <v>21</v>
      </c>
      <c r="M15" s="176">
        <f t="shared" ref="M15:M24" si="3">G15*(1+L15/100)</f>
        <v>0</v>
      </c>
      <c r="N15" s="168">
        <v>0</v>
      </c>
      <c r="O15" s="168">
        <f t="shared" ref="O15:O24" si="4">ROUND(E15*N15,5)</f>
        <v>0</v>
      </c>
      <c r="P15" s="168">
        <v>0</v>
      </c>
      <c r="Q15" s="168">
        <f t="shared" ref="Q15:Q24" si="5">ROUND(E15*P15,5)</f>
        <v>0</v>
      </c>
      <c r="R15" s="168"/>
      <c r="S15" s="168"/>
      <c r="T15" s="169">
        <v>0</v>
      </c>
      <c r="U15" s="168">
        <f t="shared" ref="U15:U24" si="6">ROUND(E15*T15,2)</f>
        <v>0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92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outlineLevel="1" x14ac:dyDescent="0.2">
      <c r="A16" s="159">
        <v>6</v>
      </c>
      <c r="B16" s="165" t="s">
        <v>385</v>
      </c>
      <c r="C16" s="199" t="s">
        <v>386</v>
      </c>
      <c r="D16" s="167" t="s">
        <v>146</v>
      </c>
      <c r="E16" s="173">
        <v>24</v>
      </c>
      <c r="F16" s="175"/>
      <c r="G16" s="176">
        <f t="shared" si="0"/>
        <v>0</v>
      </c>
      <c r="H16" s="175"/>
      <c r="I16" s="176">
        <f t="shared" si="1"/>
        <v>0</v>
      </c>
      <c r="J16" s="175"/>
      <c r="K16" s="176">
        <f t="shared" si="2"/>
        <v>0</v>
      </c>
      <c r="L16" s="176">
        <v>21</v>
      </c>
      <c r="M16" s="176">
        <f t="shared" si="3"/>
        <v>0</v>
      </c>
      <c r="N16" s="168">
        <v>0</v>
      </c>
      <c r="O16" s="168">
        <f t="shared" si="4"/>
        <v>0</v>
      </c>
      <c r="P16" s="168">
        <v>0</v>
      </c>
      <c r="Q16" s="168">
        <f t="shared" si="5"/>
        <v>0</v>
      </c>
      <c r="R16" s="168"/>
      <c r="S16" s="168"/>
      <c r="T16" s="169">
        <v>0</v>
      </c>
      <c r="U16" s="168">
        <f t="shared" si="6"/>
        <v>0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 t="s">
        <v>92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outlineLevel="1" x14ac:dyDescent="0.2">
      <c r="A17" s="159">
        <v>7</v>
      </c>
      <c r="B17" s="165" t="s">
        <v>387</v>
      </c>
      <c r="C17" s="199" t="s">
        <v>388</v>
      </c>
      <c r="D17" s="167" t="s">
        <v>146</v>
      </c>
      <c r="E17" s="173">
        <v>23</v>
      </c>
      <c r="F17" s="175"/>
      <c r="G17" s="176">
        <f t="shared" si="0"/>
        <v>0</v>
      </c>
      <c r="H17" s="175"/>
      <c r="I17" s="176">
        <f t="shared" si="1"/>
        <v>0</v>
      </c>
      <c r="J17" s="175"/>
      <c r="K17" s="176">
        <f t="shared" si="2"/>
        <v>0</v>
      </c>
      <c r="L17" s="176">
        <v>21</v>
      </c>
      <c r="M17" s="176">
        <f t="shared" si="3"/>
        <v>0</v>
      </c>
      <c r="N17" s="168">
        <v>0</v>
      </c>
      <c r="O17" s="168">
        <f t="shared" si="4"/>
        <v>0</v>
      </c>
      <c r="P17" s="168">
        <v>0</v>
      </c>
      <c r="Q17" s="168">
        <f t="shared" si="5"/>
        <v>0</v>
      </c>
      <c r="R17" s="168"/>
      <c r="S17" s="168"/>
      <c r="T17" s="169">
        <v>0</v>
      </c>
      <c r="U17" s="168">
        <f t="shared" si="6"/>
        <v>0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92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59">
        <v>8</v>
      </c>
      <c r="B18" s="165" t="s">
        <v>389</v>
      </c>
      <c r="C18" s="199" t="s">
        <v>390</v>
      </c>
      <c r="D18" s="167" t="s">
        <v>146</v>
      </c>
      <c r="E18" s="173">
        <v>56</v>
      </c>
      <c r="F18" s="175"/>
      <c r="G18" s="176">
        <f t="shared" si="0"/>
        <v>0</v>
      </c>
      <c r="H18" s="175"/>
      <c r="I18" s="176">
        <f t="shared" si="1"/>
        <v>0</v>
      </c>
      <c r="J18" s="175"/>
      <c r="K18" s="176">
        <f t="shared" si="2"/>
        <v>0</v>
      </c>
      <c r="L18" s="176">
        <v>21</v>
      </c>
      <c r="M18" s="176">
        <f t="shared" si="3"/>
        <v>0</v>
      </c>
      <c r="N18" s="168">
        <v>0</v>
      </c>
      <c r="O18" s="168">
        <f t="shared" si="4"/>
        <v>0</v>
      </c>
      <c r="P18" s="168">
        <v>0</v>
      </c>
      <c r="Q18" s="168">
        <f t="shared" si="5"/>
        <v>0</v>
      </c>
      <c r="R18" s="168"/>
      <c r="S18" s="168"/>
      <c r="T18" s="169">
        <v>0</v>
      </c>
      <c r="U18" s="168">
        <f t="shared" si="6"/>
        <v>0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 t="s">
        <v>92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outlineLevel="1" x14ac:dyDescent="0.2">
      <c r="A19" s="159">
        <v>9</v>
      </c>
      <c r="B19" s="165" t="s">
        <v>391</v>
      </c>
      <c r="C19" s="199" t="s">
        <v>392</v>
      </c>
      <c r="D19" s="167" t="s">
        <v>146</v>
      </c>
      <c r="E19" s="173">
        <v>68</v>
      </c>
      <c r="F19" s="175"/>
      <c r="G19" s="176">
        <f t="shared" si="0"/>
        <v>0</v>
      </c>
      <c r="H19" s="175"/>
      <c r="I19" s="176">
        <f t="shared" si="1"/>
        <v>0</v>
      </c>
      <c r="J19" s="175"/>
      <c r="K19" s="176">
        <f t="shared" si="2"/>
        <v>0</v>
      </c>
      <c r="L19" s="176">
        <v>21</v>
      </c>
      <c r="M19" s="176">
        <f t="shared" si="3"/>
        <v>0</v>
      </c>
      <c r="N19" s="168">
        <v>0</v>
      </c>
      <c r="O19" s="168">
        <f t="shared" si="4"/>
        <v>0</v>
      </c>
      <c r="P19" s="168">
        <v>0</v>
      </c>
      <c r="Q19" s="168">
        <f t="shared" si="5"/>
        <v>0</v>
      </c>
      <c r="R19" s="168"/>
      <c r="S19" s="168"/>
      <c r="T19" s="169">
        <v>0</v>
      </c>
      <c r="U19" s="168">
        <f t="shared" si="6"/>
        <v>0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92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1:60" outlineLevel="1" x14ac:dyDescent="0.2">
      <c r="A20" s="159">
        <v>10</v>
      </c>
      <c r="B20" s="165" t="s">
        <v>393</v>
      </c>
      <c r="C20" s="199" t="s">
        <v>394</v>
      </c>
      <c r="D20" s="167" t="s">
        <v>146</v>
      </c>
      <c r="E20" s="173">
        <v>104</v>
      </c>
      <c r="F20" s="175"/>
      <c r="G20" s="176">
        <f t="shared" si="0"/>
        <v>0</v>
      </c>
      <c r="H20" s="175"/>
      <c r="I20" s="176">
        <f t="shared" si="1"/>
        <v>0</v>
      </c>
      <c r="J20" s="175"/>
      <c r="K20" s="176">
        <f t="shared" si="2"/>
        <v>0</v>
      </c>
      <c r="L20" s="176">
        <v>21</v>
      </c>
      <c r="M20" s="176">
        <f t="shared" si="3"/>
        <v>0</v>
      </c>
      <c r="N20" s="168">
        <v>0</v>
      </c>
      <c r="O20" s="168">
        <f t="shared" si="4"/>
        <v>0</v>
      </c>
      <c r="P20" s="168">
        <v>0</v>
      </c>
      <c r="Q20" s="168">
        <f t="shared" si="5"/>
        <v>0</v>
      </c>
      <c r="R20" s="168"/>
      <c r="S20" s="168"/>
      <c r="T20" s="169">
        <v>0</v>
      </c>
      <c r="U20" s="168">
        <f t="shared" si="6"/>
        <v>0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92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59">
        <v>11</v>
      </c>
      <c r="B21" s="165" t="s">
        <v>395</v>
      </c>
      <c r="C21" s="199" t="s">
        <v>396</v>
      </c>
      <c r="D21" s="167" t="s">
        <v>146</v>
      </c>
      <c r="E21" s="173">
        <v>135</v>
      </c>
      <c r="F21" s="175"/>
      <c r="G21" s="176">
        <f t="shared" si="0"/>
        <v>0</v>
      </c>
      <c r="H21" s="175"/>
      <c r="I21" s="176">
        <f t="shared" si="1"/>
        <v>0</v>
      </c>
      <c r="J21" s="175"/>
      <c r="K21" s="176">
        <f t="shared" si="2"/>
        <v>0</v>
      </c>
      <c r="L21" s="176">
        <v>21</v>
      </c>
      <c r="M21" s="176">
        <f t="shared" si="3"/>
        <v>0</v>
      </c>
      <c r="N21" s="168">
        <v>0</v>
      </c>
      <c r="O21" s="168">
        <f t="shared" si="4"/>
        <v>0</v>
      </c>
      <c r="P21" s="168">
        <v>0</v>
      </c>
      <c r="Q21" s="168">
        <f t="shared" si="5"/>
        <v>0</v>
      </c>
      <c r="R21" s="168"/>
      <c r="S21" s="168"/>
      <c r="T21" s="169">
        <v>0</v>
      </c>
      <c r="U21" s="168">
        <f t="shared" si="6"/>
        <v>0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92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59">
        <v>12</v>
      </c>
      <c r="B22" s="165" t="s">
        <v>397</v>
      </c>
      <c r="C22" s="199" t="s">
        <v>398</v>
      </c>
      <c r="D22" s="167" t="s">
        <v>146</v>
      </c>
      <c r="E22" s="173">
        <v>60</v>
      </c>
      <c r="F22" s="175"/>
      <c r="G22" s="176">
        <f t="shared" si="0"/>
        <v>0</v>
      </c>
      <c r="H22" s="175"/>
      <c r="I22" s="176">
        <f t="shared" si="1"/>
        <v>0</v>
      </c>
      <c r="J22" s="175"/>
      <c r="K22" s="176">
        <f t="shared" si="2"/>
        <v>0</v>
      </c>
      <c r="L22" s="176">
        <v>21</v>
      </c>
      <c r="M22" s="176">
        <f t="shared" si="3"/>
        <v>0</v>
      </c>
      <c r="N22" s="168">
        <v>0</v>
      </c>
      <c r="O22" s="168">
        <f t="shared" si="4"/>
        <v>0</v>
      </c>
      <c r="P22" s="168">
        <v>0</v>
      </c>
      <c r="Q22" s="168">
        <f t="shared" si="5"/>
        <v>0</v>
      </c>
      <c r="R22" s="168"/>
      <c r="S22" s="168"/>
      <c r="T22" s="169">
        <v>0</v>
      </c>
      <c r="U22" s="168">
        <f t="shared" si="6"/>
        <v>0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92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59">
        <v>13</v>
      </c>
      <c r="B23" s="165" t="s">
        <v>399</v>
      </c>
      <c r="C23" s="199" t="s">
        <v>400</v>
      </c>
      <c r="D23" s="167" t="s">
        <v>146</v>
      </c>
      <c r="E23" s="173">
        <v>150</v>
      </c>
      <c r="F23" s="175"/>
      <c r="G23" s="176">
        <f t="shared" si="0"/>
        <v>0</v>
      </c>
      <c r="H23" s="175"/>
      <c r="I23" s="176">
        <f t="shared" si="1"/>
        <v>0</v>
      </c>
      <c r="J23" s="175"/>
      <c r="K23" s="176">
        <f t="shared" si="2"/>
        <v>0</v>
      </c>
      <c r="L23" s="176">
        <v>21</v>
      </c>
      <c r="M23" s="176">
        <f t="shared" si="3"/>
        <v>0</v>
      </c>
      <c r="N23" s="168">
        <v>0</v>
      </c>
      <c r="O23" s="168">
        <f t="shared" si="4"/>
        <v>0</v>
      </c>
      <c r="P23" s="168">
        <v>0</v>
      </c>
      <c r="Q23" s="168">
        <f t="shared" si="5"/>
        <v>0</v>
      </c>
      <c r="R23" s="168"/>
      <c r="S23" s="168"/>
      <c r="T23" s="169">
        <v>0</v>
      </c>
      <c r="U23" s="168">
        <f t="shared" si="6"/>
        <v>0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92</v>
      </c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59">
        <v>14</v>
      </c>
      <c r="B24" s="165" t="s">
        <v>401</v>
      </c>
      <c r="C24" s="199" t="s">
        <v>402</v>
      </c>
      <c r="D24" s="167" t="s">
        <v>146</v>
      </c>
      <c r="E24" s="173">
        <v>100</v>
      </c>
      <c r="F24" s="175"/>
      <c r="G24" s="176">
        <f t="shared" si="0"/>
        <v>0</v>
      </c>
      <c r="H24" s="175"/>
      <c r="I24" s="176">
        <f t="shared" si="1"/>
        <v>0</v>
      </c>
      <c r="J24" s="175"/>
      <c r="K24" s="176">
        <f t="shared" si="2"/>
        <v>0</v>
      </c>
      <c r="L24" s="176">
        <v>21</v>
      </c>
      <c r="M24" s="176">
        <f t="shared" si="3"/>
        <v>0</v>
      </c>
      <c r="N24" s="168">
        <v>0</v>
      </c>
      <c r="O24" s="168">
        <f t="shared" si="4"/>
        <v>0</v>
      </c>
      <c r="P24" s="168">
        <v>0</v>
      </c>
      <c r="Q24" s="168">
        <f t="shared" si="5"/>
        <v>0</v>
      </c>
      <c r="R24" s="168"/>
      <c r="S24" s="168"/>
      <c r="T24" s="169">
        <v>0</v>
      </c>
      <c r="U24" s="168">
        <f t="shared" si="6"/>
        <v>0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92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x14ac:dyDescent="0.2">
      <c r="A25" s="160" t="s">
        <v>87</v>
      </c>
      <c r="B25" s="166" t="s">
        <v>403</v>
      </c>
      <c r="C25" s="200" t="s">
        <v>404</v>
      </c>
      <c r="D25" s="170"/>
      <c r="E25" s="174"/>
      <c r="F25" s="177"/>
      <c r="G25" s="177">
        <f>SUMIF(AE26:AE28,"&lt;&gt;NOR",G26:G28)</f>
        <v>0</v>
      </c>
      <c r="H25" s="177"/>
      <c r="I25" s="177">
        <f>SUM(I26:I28)</f>
        <v>0</v>
      </c>
      <c r="J25" s="177"/>
      <c r="K25" s="177">
        <f>SUM(K26:K28)</f>
        <v>0</v>
      </c>
      <c r="L25" s="177"/>
      <c r="M25" s="177">
        <f>SUM(M26:M28)</f>
        <v>0</v>
      </c>
      <c r="N25" s="171"/>
      <c r="O25" s="171">
        <f>SUM(O26:O28)</f>
        <v>0</v>
      </c>
      <c r="P25" s="171"/>
      <c r="Q25" s="171">
        <f>SUM(Q26:Q28)</f>
        <v>0</v>
      </c>
      <c r="R25" s="171"/>
      <c r="S25" s="171"/>
      <c r="T25" s="172"/>
      <c r="U25" s="171">
        <f>SUM(U26:U28)</f>
        <v>0</v>
      </c>
      <c r="AE25" t="s">
        <v>88</v>
      </c>
    </row>
    <row r="26" spans="1:60" outlineLevel="1" x14ac:dyDescent="0.2">
      <c r="A26" s="159">
        <v>15</v>
      </c>
      <c r="B26" s="165" t="s">
        <v>405</v>
      </c>
      <c r="C26" s="199" t="s">
        <v>406</v>
      </c>
      <c r="D26" s="167" t="s">
        <v>146</v>
      </c>
      <c r="E26" s="173">
        <v>29</v>
      </c>
      <c r="F26" s="175"/>
      <c r="G26" s="176">
        <f>ROUND(E26*F26,2)</f>
        <v>0</v>
      </c>
      <c r="H26" s="175"/>
      <c r="I26" s="176">
        <f>ROUND(E26*H26,2)</f>
        <v>0</v>
      </c>
      <c r="J26" s="175"/>
      <c r="K26" s="176">
        <f>ROUND(E26*J26,2)</f>
        <v>0</v>
      </c>
      <c r="L26" s="176">
        <v>21</v>
      </c>
      <c r="M26" s="176">
        <f>G26*(1+L26/100)</f>
        <v>0</v>
      </c>
      <c r="N26" s="168">
        <v>0</v>
      </c>
      <c r="O26" s="168">
        <f>ROUND(E26*N26,5)</f>
        <v>0</v>
      </c>
      <c r="P26" s="168">
        <v>0</v>
      </c>
      <c r="Q26" s="168">
        <f>ROUND(E26*P26,5)</f>
        <v>0</v>
      </c>
      <c r="R26" s="168"/>
      <c r="S26" s="168"/>
      <c r="T26" s="169">
        <v>0</v>
      </c>
      <c r="U26" s="168">
        <f>ROUND(E26*T26,2)</f>
        <v>0</v>
      </c>
      <c r="V26" s="158"/>
      <c r="W26" s="158"/>
      <c r="X26" s="158"/>
      <c r="Y26" s="158"/>
      <c r="Z26" s="158"/>
      <c r="AA26" s="158"/>
      <c r="AB26" s="158"/>
      <c r="AC26" s="158"/>
      <c r="AD26" s="158"/>
      <c r="AE26" s="158" t="s">
        <v>92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outlineLevel="1" x14ac:dyDescent="0.2">
      <c r="A27" s="159">
        <v>16</v>
      </c>
      <c r="B27" s="165" t="s">
        <v>407</v>
      </c>
      <c r="C27" s="199" t="s">
        <v>408</v>
      </c>
      <c r="D27" s="167" t="s">
        <v>146</v>
      </c>
      <c r="E27" s="173">
        <v>105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68">
        <v>0</v>
      </c>
      <c r="O27" s="168">
        <f>ROUND(E27*N27,5)</f>
        <v>0</v>
      </c>
      <c r="P27" s="168">
        <v>0</v>
      </c>
      <c r="Q27" s="168">
        <f>ROUND(E27*P27,5)</f>
        <v>0</v>
      </c>
      <c r="R27" s="168"/>
      <c r="S27" s="168"/>
      <c r="T27" s="169">
        <v>0</v>
      </c>
      <c r="U27" s="168">
        <f>ROUND(E27*T27,2)</f>
        <v>0</v>
      </c>
      <c r="V27" s="158"/>
      <c r="W27" s="158"/>
      <c r="X27" s="158"/>
      <c r="Y27" s="158"/>
      <c r="Z27" s="158"/>
      <c r="AA27" s="158"/>
      <c r="AB27" s="158"/>
      <c r="AC27" s="158"/>
      <c r="AD27" s="158"/>
      <c r="AE27" s="158" t="s">
        <v>92</v>
      </c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86">
        <v>17</v>
      </c>
      <c r="B28" s="187" t="s">
        <v>409</v>
      </c>
      <c r="C28" s="201" t="s">
        <v>410</v>
      </c>
      <c r="D28" s="188" t="s">
        <v>146</v>
      </c>
      <c r="E28" s="189">
        <v>190</v>
      </c>
      <c r="F28" s="190"/>
      <c r="G28" s="191">
        <f>ROUND(E28*F28,2)</f>
        <v>0</v>
      </c>
      <c r="H28" s="190"/>
      <c r="I28" s="191">
        <f>ROUND(E28*H28,2)</f>
        <v>0</v>
      </c>
      <c r="J28" s="190"/>
      <c r="K28" s="191">
        <f>ROUND(E28*J28,2)</f>
        <v>0</v>
      </c>
      <c r="L28" s="191">
        <v>21</v>
      </c>
      <c r="M28" s="191">
        <f>G28*(1+L28/100)</f>
        <v>0</v>
      </c>
      <c r="N28" s="192">
        <v>0</v>
      </c>
      <c r="O28" s="192">
        <f>ROUND(E28*N28,5)</f>
        <v>0</v>
      </c>
      <c r="P28" s="192">
        <v>0</v>
      </c>
      <c r="Q28" s="192">
        <f>ROUND(E28*P28,5)</f>
        <v>0</v>
      </c>
      <c r="R28" s="192"/>
      <c r="S28" s="192"/>
      <c r="T28" s="193">
        <v>0</v>
      </c>
      <c r="U28" s="192">
        <f>ROUND(E28*T28,2)</f>
        <v>0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 t="s">
        <v>92</v>
      </c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x14ac:dyDescent="0.2">
      <c r="A29" s="197"/>
      <c r="B29" s="7" t="s">
        <v>123</v>
      </c>
      <c r="C29" s="202" t="s">
        <v>123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AC29">
        <v>15</v>
      </c>
      <c r="AD29">
        <v>21</v>
      </c>
    </row>
    <row r="30" spans="1:60" x14ac:dyDescent="0.2">
      <c r="A30" s="221"/>
      <c r="B30" s="222">
        <v>26</v>
      </c>
      <c r="C30" s="223" t="s">
        <v>123</v>
      </c>
      <c r="D30" s="224"/>
      <c r="E30" s="224"/>
      <c r="F30" s="224"/>
      <c r="G30" s="225">
        <f>G8+G11+G14+G25</f>
        <v>0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AC30">
        <f>SUMIF(L7:L28,AC29,G7:G28)</f>
        <v>0</v>
      </c>
      <c r="AD30">
        <f>SUMIF(L7:L28,AD29,G7:G28)</f>
        <v>0</v>
      </c>
      <c r="AE30" t="s">
        <v>124</v>
      </c>
    </row>
    <row r="31" spans="1:60" x14ac:dyDescent="0.2">
      <c r="A31" s="197"/>
      <c r="B31" s="7" t="s">
        <v>123</v>
      </c>
      <c r="C31" s="202" t="s">
        <v>123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</row>
    <row r="32" spans="1:60" x14ac:dyDescent="0.2">
      <c r="A32" s="197"/>
      <c r="B32" s="7" t="s">
        <v>123</v>
      </c>
      <c r="C32" s="202" t="s">
        <v>123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</row>
    <row r="33" spans="1:31" x14ac:dyDescent="0.2">
      <c r="A33" s="289">
        <v>33</v>
      </c>
      <c r="B33" s="289"/>
      <c r="C33" s="290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</row>
    <row r="34" spans="1:31" x14ac:dyDescent="0.2">
      <c r="A34" s="270"/>
      <c r="B34" s="271"/>
      <c r="C34" s="272"/>
      <c r="D34" s="271"/>
      <c r="E34" s="271"/>
      <c r="F34" s="271"/>
      <c r="G34" s="273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AE34" t="s">
        <v>125</v>
      </c>
    </row>
    <row r="35" spans="1:31" x14ac:dyDescent="0.2">
      <c r="A35" s="274"/>
      <c r="B35" s="275"/>
      <c r="C35" s="276"/>
      <c r="D35" s="275"/>
      <c r="E35" s="275"/>
      <c r="F35" s="275"/>
      <c r="G35" s="27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</row>
    <row r="36" spans="1:31" x14ac:dyDescent="0.2">
      <c r="A36" s="274"/>
      <c r="B36" s="275"/>
      <c r="C36" s="276"/>
      <c r="D36" s="275"/>
      <c r="E36" s="275"/>
      <c r="F36" s="275"/>
      <c r="G36" s="27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</row>
    <row r="37" spans="1:31" x14ac:dyDescent="0.2">
      <c r="A37" s="274"/>
      <c r="B37" s="275"/>
      <c r="C37" s="276"/>
      <c r="D37" s="275"/>
      <c r="E37" s="275"/>
      <c r="F37" s="275"/>
      <c r="G37" s="27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</row>
    <row r="38" spans="1:31" x14ac:dyDescent="0.2">
      <c r="A38" s="278"/>
      <c r="B38" s="279"/>
      <c r="C38" s="280"/>
      <c r="D38" s="279"/>
      <c r="E38" s="279"/>
      <c r="F38" s="279"/>
      <c r="G38" s="281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</row>
    <row r="39" spans="1:31" x14ac:dyDescent="0.2">
      <c r="A39" s="197"/>
      <c r="B39" s="7" t="s">
        <v>123</v>
      </c>
      <c r="C39" s="202" t="s">
        <v>123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</row>
    <row r="40" spans="1:31" x14ac:dyDescent="0.2">
      <c r="C40" s="204"/>
      <c r="AE40" t="s">
        <v>126</v>
      </c>
    </row>
  </sheetData>
  <sheetProtection password="EDD8" sheet="1" objects="1" scenarios="1"/>
  <mergeCells count="6">
    <mergeCell ref="A34:G38"/>
    <mergeCell ref="A1:G1"/>
    <mergeCell ref="C2:G2"/>
    <mergeCell ref="C3:G3"/>
    <mergeCell ref="C4:G4"/>
    <mergeCell ref="A33:C33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BH43"/>
  <sheetViews>
    <sheetView workbookViewId="0">
      <selection activeCell="F9" sqref="F9"/>
    </sheetView>
  </sheetViews>
  <sheetFormatPr defaultColWidth="8.85546875"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7109375" customWidth="1"/>
    <col min="5" max="5" width="10.7109375" customWidth="1"/>
    <col min="6" max="6" width="9.85546875" customWidth="1"/>
    <col min="7" max="7" width="12.855468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96" t="s">
        <v>6</v>
      </c>
      <c r="B1" s="296"/>
      <c r="C1" s="296"/>
      <c r="D1" s="296"/>
      <c r="E1" s="296"/>
      <c r="F1" s="296"/>
      <c r="G1" s="296"/>
      <c r="AE1" t="s">
        <v>63</v>
      </c>
    </row>
    <row r="2" spans="1:60" ht="24.95" customHeight="1" x14ac:dyDescent="0.2">
      <c r="A2" s="207" t="s">
        <v>62</v>
      </c>
      <c r="B2" s="208"/>
      <c r="C2" s="297" t="s">
        <v>411</v>
      </c>
      <c r="D2" s="298"/>
      <c r="E2" s="298"/>
      <c r="F2" s="298"/>
      <c r="G2" s="299"/>
      <c r="AE2" t="s">
        <v>64</v>
      </c>
    </row>
    <row r="3" spans="1:60" ht="24.95" hidden="1" customHeight="1" x14ac:dyDescent="0.2">
      <c r="A3" s="207" t="s">
        <v>7</v>
      </c>
      <c r="B3" s="208"/>
      <c r="C3" s="298"/>
      <c r="D3" s="298"/>
      <c r="E3" s="298"/>
      <c r="F3" s="298"/>
      <c r="G3" s="299"/>
      <c r="AE3" t="s">
        <v>65</v>
      </c>
    </row>
    <row r="4" spans="1:60" ht="24.95" hidden="1" customHeight="1" x14ac:dyDescent="0.2">
      <c r="A4" s="207" t="s">
        <v>8</v>
      </c>
      <c r="B4" s="208"/>
      <c r="C4" s="297"/>
      <c r="D4" s="298"/>
      <c r="E4" s="298"/>
      <c r="F4" s="298"/>
      <c r="G4" s="299"/>
      <c r="AE4" t="s">
        <v>66</v>
      </c>
    </row>
    <row r="5" spans="1:60" hidden="1" x14ac:dyDescent="0.2">
      <c r="A5" s="209" t="s">
        <v>67</v>
      </c>
      <c r="B5" s="153"/>
      <c r="C5" s="154"/>
      <c r="D5" s="155"/>
      <c r="E5" s="155"/>
      <c r="F5" s="155"/>
      <c r="G5" s="210"/>
      <c r="AE5" t="s">
        <v>68</v>
      </c>
    </row>
    <row r="7" spans="1:60" ht="38.25" x14ac:dyDescent="0.2">
      <c r="A7" s="211" t="s">
        <v>69</v>
      </c>
      <c r="B7" s="212" t="s">
        <v>70</v>
      </c>
      <c r="C7" s="212" t="s">
        <v>71</v>
      </c>
      <c r="D7" s="211" t="s">
        <v>72</v>
      </c>
      <c r="E7" s="211" t="s">
        <v>73</v>
      </c>
      <c r="F7" s="157" t="s">
        <v>74</v>
      </c>
      <c r="G7" s="211" t="s">
        <v>28</v>
      </c>
      <c r="H7" s="179" t="s">
        <v>29</v>
      </c>
      <c r="I7" s="179" t="s">
        <v>75</v>
      </c>
      <c r="J7" s="179" t="s">
        <v>30</v>
      </c>
      <c r="K7" s="179" t="s">
        <v>76</v>
      </c>
      <c r="L7" s="179" t="s">
        <v>77</v>
      </c>
      <c r="M7" s="179" t="s">
        <v>78</v>
      </c>
      <c r="N7" s="179" t="s">
        <v>79</v>
      </c>
      <c r="O7" s="179" t="s">
        <v>80</v>
      </c>
      <c r="P7" s="179" t="s">
        <v>81</v>
      </c>
      <c r="Q7" s="179" t="s">
        <v>82</v>
      </c>
      <c r="R7" s="179" t="s">
        <v>83</v>
      </c>
      <c r="S7" s="179" t="s">
        <v>84</v>
      </c>
      <c r="T7" s="179" t="s">
        <v>85</v>
      </c>
      <c r="U7" s="179" t="s">
        <v>86</v>
      </c>
    </row>
    <row r="8" spans="1:60" x14ac:dyDescent="0.2">
      <c r="A8" s="180" t="s">
        <v>87</v>
      </c>
      <c r="B8" s="181" t="s">
        <v>128</v>
      </c>
      <c r="C8" s="182" t="s">
        <v>129</v>
      </c>
      <c r="D8" s="163"/>
      <c r="E8" s="184"/>
      <c r="F8" s="185"/>
      <c r="G8" s="185">
        <f>SUMIF(AE9:AE11,"&lt;&gt;NOR",G9:G11)</f>
        <v>0</v>
      </c>
      <c r="H8" s="185"/>
      <c r="I8" s="185">
        <f>SUM(I9:I11)</f>
        <v>0</v>
      </c>
      <c r="J8" s="185"/>
      <c r="K8" s="185">
        <f>SUM(K9:K11)</f>
        <v>0</v>
      </c>
      <c r="L8" s="185"/>
      <c r="M8" s="185">
        <f>SUM(M9:M11)</f>
        <v>0</v>
      </c>
      <c r="N8" s="163"/>
      <c r="O8" s="163">
        <f>SUM(O9:O11)</f>
        <v>0</v>
      </c>
      <c r="P8" s="163"/>
      <c r="Q8" s="163">
        <f>SUM(Q9:Q11)</f>
        <v>0</v>
      </c>
      <c r="R8" s="163"/>
      <c r="S8" s="163"/>
      <c r="T8" s="180"/>
      <c r="U8" s="163">
        <f>SUM(U9:U11)</f>
        <v>0.37</v>
      </c>
      <c r="AE8" t="s">
        <v>88</v>
      </c>
    </row>
    <row r="9" spans="1:60" outlineLevel="1" x14ac:dyDescent="0.2">
      <c r="A9" s="159">
        <v>1</v>
      </c>
      <c r="B9" s="165" t="s">
        <v>412</v>
      </c>
      <c r="C9" s="199" t="s">
        <v>413</v>
      </c>
      <c r="D9" s="168" t="s">
        <v>138</v>
      </c>
      <c r="E9" s="173">
        <v>1.1339999999999999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68">
        <v>0</v>
      </c>
      <c r="O9" s="168">
        <f>ROUND(E9*N9,5)</f>
        <v>0</v>
      </c>
      <c r="P9" s="168">
        <v>0</v>
      </c>
      <c r="Q9" s="168">
        <f>ROUND(E9*P9,5)</f>
        <v>0</v>
      </c>
      <c r="R9" s="168"/>
      <c r="S9" s="168"/>
      <c r="T9" s="169">
        <v>0.32334000000000002</v>
      </c>
      <c r="U9" s="168">
        <f>ROUND(E9*T9,2)</f>
        <v>0.37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133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/>
      <c r="B10" s="165"/>
      <c r="C10" s="213" t="s">
        <v>414</v>
      </c>
      <c r="D10" s="214"/>
      <c r="E10" s="215">
        <v>1.1339999999999999</v>
      </c>
      <c r="F10" s="176"/>
      <c r="G10" s="176"/>
      <c r="H10" s="176"/>
      <c r="I10" s="176"/>
      <c r="J10" s="176"/>
      <c r="K10" s="176"/>
      <c r="L10" s="176"/>
      <c r="M10" s="176"/>
      <c r="N10" s="168"/>
      <c r="O10" s="168"/>
      <c r="P10" s="168"/>
      <c r="Q10" s="168"/>
      <c r="R10" s="168"/>
      <c r="S10" s="168"/>
      <c r="T10" s="169"/>
      <c r="U10" s="168"/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135</v>
      </c>
      <c r="AF10" s="158">
        <v>0</v>
      </c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59">
        <v>2</v>
      </c>
      <c r="B11" s="165" t="s">
        <v>415</v>
      </c>
      <c r="C11" s="199" t="s">
        <v>416</v>
      </c>
      <c r="D11" s="168" t="s">
        <v>138</v>
      </c>
      <c r="E11" s="173">
        <v>1.1339999999999999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21</v>
      </c>
      <c r="M11" s="176">
        <f>G11*(1+L11/100)</f>
        <v>0</v>
      </c>
      <c r="N11" s="168">
        <v>0</v>
      </c>
      <c r="O11" s="168">
        <f>ROUND(E11*N11,5)</f>
        <v>0</v>
      </c>
      <c r="P11" s="168">
        <v>0</v>
      </c>
      <c r="Q11" s="168">
        <f>ROUND(E11*P11,5)</f>
        <v>0</v>
      </c>
      <c r="R11" s="168"/>
      <c r="S11" s="168"/>
      <c r="T11" s="169">
        <v>0</v>
      </c>
      <c r="U11" s="168">
        <f>ROUND(E11*T11,2)</f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92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x14ac:dyDescent="0.2">
      <c r="A12" s="160" t="s">
        <v>87</v>
      </c>
      <c r="B12" s="166" t="s">
        <v>417</v>
      </c>
      <c r="C12" s="200" t="s">
        <v>418</v>
      </c>
      <c r="D12" s="171"/>
      <c r="E12" s="174"/>
      <c r="F12" s="177"/>
      <c r="G12" s="177">
        <f>SUMIF(AE13:AE13,"&lt;&gt;NOR",G13:G13)</f>
        <v>0</v>
      </c>
      <c r="H12" s="177"/>
      <c r="I12" s="177">
        <f>SUM(I13:I13)</f>
        <v>0</v>
      </c>
      <c r="J12" s="177"/>
      <c r="K12" s="177">
        <f>SUM(K13:K13)</f>
        <v>0</v>
      </c>
      <c r="L12" s="177"/>
      <c r="M12" s="177">
        <f>SUM(M13:M13)</f>
        <v>0</v>
      </c>
      <c r="N12" s="171"/>
      <c r="O12" s="171">
        <f>SUM(O13:O13)</f>
        <v>3.3298100000000002</v>
      </c>
      <c r="P12" s="171"/>
      <c r="Q12" s="171">
        <f>SUM(Q13:Q13)</f>
        <v>0</v>
      </c>
      <c r="R12" s="171"/>
      <c r="S12" s="171"/>
      <c r="T12" s="172"/>
      <c r="U12" s="171">
        <f>SUM(U13:U13)</f>
        <v>10.96</v>
      </c>
      <c r="AE12" t="s">
        <v>88</v>
      </c>
    </row>
    <row r="13" spans="1:60" ht="22.5" outlineLevel="1" x14ac:dyDescent="0.2">
      <c r="A13" s="159">
        <v>3</v>
      </c>
      <c r="B13" s="165" t="s">
        <v>419</v>
      </c>
      <c r="C13" s="199" t="s">
        <v>420</v>
      </c>
      <c r="D13" s="168" t="s">
        <v>138</v>
      </c>
      <c r="E13" s="173">
        <v>1.1339999999999999</v>
      </c>
      <c r="F13" s="175"/>
      <c r="G13" s="176">
        <f>ROUND(E13*F13,2)</f>
        <v>0</v>
      </c>
      <c r="H13" s="175"/>
      <c r="I13" s="176">
        <f>ROUND(E13*H13,2)</f>
        <v>0</v>
      </c>
      <c r="J13" s="175"/>
      <c r="K13" s="176">
        <f>ROUND(E13*J13,2)</f>
        <v>0</v>
      </c>
      <c r="L13" s="176">
        <v>21</v>
      </c>
      <c r="M13" s="176">
        <f>G13*(1+L13/100)</f>
        <v>0</v>
      </c>
      <c r="N13" s="168">
        <v>2.93634</v>
      </c>
      <c r="O13" s="168">
        <f>ROUND(E13*N13,5)</f>
        <v>3.3298100000000002</v>
      </c>
      <c r="P13" s="168">
        <v>0</v>
      </c>
      <c r="Q13" s="168">
        <f>ROUND(E13*P13,5)</f>
        <v>0</v>
      </c>
      <c r="R13" s="168"/>
      <c r="S13" s="168"/>
      <c r="T13" s="169">
        <v>9.66296</v>
      </c>
      <c r="U13" s="168">
        <f>ROUND(E13*T13,2)</f>
        <v>10.96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133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x14ac:dyDescent="0.2">
      <c r="A14" s="160" t="s">
        <v>87</v>
      </c>
      <c r="B14" s="166" t="s">
        <v>214</v>
      </c>
      <c r="C14" s="200" t="s">
        <v>215</v>
      </c>
      <c r="D14" s="171"/>
      <c r="E14" s="174"/>
      <c r="F14" s="177"/>
      <c r="G14" s="177">
        <f>SUMIF(AE15:AE15,"&lt;&gt;NOR",G15:G15)</f>
        <v>0</v>
      </c>
      <c r="H14" s="177"/>
      <c r="I14" s="177">
        <f>SUM(I15:I15)</f>
        <v>0</v>
      </c>
      <c r="J14" s="177"/>
      <c r="K14" s="177">
        <f>SUM(K15:K15)</f>
        <v>0</v>
      </c>
      <c r="L14" s="177"/>
      <c r="M14" s="177">
        <f>SUM(M15:M15)</f>
        <v>0</v>
      </c>
      <c r="N14" s="171"/>
      <c r="O14" s="171">
        <f>SUM(O15:O15)</f>
        <v>0</v>
      </c>
      <c r="P14" s="171"/>
      <c r="Q14" s="171">
        <f>SUM(Q15:Q15)</f>
        <v>0</v>
      </c>
      <c r="R14" s="171"/>
      <c r="S14" s="171"/>
      <c r="T14" s="172"/>
      <c r="U14" s="171">
        <f>SUM(U15:U15)</f>
        <v>6.11</v>
      </c>
      <c r="AE14" t="s">
        <v>88</v>
      </c>
    </row>
    <row r="15" spans="1:60" outlineLevel="1" x14ac:dyDescent="0.2">
      <c r="A15" s="159">
        <v>4</v>
      </c>
      <c r="B15" s="165" t="s">
        <v>366</v>
      </c>
      <c r="C15" s="199" t="s">
        <v>367</v>
      </c>
      <c r="D15" s="168" t="s">
        <v>207</v>
      </c>
      <c r="E15" s="173">
        <v>3.1751999999999998</v>
      </c>
      <c r="F15" s="175"/>
      <c r="G15" s="176">
        <f>ROUND(E15*F15,2)</f>
        <v>0</v>
      </c>
      <c r="H15" s="175"/>
      <c r="I15" s="176">
        <f>ROUND(E15*H15,2)</f>
        <v>0</v>
      </c>
      <c r="J15" s="175"/>
      <c r="K15" s="176">
        <f>ROUND(E15*J15,2)</f>
        <v>0</v>
      </c>
      <c r="L15" s="176">
        <v>21</v>
      </c>
      <c r="M15" s="176">
        <f>G15*(1+L15/100)</f>
        <v>0</v>
      </c>
      <c r="N15" s="168">
        <v>0</v>
      </c>
      <c r="O15" s="168">
        <f>ROUND(E15*N15,5)</f>
        <v>0</v>
      </c>
      <c r="P15" s="168">
        <v>0</v>
      </c>
      <c r="Q15" s="168">
        <f>ROUND(E15*P15,5)</f>
        <v>0</v>
      </c>
      <c r="R15" s="168"/>
      <c r="S15" s="168"/>
      <c r="T15" s="169">
        <v>1.925</v>
      </c>
      <c r="U15" s="168">
        <f>ROUND(E15*T15,2)</f>
        <v>6.11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92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x14ac:dyDescent="0.2">
      <c r="A16" s="160" t="s">
        <v>87</v>
      </c>
      <c r="B16" s="166" t="s">
        <v>421</v>
      </c>
      <c r="C16" s="200" t="s">
        <v>422</v>
      </c>
      <c r="D16" s="171"/>
      <c r="E16" s="174"/>
      <c r="F16" s="177"/>
      <c r="G16" s="177">
        <f>SUMIF(AE17:AE18,"&lt;&gt;NOR",G17:G18)</f>
        <v>0</v>
      </c>
      <c r="H16" s="177"/>
      <c r="I16" s="177">
        <f>SUM(I17:I18)</f>
        <v>0</v>
      </c>
      <c r="J16" s="177"/>
      <c r="K16" s="177">
        <f>SUM(K17:K18)</f>
        <v>0</v>
      </c>
      <c r="L16" s="177"/>
      <c r="M16" s="177">
        <f>SUM(M17:M18)</f>
        <v>0</v>
      </c>
      <c r="N16" s="171"/>
      <c r="O16" s="171">
        <f>SUM(O17:O18)</f>
        <v>0</v>
      </c>
      <c r="P16" s="171"/>
      <c r="Q16" s="171">
        <f>SUM(Q17:Q18)</f>
        <v>0</v>
      </c>
      <c r="R16" s="171"/>
      <c r="S16" s="171"/>
      <c r="T16" s="172"/>
      <c r="U16" s="171">
        <f>SUM(U17:U18)</f>
        <v>0.75</v>
      </c>
      <c r="AE16" t="s">
        <v>88</v>
      </c>
    </row>
    <row r="17" spans="1:60" ht="22.5" outlineLevel="1" x14ac:dyDescent="0.2">
      <c r="A17" s="159">
        <v>5</v>
      </c>
      <c r="B17" s="165" t="s">
        <v>423</v>
      </c>
      <c r="C17" s="199" t="s">
        <v>424</v>
      </c>
      <c r="D17" s="168" t="s">
        <v>138</v>
      </c>
      <c r="E17" s="173">
        <v>1.1339999999999999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68">
        <v>0</v>
      </c>
      <c r="O17" s="168">
        <f>ROUND(E17*N17,5)</f>
        <v>0</v>
      </c>
      <c r="P17" s="168">
        <v>0</v>
      </c>
      <c r="Q17" s="168">
        <f>ROUND(E17*P17,5)</f>
        <v>0</v>
      </c>
      <c r="R17" s="168"/>
      <c r="S17" s="168"/>
      <c r="T17" s="169">
        <v>0.66300000000000003</v>
      </c>
      <c r="U17" s="168">
        <f>ROUND(E17*T17,2)</f>
        <v>0.75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92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59">
        <v>6</v>
      </c>
      <c r="B18" s="165" t="s">
        <v>425</v>
      </c>
      <c r="C18" s="199" t="s">
        <v>426</v>
      </c>
      <c r="D18" s="168" t="s">
        <v>138</v>
      </c>
      <c r="E18" s="173">
        <v>73.5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21</v>
      </c>
      <c r="M18" s="176">
        <f>G18*(1+L18/100)</f>
        <v>0</v>
      </c>
      <c r="N18" s="168">
        <v>0</v>
      </c>
      <c r="O18" s="168">
        <f>ROUND(E18*N18,5)</f>
        <v>0</v>
      </c>
      <c r="P18" s="168">
        <v>0</v>
      </c>
      <c r="Q18" s="168">
        <f>ROUND(E18*P18,5)</f>
        <v>0</v>
      </c>
      <c r="R18" s="168"/>
      <c r="S18" s="168"/>
      <c r="T18" s="169">
        <v>0</v>
      </c>
      <c r="U18" s="168">
        <f>ROUND(E18*T18,2)</f>
        <v>0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 t="s">
        <v>92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x14ac:dyDescent="0.2">
      <c r="A19" s="160" t="s">
        <v>87</v>
      </c>
      <c r="B19" s="166" t="s">
        <v>427</v>
      </c>
      <c r="C19" s="200" t="s">
        <v>428</v>
      </c>
      <c r="D19" s="171"/>
      <c r="E19" s="174"/>
      <c r="F19" s="177"/>
      <c r="G19" s="177">
        <f>SUMIF(AE20:AE31,"&lt;&gt;NOR",G20:G31)</f>
        <v>0</v>
      </c>
      <c r="H19" s="177"/>
      <c r="I19" s="177">
        <f>SUM(I20:I31)</f>
        <v>0</v>
      </c>
      <c r="J19" s="177"/>
      <c r="K19" s="177">
        <f>SUM(K20:K31)</f>
        <v>0</v>
      </c>
      <c r="L19" s="177"/>
      <c r="M19" s="177">
        <f>SUM(M20:M31)</f>
        <v>0</v>
      </c>
      <c r="N19" s="171"/>
      <c r="O19" s="171">
        <f>SUM(O20:O31)</f>
        <v>0</v>
      </c>
      <c r="P19" s="171"/>
      <c r="Q19" s="171">
        <f>SUM(Q20:Q31)</f>
        <v>0</v>
      </c>
      <c r="R19" s="171"/>
      <c r="S19" s="171"/>
      <c r="T19" s="172"/>
      <c r="U19" s="171">
        <f>SUM(U20:U31)</f>
        <v>0</v>
      </c>
      <c r="AE19" t="s">
        <v>88</v>
      </c>
    </row>
    <row r="20" spans="1:60" outlineLevel="1" x14ac:dyDescent="0.2">
      <c r="A20" s="159">
        <v>7</v>
      </c>
      <c r="B20" s="165" t="s">
        <v>417</v>
      </c>
      <c r="C20" s="199" t="s">
        <v>429</v>
      </c>
      <c r="D20" s="168" t="s">
        <v>146</v>
      </c>
      <c r="E20" s="173">
        <v>9</v>
      </c>
      <c r="F20" s="175"/>
      <c r="G20" s="176">
        <f>ROUND(E20*F20,2)</f>
        <v>0</v>
      </c>
      <c r="H20" s="175"/>
      <c r="I20" s="176">
        <f>ROUND(E20*H20,2)</f>
        <v>0</v>
      </c>
      <c r="J20" s="175"/>
      <c r="K20" s="176">
        <f>ROUND(E20*J20,2)</f>
        <v>0</v>
      </c>
      <c r="L20" s="176">
        <v>21</v>
      </c>
      <c r="M20" s="176">
        <f>G20*(1+L20/100)</f>
        <v>0</v>
      </c>
      <c r="N20" s="168">
        <v>0</v>
      </c>
      <c r="O20" s="168">
        <f>ROUND(E20*N20,5)</f>
        <v>0</v>
      </c>
      <c r="P20" s="168">
        <v>0</v>
      </c>
      <c r="Q20" s="168">
        <f>ROUND(E20*P20,5)</f>
        <v>0</v>
      </c>
      <c r="R20" s="168"/>
      <c r="S20" s="168"/>
      <c r="T20" s="169">
        <v>0</v>
      </c>
      <c r="U20" s="168">
        <f>ROUND(E20*T20,2)</f>
        <v>0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92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59"/>
      <c r="B21" s="165"/>
      <c r="C21" s="291" t="s">
        <v>430</v>
      </c>
      <c r="D21" s="292"/>
      <c r="E21" s="293"/>
      <c r="F21" s="294"/>
      <c r="G21" s="295"/>
      <c r="H21" s="176"/>
      <c r="I21" s="176"/>
      <c r="J21" s="176"/>
      <c r="K21" s="176"/>
      <c r="L21" s="176"/>
      <c r="M21" s="176"/>
      <c r="N21" s="168"/>
      <c r="O21" s="168"/>
      <c r="P21" s="168"/>
      <c r="Q21" s="168"/>
      <c r="R21" s="168"/>
      <c r="S21" s="168"/>
      <c r="T21" s="169"/>
      <c r="U21" s="168"/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140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216" t="str">
        <f>C21</f>
        <v>rozměr d.h.v.: 700 x 660 x 794 mm,</v>
      </c>
      <c r="BB21" s="158"/>
      <c r="BC21" s="158"/>
      <c r="BD21" s="158"/>
      <c r="BE21" s="158"/>
      <c r="BF21" s="158"/>
      <c r="BG21" s="158"/>
      <c r="BH21" s="158"/>
    </row>
    <row r="22" spans="1:60" ht="22.5" outlineLevel="1" x14ac:dyDescent="0.2">
      <c r="A22" s="159"/>
      <c r="B22" s="165"/>
      <c r="C22" s="291" t="s">
        <v>431</v>
      </c>
      <c r="D22" s="292"/>
      <c r="E22" s="293"/>
      <c r="F22" s="294"/>
      <c r="G22" s="295"/>
      <c r="H22" s="176"/>
      <c r="I22" s="176"/>
      <c r="J22" s="176"/>
      <c r="K22" s="176"/>
      <c r="L22" s="176"/>
      <c r="M22" s="176"/>
      <c r="N22" s="168"/>
      <c r="O22" s="168"/>
      <c r="P22" s="168"/>
      <c r="Q22" s="168"/>
      <c r="R22" s="168"/>
      <c r="S22" s="168"/>
      <c r="T22" s="169"/>
      <c r="U22" s="168"/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140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216" t="str">
        <f>C22</f>
        <v>materiál: svařenec z oceli tř. 11 galvanicky zinkovaný a následně ošetřený práškovou vypalovací barvou</v>
      </c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59"/>
      <c r="B23" s="165"/>
      <c r="C23" s="291" t="s">
        <v>432</v>
      </c>
      <c r="D23" s="292"/>
      <c r="E23" s="293"/>
      <c r="F23" s="294"/>
      <c r="G23" s="295"/>
      <c r="H23" s="176"/>
      <c r="I23" s="176"/>
      <c r="J23" s="176"/>
      <c r="K23" s="176"/>
      <c r="L23" s="176"/>
      <c r="M23" s="176"/>
      <c r="N23" s="168"/>
      <c r="O23" s="168"/>
      <c r="P23" s="168"/>
      <c r="Q23" s="168"/>
      <c r="R23" s="168"/>
      <c r="S23" s="168"/>
      <c r="T23" s="169"/>
      <c r="U23" s="168"/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140</v>
      </c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216" t="str">
        <f>C23</f>
        <v>Cena bude zahrnovat samotný prvek, dodávku a jeho montáž.</v>
      </c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59">
        <v>8</v>
      </c>
      <c r="B24" s="165" t="s">
        <v>147</v>
      </c>
      <c r="C24" s="199" t="s">
        <v>433</v>
      </c>
      <c r="D24" s="168" t="s">
        <v>146</v>
      </c>
      <c r="E24" s="173">
        <v>2</v>
      </c>
      <c r="F24" s="175"/>
      <c r="G24" s="176">
        <f>ROUND(E24*F24,2)</f>
        <v>0</v>
      </c>
      <c r="H24" s="175"/>
      <c r="I24" s="176">
        <f>ROUND(E24*H24,2)</f>
        <v>0</v>
      </c>
      <c r="J24" s="175"/>
      <c r="K24" s="176">
        <f>ROUND(E24*J24,2)</f>
        <v>0</v>
      </c>
      <c r="L24" s="176">
        <v>21</v>
      </c>
      <c r="M24" s="176">
        <f>G24*(1+L24/100)</f>
        <v>0</v>
      </c>
      <c r="N24" s="168">
        <v>0</v>
      </c>
      <c r="O24" s="168">
        <f>ROUND(E24*N24,5)</f>
        <v>0</v>
      </c>
      <c r="P24" s="168">
        <v>0</v>
      </c>
      <c r="Q24" s="168">
        <f>ROUND(E24*P24,5)</f>
        <v>0</v>
      </c>
      <c r="R24" s="168"/>
      <c r="S24" s="168"/>
      <c r="T24" s="169">
        <v>0</v>
      </c>
      <c r="U24" s="168">
        <f>ROUND(E24*T24,2)</f>
        <v>0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92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59"/>
      <c r="B25" s="165"/>
      <c r="C25" s="291" t="s">
        <v>434</v>
      </c>
      <c r="D25" s="292"/>
      <c r="E25" s="293"/>
      <c r="F25" s="294"/>
      <c r="G25" s="295"/>
      <c r="H25" s="176"/>
      <c r="I25" s="176"/>
      <c r="J25" s="176"/>
      <c r="K25" s="176"/>
      <c r="L25" s="176"/>
      <c r="M25" s="176"/>
      <c r="N25" s="168"/>
      <c r="O25" s="168"/>
      <c r="P25" s="168"/>
      <c r="Q25" s="168"/>
      <c r="R25" s="168"/>
      <c r="S25" s="168"/>
      <c r="T25" s="169"/>
      <c r="U25" s="168"/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140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216" t="str">
        <f>C25</f>
        <v>rozměr d.š.v.: 406 x 350 x 900 mm,</v>
      </c>
      <c r="BB25" s="158"/>
      <c r="BC25" s="158"/>
      <c r="BD25" s="158"/>
      <c r="BE25" s="158"/>
      <c r="BF25" s="158"/>
      <c r="BG25" s="158"/>
      <c r="BH25" s="158"/>
    </row>
    <row r="26" spans="1:60" ht="22.5" outlineLevel="1" x14ac:dyDescent="0.2">
      <c r="A26" s="159"/>
      <c r="B26" s="165"/>
      <c r="C26" s="291" t="s">
        <v>435</v>
      </c>
      <c r="D26" s="292"/>
      <c r="E26" s="293"/>
      <c r="F26" s="294"/>
      <c r="G26" s="295"/>
      <c r="H26" s="176"/>
      <c r="I26" s="176"/>
      <c r="J26" s="176"/>
      <c r="K26" s="176"/>
      <c r="L26" s="176"/>
      <c r="M26" s="176"/>
      <c r="N26" s="168"/>
      <c r="O26" s="168"/>
      <c r="P26" s="168"/>
      <c r="Q26" s="168"/>
      <c r="R26" s="168"/>
      <c r="S26" s="168"/>
      <c r="T26" s="169"/>
      <c r="U26" s="168"/>
      <c r="V26" s="158"/>
      <c r="W26" s="158"/>
      <c r="X26" s="158"/>
      <c r="Y26" s="158"/>
      <c r="Z26" s="158"/>
      <c r="AA26" s="158"/>
      <c r="AB26" s="158"/>
      <c r="AC26" s="158"/>
      <c r="AD26" s="158"/>
      <c r="AE26" s="158" t="s">
        <v>140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216" t="str">
        <f>C26</f>
        <v>materiál: ocel zinkovaná, ošetřená práškovou vypalovací barvou (RAL 9006 - stříbrná světlý hliník), dvířka nerez, vnitřní nádoba - pozinkovaný plech tl. 0,8 mm</v>
      </c>
      <c r="BB26" s="158"/>
      <c r="BC26" s="158"/>
      <c r="BD26" s="158"/>
      <c r="BE26" s="158"/>
      <c r="BF26" s="158"/>
      <c r="BG26" s="158"/>
      <c r="BH26" s="158"/>
    </row>
    <row r="27" spans="1:60" outlineLevel="1" x14ac:dyDescent="0.2">
      <c r="A27" s="159"/>
      <c r="B27" s="165"/>
      <c r="C27" s="291" t="s">
        <v>432</v>
      </c>
      <c r="D27" s="292"/>
      <c r="E27" s="293"/>
      <c r="F27" s="294"/>
      <c r="G27" s="295"/>
      <c r="H27" s="176"/>
      <c r="I27" s="176"/>
      <c r="J27" s="176"/>
      <c r="K27" s="176"/>
      <c r="L27" s="176"/>
      <c r="M27" s="176"/>
      <c r="N27" s="168"/>
      <c r="O27" s="168"/>
      <c r="P27" s="168"/>
      <c r="Q27" s="168"/>
      <c r="R27" s="168"/>
      <c r="S27" s="168"/>
      <c r="T27" s="169"/>
      <c r="U27" s="168"/>
      <c r="V27" s="158"/>
      <c r="W27" s="158"/>
      <c r="X27" s="158"/>
      <c r="Y27" s="158"/>
      <c r="Z27" s="158"/>
      <c r="AA27" s="158"/>
      <c r="AB27" s="158"/>
      <c r="AC27" s="158"/>
      <c r="AD27" s="158"/>
      <c r="AE27" s="158" t="s">
        <v>140</v>
      </c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216" t="str">
        <f>C27</f>
        <v>Cena bude zahrnovat samotný prvek, dodávku a jeho montáž.</v>
      </c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59">
        <v>9</v>
      </c>
      <c r="B28" s="165" t="s">
        <v>152</v>
      </c>
      <c r="C28" s="199" t="s">
        <v>436</v>
      </c>
      <c r="D28" s="168" t="s">
        <v>146</v>
      </c>
      <c r="E28" s="173">
        <v>1</v>
      </c>
      <c r="F28" s="175"/>
      <c r="G28" s="176">
        <f>ROUND(E28*F28,2)</f>
        <v>0</v>
      </c>
      <c r="H28" s="175"/>
      <c r="I28" s="176">
        <f>ROUND(E28*H28,2)</f>
        <v>0</v>
      </c>
      <c r="J28" s="175"/>
      <c r="K28" s="176">
        <f>ROUND(E28*J28,2)</f>
        <v>0</v>
      </c>
      <c r="L28" s="176">
        <v>21</v>
      </c>
      <c r="M28" s="176">
        <f>G28*(1+L28/100)</f>
        <v>0</v>
      </c>
      <c r="N28" s="168">
        <v>0</v>
      </c>
      <c r="O28" s="168">
        <f>ROUND(E28*N28,5)</f>
        <v>0</v>
      </c>
      <c r="P28" s="168">
        <v>0</v>
      </c>
      <c r="Q28" s="168">
        <f>ROUND(E28*P28,5)</f>
        <v>0</v>
      </c>
      <c r="R28" s="168"/>
      <c r="S28" s="168"/>
      <c r="T28" s="169">
        <v>0</v>
      </c>
      <c r="U28" s="168">
        <f>ROUND(E28*T28,2)</f>
        <v>0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 t="s">
        <v>92</v>
      </c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outlineLevel="1" x14ac:dyDescent="0.2">
      <c r="A29" s="159"/>
      <c r="B29" s="165"/>
      <c r="C29" s="291" t="s">
        <v>437</v>
      </c>
      <c r="D29" s="292"/>
      <c r="E29" s="293"/>
      <c r="F29" s="294"/>
      <c r="G29" s="295"/>
      <c r="H29" s="176"/>
      <c r="I29" s="176"/>
      <c r="J29" s="176"/>
      <c r="K29" s="176"/>
      <c r="L29" s="176"/>
      <c r="M29" s="176"/>
      <c r="N29" s="168"/>
      <c r="O29" s="168"/>
      <c r="P29" s="168"/>
      <c r="Q29" s="168"/>
      <c r="R29" s="168"/>
      <c r="S29" s="168"/>
      <c r="T29" s="169"/>
      <c r="U29" s="168"/>
      <c r="V29" s="158"/>
      <c r="W29" s="158"/>
      <c r="X29" s="158"/>
      <c r="Y29" s="158"/>
      <c r="Z29" s="158"/>
      <c r="AA29" s="158"/>
      <c r="AB29" s="158"/>
      <c r="AC29" s="158"/>
      <c r="AD29" s="158"/>
      <c r="AE29" s="158" t="s">
        <v>140</v>
      </c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16" t="str">
        <f>C29</f>
        <v>rozměr š.v.: 800 x 5000 mm,</v>
      </c>
      <c r="BB29" s="158"/>
      <c r="BC29" s="158"/>
      <c r="BD29" s="158"/>
      <c r="BE29" s="158"/>
      <c r="BF29" s="158"/>
      <c r="BG29" s="158"/>
      <c r="BH29" s="158"/>
    </row>
    <row r="30" spans="1:60" ht="22.5" outlineLevel="1" x14ac:dyDescent="0.2">
      <c r="A30" s="159"/>
      <c r="B30" s="165"/>
      <c r="C30" s="291" t="s">
        <v>438</v>
      </c>
      <c r="D30" s="292"/>
      <c r="E30" s="293"/>
      <c r="F30" s="294"/>
      <c r="G30" s="295"/>
      <c r="H30" s="176"/>
      <c r="I30" s="176"/>
      <c r="J30" s="176"/>
      <c r="K30" s="176"/>
      <c r="L30" s="176"/>
      <c r="M30" s="176"/>
      <c r="N30" s="168"/>
      <c r="O30" s="168"/>
      <c r="P30" s="168"/>
      <c r="Q30" s="168"/>
      <c r="R30" s="168"/>
      <c r="S30" s="168"/>
      <c r="T30" s="169"/>
      <c r="U30" s="168"/>
      <c r="V30" s="158"/>
      <c r="W30" s="158"/>
      <c r="X30" s="158"/>
      <c r="Y30" s="158"/>
      <c r="Z30" s="158"/>
      <c r="AA30" s="158"/>
      <c r="AB30" s="158"/>
      <c r="AC30" s="158"/>
      <c r="AD30" s="158"/>
      <c r="AE30" s="158" t="s">
        <v>140</v>
      </c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216" t="str">
        <f>C30</f>
        <v>materiál: hliníkové části pokryté polyesterovým práškem, kotvení: pomocí kotevního profilu zapuštěného v betonovém základu</v>
      </c>
      <c r="BB30" s="158"/>
      <c r="BC30" s="158"/>
      <c r="BD30" s="158"/>
      <c r="BE30" s="158"/>
      <c r="BF30" s="158"/>
      <c r="BG30" s="158"/>
      <c r="BH30" s="158"/>
    </row>
    <row r="31" spans="1:60" outlineLevel="1" x14ac:dyDescent="0.2">
      <c r="A31" s="186"/>
      <c r="B31" s="187"/>
      <c r="C31" s="300" t="s">
        <v>439</v>
      </c>
      <c r="D31" s="301"/>
      <c r="E31" s="302"/>
      <c r="F31" s="303"/>
      <c r="G31" s="304"/>
      <c r="H31" s="191"/>
      <c r="I31" s="191"/>
      <c r="J31" s="191"/>
      <c r="K31" s="191"/>
      <c r="L31" s="191"/>
      <c r="M31" s="191"/>
      <c r="N31" s="192"/>
      <c r="O31" s="192"/>
      <c r="P31" s="192"/>
      <c r="Q31" s="192"/>
      <c r="R31" s="192"/>
      <c r="S31" s="192"/>
      <c r="T31" s="193"/>
      <c r="U31" s="192"/>
      <c r="V31" s="158"/>
      <c r="W31" s="158"/>
      <c r="X31" s="158"/>
      <c r="Y31" s="158"/>
      <c r="Z31" s="158"/>
      <c r="AA31" s="158"/>
      <c r="AB31" s="158"/>
      <c r="AC31" s="158"/>
      <c r="AD31" s="158"/>
      <c r="AE31" s="158" t="s">
        <v>140</v>
      </c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216" t="str">
        <f>C31</f>
        <v>Cena bude zahrnovat samotný prvek, dodávku a jeho montáž, včetně připojení a zprovoznění.</v>
      </c>
      <c r="BB31" s="158"/>
      <c r="BC31" s="158"/>
      <c r="BD31" s="158"/>
      <c r="BE31" s="158"/>
      <c r="BF31" s="158"/>
      <c r="BG31" s="158"/>
      <c r="BH31" s="158"/>
    </row>
    <row r="32" spans="1:60" x14ac:dyDescent="0.2">
      <c r="A32" s="197"/>
      <c r="B32" s="7" t="s">
        <v>123</v>
      </c>
      <c r="C32" s="202" t="s">
        <v>123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AC32">
        <v>15</v>
      </c>
      <c r="AD32">
        <v>21</v>
      </c>
    </row>
    <row r="33" spans="1:31" x14ac:dyDescent="0.2">
      <c r="A33" s="221"/>
      <c r="B33" s="222">
        <v>26</v>
      </c>
      <c r="C33" s="223" t="s">
        <v>123</v>
      </c>
      <c r="D33" s="224"/>
      <c r="E33" s="224"/>
      <c r="F33" s="224"/>
      <c r="G33" s="225">
        <f>G8+G12+G14+G16+G19</f>
        <v>0</v>
      </c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AC33">
        <f>SUMIF(L7:L31,AC32,G7:G31)</f>
        <v>0</v>
      </c>
      <c r="AD33">
        <f>SUMIF(L7:L31,AD32,G7:G31)</f>
        <v>0</v>
      </c>
      <c r="AE33" t="s">
        <v>124</v>
      </c>
    </row>
    <row r="34" spans="1:31" x14ac:dyDescent="0.2">
      <c r="A34" s="197"/>
      <c r="B34" s="7" t="s">
        <v>123</v>
      </c>
      <c r="C34" s="202" t="s">
        <v>123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</row>
    <row r="35" spans="1:31" x14ac:dyDescent="0.2">
      <c r="A35" s="197"/>
      <c r="B35" s="7" t="s">
        <v>123</v>
      </c>
      <c r="C35" s="202" t="s">
        <v>123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</row>
    <row r="36" spans="1:31" x14ac:dyDescent="0.2">
      <c r="A36" s="289">
        <v>33</v>
      </c>
      <c r="B36" s="289"/>
      <c r="C36" s="290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</row>
    <row r="37" spans="1:31" x14ac:dyDescent="0.2">
      <c r="A37" s="270"/>
      <c r="B37" s="271"/>
      <c r="C37" s="272"/>
      <c r="D37" s="271"/>
      <c r="E37" s="271"/>
      <c r="F37" s="271"/>
      <c r="G37" s="273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AE37" t="s">
        <v>125</v>
      </c>
    </row>
    <row r="38" spans="1:31" x14ac:dyDescent="0.2">
      <c r="A38" s="274"/>
      <c r="B38" s="275"/>
      <c r="C38" s="276"/>
      <c r="D38" s="275"/>
      <c r="E38" s="275"/>
      <c r="F38" s="275"/>
      <c r="G38" s="27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</row>
    <row r="39" spans="1:31" x14ac:dyDescent="0.2">
      <c r="A39" s="274"/>
      <c r="B39" s="275"/>
      <c r="C39" s="276"/>
      <c r="D39" s="275"/>
      <c r="E39" s="275"/>
      <c r="F39" s="275"/>
      <c r="G39" s="27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</row>
    <row r="40" spans="1:31" x14ac:dyDescent="0.2">
      <c r="A40" s="274"/>
      <c r="B40" s="275"/>
      <c r="C40" s="276"/>
      <c r="D40" s="275"/>
      <c r="E40" s="275"/>
      <c r="F40" s="275"/>
      <c r="G40" s="27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</row>
    <row r="41" spans="1:31" x14ac:dyDescent="0.2">
      <c r="A41" s="278"/>
      <c r="B41" s="279"/>
      <c r="C41" s="280"/>
      <c r="D41" s="279"/>
      <c r="E41" s="279"/>
      <c r="F41" s="279"/>
      <c r="G41" s="281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</row>
    <row r="42" spans="1:31" x14ac:dyDescent="0.2">
      <c r="A42" s="197"/>
      <c r="B42" s="7" t="s">
        <v>123</v>
      </c>
      <c r="C42" s="202" t="s">
        <v>123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</row>
    <row r="43" spans="1:31" x14ac:dyDescent="0.2">
      <c r="C43" s="204"/>
      <c r="AE43" t="s">
        <v>126</v>
      </c>
    </row>
  </sheetData>
  <sheetProtection password="EDD8" sheet="1" objects="1" scenarios="1"/>
  <mergeCells count="15">
    <mergeCell ref="C22:G22"/>
    <mergeCell ref="A1:G1"/>
    <mergeCell ref="C2:G2"/>
    <mergeCell ref="C3:G3"/>
    <mergeCell ref="C4:G4"/>
    <mergeCell ref="C21:G21"/>
    <mergeCell ref="C31:G31"/>
    <mergeCell ref="A36:C36"/>
    <mergeCell ref="A37:G41"/>
    <mergeCell ref="C23:G23"/>
    <mergeCell ref="C25:G25"/>
    <mergeCell ref="C26:G26"/>
    <mergeCell ref="C27:G27"/>
    <mergeCell ref="C29:G29"/>
    <mergeCell ref="C30:G30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BH74"/>
  <sheetViews>
    <sheetView tabSelected="1" workbookViewId="0">
      <selection activeCell="F9" sqref="F9"/>
    </sheetView>
  </sheetViews>
  <sheetFormatPr defaultColWidth="8.85546875"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7109375" customWidth="1"/>
    <col min="5" max="5" width="10.7109375" customWidth="1"/>
    <col min="6" max="6" width="9.85546875" customWidth="1"/>
    <col min="7" max="7" width="12.855468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96" t="s">
        <v>6</v>
      </c>
      <c r="B1" s="296"/>
      <c r="C1" s="296"/>
      <c r="D1" s="296"/>
      <c r="E1" s="296"/>
      <c r="F1" s="296"/>
      <c r="G1" s="296"/>
      <c r="AE1" t="s">
        <v>63</v>
      </c>
    </row>
    <row r="2" spans="1:60" ht="24.95" customHeight="1" x14ac:dyDescent="0.2">
      <c r="A2" s="207" t="s">
        <v>62</v>
      </c>
      <c r="B2" s="208"/>
      <c r="C2" s="297" t="s">
        <v>546</v>
      </c>
      <c r="D2" s="298"/>
      <c r="E2" s="298"/>
      <c r="F2" s="298"/>
      <c r="G2" s="299"/>
      <c r="AE2" t="s">
        <v>64</v>
      </c>
    </row>
    <row r="3" spans="1:60" ht="24.95" hidden="1" customHeight="1" x14ac:dyDescent="0.2">
      <c r="A3" s="207" t="s">
        <v>7</v>
      </c>
      <c r="B3" s="208"/>
      <c r="C3" s="298"/>
      <c r="D3" s="298"/>
      <c r="E3" s="298"/>
      <c r="F3" s="298"/>
      <c r="G3" s="299"/>
      <c r="AE3" t="s">
        <v>65</v>
      </c>
    </row>
    <row r="4" spans="1:60" ht="24.95" hidden="1" customHeight="1" x14ac:dyDescent="0.2">
      <c r="A4" s="207" t="s">
        <v>8</v>
      </c>
      <c r="B4" s="208"/>
      <c r="C4" s="297"/>
      <c r="D4" s="298"/>
      <c r="E4" s="298"/>
      <c r="F4" s="298"/>
      <c r="G4" s="299"/>
      <c r="AE4" t="s">
        <v>66</v>
      </c>
    </row>
    <row r="5" spans="1:60" hidden="1" x14ac:dyDescent="0.2">
      <c r="A5" s="209" t="s">
        <v>67</v>
      </c>
      <c r="B5" s="153"/>
      <c r="C5" s="154"/>
      <c r="D5" s="155"/>
      <c r="E5" s="155"/>
      <c r="F5" s="155"/>
      <c r="G5" s="210"/>
      <c r="AE5" t="s">
        <v>68</v>
      </c>
    </row>
    <row r="7" spans="1:60" ht="38.25" x14ac:dyDescent="0.2">
      <c r="A7" s="211" t="s">
        <v>69</v>
      </c>
      <c r="B7" s="212" t="s">
        <v>70</v>
      </c>
      <c r="C7" s="212" t="s">
        <v>71</v>
      </c>
      <c r="D7" s="211" t="s">
        <v>72</v>
      </c>
      <c r="E7" s="211" t="s">
        <v>73</v>
      </c>
      <c r="F7" s="157" t="s">
        <v>74</v>
      </c>
      <c r="G7" s="211" t="s">
        <v>28</v>
      </c>
      <c r="H7" s="179" t="s">
        <v>29</v>
      </c>
      <c r="I7" s="179" t="s">
        <v>75</v>
      </c>
      <c r="J7" s="179" t="s">
        <v>30</v>
      </c>
      <c r="K7" s="179" t="s">
        <v>76</v>
      </c>
      <c r="L7" s="179" t="s">
        <v>77</v>
      </c>
      <c r="M7" s="179" t="s">
        <v>78</v>
      </c>
      <c r="N7" s="179" t="s">
        <v>79</v>
      </c>
      <c r="O7" s="179" t="s">
        <v>80</v>
      </c>
      <c r="P7" s="179" t="s">
        <v>81</v>
      </c>
      <c r="Q7" s="179" t="s">
        <v>82</v>
      </c>
      <c r="R7" s="179" t="s">
        <v>83</v>
      </c>
      <c r="S7" s="179" t="s">
        <v>84</v>
      </c>
      <c r="T7" s="179" t="s">
        <v>85</v>
      </c>
      <c r="U7" s="179" t="s">
        <v>86</v>
      </c>
    </row>
    <row r="8" spans="1:60" x14ac:dyDescent="0.2">
      <c r="A8" s="180" t="s">
        <v>87</v>
      </c>
      <c r="B8" s="181" t="s">
        <v>128</v>
      </c>
      <c r="C8" s="182" t="s">
        <v>129</v>
      </c>
      <c r="D8" s="163"/>
      <c r="E8" s="184"/>
      <c r="F8" s="185"/>
      <c r="G8" s="185">
        <f>SUMIF(AE9:AE62,"&lt;&gt;NOR",G9:G62)</f>
        <v>0</v>
      </c>
      <c r="H8" s="185"/>
      <c r="I8" s="185">
        <f>SUM(I9:I62)</f>
        <v>0</v>
      </c>
      <c r="J8" s="185"/>
      <c r="K8" s="185">
        <f>SUM(K9:K62)</f>
        <v>0</v>
      </c>
      <c r="L8" s="185"/>
      <c r="M8" s="185">
        <f>SUM(M9:M62)</f>
        <v>0</v>
      </c>
      <c r="N8" s="163"/>
      <c r="O8" s="163">
        <f>SUM(O9:O62)</f>
        <v>0</v>
      </c>
      <c r="P8" s="163"/>
      <c r="Q8" s="163">
        <f>SUM(Q9:Q62)</f>
        <v>0</v>
      </c>
      <c r="R8" s="163"/>
      <c r="S8" s="163"/>
      <c r="T8" s="180"/>
      <c r="U8" s="163">
        <f>SUM(U9:U62)</f>
        <v>0</v>
      </c>
      <c r="AE8" t="s">
        <v>88</v>
      </c>
    </row>
    <row r="9" spans="1:60" outlineLevel="1" x14ac:dyDescent="0.2">
      <c r="A9" s="159">
        <v>1</v>
      </c>
      <c r="B9" s="165" t="s">
        <v>440</v>
      </c>
      <c r="C9" s="199" t="s">
        <v>441</v>
      </c>
      <c r="D9" s="168" t="s">
        <v>207</v>
      </c>
      <c r="E9" s="173">
        <v>1.4999999999999999E-2</v>
      </c>
      <c r="F9" s="175"/>
      <c r="G9" s="176">
        <f t="shared" ref="G9:G17" si="0">ROUND(E9*F9,2)</f>
        <v>0</v>
      </c>
      <c r="H9" s="175"/>
      <c r="I9" s="176">
        <f t="shared" ref="I9:I17" si="1">ROUND(E9*H9,2)</f>
        <v>0</v>
      </c>
      <c r="J9" s="175"/>
      <c r="K9" s="176">
        <f t="shared" ref="K9:K17" si="2">ROUND(E9*J9,2)</f>
        <v>0</v>
      </c>
      <c r="L9" s="176">
        <v>21</v>
      </c>
      <c r="M9" s="176">
        <f t="shared" ref="M9:M17" si="3">G9*(1+L9/100)</f>
        <v>0</v>
      </c>
      <c r="N9" s="168">
        <v>0</v>
      </c>
      <c r="O9" s="168">
        <f t="shared" ref="O9:O17" si="4">ROUND(E9*N9,5)</f>
        <v>0</v>
      </c>
      <c r="P9" s="168">
        <v>0</v>
      </c>
      <c r="Q9" s="168">
        <f t="shared" ref="Q9:Q17" si="5">ROUND(E9*P9,5)</f>
        <v>0</v>
      </c>
      <c r="R9" s="168"/>
      <c r="S9" s="168"/>
      <c r="T9" s="169">
        <v>0</v>
      </c>
      <c r="U9" s="168">
        <f t="shared" ref="U9:U17" si="6">ROUND(E9*T9,2)</f>
        <v>0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244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>
        <v>2</v>
      </c>
      <c r="B10" s="165" t="s">
        <v>442</v>
      </c>
      <c r="C10" s="199" t="s">
        <v>443</v>
      </c>
      <c r="D10" s="168" t="s">
        <v>444</v>
      </c>
      <c r="E10" s="173">
        <v>11</v>
      </c>
      <c r="F10" s="175"/>
      <c r="G10" s="176">
        <f t="shared" si="0"/>
        <v>0</v>
      </c>
      <c r="H10" s="175"/>
      <c r="I10" s="176">
        <f t="shared" si="1"/>
        <v>0</v>
      </c>
      <c r="J10" s="175"/>
      <c r="K10" s="176">
        <f t="shared" si="2"/>
        <v>0</v>
      </c>
      <c r="L10" s="176">
        <v>21</v>
      </c>
      <c r="M10" s="176">
        <f t="shared" si="3"/>
        <v>0</v>
      </c>
      <c r="N10" s="168">
        <v>0</v>
      </c>
      <c r="O10" s="168">
        <f t="shared" si="4"/>
        <v>0</v>
      </c>
      <c r="P10" s="168">
        <v>0</v>
      </c>
      <c r="Q10" s="168">
        <f t="shared" si="5"/>
        <v>0</v>
      </c>
      <c r="R10" s="168"/>
      <c r="S10" s="168"/>
      <c r="T10" s="169">
        <v>0</v>
      </c>
      <c r="U10" s="168">
        <f t="shared" si="6"/>
        <v>0</v>
      </c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244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59">
        <v>3</v>
      </c>
      <c r="B11" s="165" t="s">
        <v>445</v>
      </c>
      <c r="C11" s="199" t="s">
        <v>446</v>
      </c>
      <c r="D11" s="168" t="s">
        <v>444</v>
      </c>
      <c r="E11" s="173">
        <v>11</v>
      </c>
      <c r="F11" s="175"/>
      <c r="G11" s="176">
        <f t="shared" si="0"/>
        <v>0</v>
      </c>
      <c r="H11" s="175"/>
      <c r="I11" s="176">
        <f t="shared" si="1"/>
        <v>0</v>
      </c>
      <c r="J11" s="175"/>
      <c r="K11" s="176">
        <f t="shared" si="2"/>
        <v>0</v>
      </c>
      <c r="L11" s="176">
        <v>21</v>
      </c>
      <c r="M11" s="176">
        <f t="shared" si="3"/>
        <v>0</v>
      </c>
      <c r="N11" s="168">
        <v>0</v>
      </c>
      <c r="O11" s="168">
        <f t="shared" si="4"/>
        <v>0</v>
      </c>
      <c r="P11" s="168">
        <v>0</v>
      </c>
      <c r="Q11" s="168">
        <f t="shared" si="5"/>
        <v>0</v>
      </c>
      <c r="R11" s="168"/>
      <c r="S11" s="168"/>
      <c r="T11" s="169">
        <v>0</v>
      </c>
      <c r="U11" s="168">
        <f t="shared" si="6"/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244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outlineLevel="1" x14ac:dyDescent="0.2">
      <c r="A12" s="159">
        <v>4</v>
      </c>
      <c r="B12" s="165" t="s">
        <v>447</v>
      </c>
      <c r="C12" s="199" t="s">
        <v>448</v>
      </c>
      <c r="D12" s="168" t="s">
        <v>444</v>
      </c>
      <c r="E12" s="173">
        <v>11</v>
      </c>
      <c r="F12" s="175"/>
      <c r="G12" s="176">
        <f t="shared" si="0"/>
        <v>0</v>
      </c>
      <c r="H12" s="175"/>
      <c r="I12" s="176">
        <f t="shared" si="1"/>
        <v>0</v>
      </c>
      <c r="J12" s="175"/>
      <c r="K12" s="176">
        <f t="shared" si="2"/>
        <v>0</v>
      </c>
      <c r="L12" s="176">
        <v>21</v>
      </c>
      <c r="M12" s="176">
        <f t="shared" si="3"/>
        <v>0</v>
      </c>
      <c r="N12" s="168">
        <v>0</v>
      </c>
      <c r="O12" s="168">
        <f t="shared" si="4"/>
        <v>0</v>
      </c>
      <c r="P12" s="168">
        <v>0</v>
      </c>
      <c r="Q12" s="168">
        <f t="shared" si="5"/>
        <v>0</v>
      </c>
      <c r="R12" s="168"/>
      <c r="S12" s="168"/>
      <c r="T12" s="169">
        <v>0</v>
      </c>
      <c r="U12" s="168">
        <f t="shared" si="6"/>
        <v>0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244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ht="22.5" outlineLevel="1" x14ac:dyDescent="0.2">
      <c r="A13" s="159">
        <v>5</v>
      </c>
      <c r="B13" s="165" t="s">
        <v>449</v>
      </c>
      <c r="C13" s="199" t="s">
        <v>450</v>
      </c>
      <c r="D13" s="168" t="s">
        <v>146</v>
      </c>
      <c r="E13" s="173">
        <v>4</v>
      </c>
      <c r="F13" s="175"/>
      <c r="G13" s="176">
        <f t="shared" si="0"/>
        <v>0</v>
      </c>
      <c r="H13" s="175"/>
      <c r="I13" s="176">
        <f t="shared" si="1"/>
        <v>0</v>
      </c>
      <c r="J13" s="175"/>
      <c r="K13" s="176">
        <f t="shared" si="2"/>
        <v>0</v>
      </c>
      <c r="L13" s="176">
        <v>21</v>
      </c>
      <c r="M13" s="176">
        <f t="shared" si="3"/>
        <v>0</v>
      </c>
      <c r="N13" s="168">
        <v>0</v>
      </c>
      <c r="O13" s="168">
        <f t="shared" si="4"/>
        <v>0</v>
      </c>
      <c r="P13" s="168">
        <v>0</v>
      </c>
      <c r="Q13" s="168">
        <f t="shared" si="5"/>
        <v>0</v>
      </c>
      <c r="R13" s="168"/>
      <c r="S13" s="168"/>
      <c r="T13" s="169">
        <v>0</v>
      </c>
      <c r="U13" s="168">
        <f t="shared" si="6"/>
        <v>0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244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outlineLevel="1" x14ac:dyDescent="0.2">
      <c r="A14" s="159">
        <v>6</v>
      </c>
      <c r="B14" s="165" t="s">
        <v>451</v>
      </c>
      <c r="C14" s="199" t="s">
        <v>452</v>
      </c>
      <c r="D14" s="168" t="s">
        <v>146</v>
      </c>
      <c r="E14" s="173">
        <v>11</v>
      </c>
      <c r="F14" s="175"/>
      <c r="G14" s="176">
        <f t="shared" si="0"/>
        <v>0</v>
      </c>
      <c r="H14" s="175"/>
      <c r="I14" s="176">
        <f t="shared" si="1"/>
        <v>0</v>
      </c>
      <c r="J14" s="175"/>
      <c r="K14" s="176">
        <f t="shared" si="2"/>
        <v>0</v>
      </c>
      <c r="L14" s="176">
        <v>21</v>
      </c>
      <c r="M14" s="176">
        <f t="shared" si="3"/>
        <v>0</v>
      </c>
      <c r="N14" s="168">
        <v>0</v>
      </c>
      <c r="O14" s="168">
        <f t="shared" si="4"/>
        <v>0</v>
      </c>
      <c r="P14" s="168">
        <v>0</v>
      </c>
      <c r="Q14" s="168">
        <f t="shared" si="5"/>
        <v>0</v>
      </c>
      <c r="R14" s="168"/>
      <c r="S14" s="168"/>
      <c r="T14" s="169">
        <v>0</v>
      </c>
      <c r="U14" s="168">
        <f t="shared" si="6"/>
        <v>0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 t="s">
        <v>244</v>
      </c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ht="22.5" outlineLevel="1" x14ac:dyDescent="0.2">
      <c r="A15" s="159">
        <v>7</v>
      </c>
      <c r="B15" s="165" t="s">
        <v>453</v>
      </c>
      <c r="C15" s="199" t="s">
        <v>454</v>
      </c>
      <c r="D15" s="168" t="s">
        <v>146</v>
      </c>
      <c r="E15" s="173">
        <v>4</v>
      </c>
      <c r="F15" s="175"/>
      <c r="G15" s="176">
        <f t="shared" si="0"/>
        <v>0</v>
      </c>
      <c r="H15" s="175"/>
      <c r="I15" s="176">
        <f t="shared" si="1"/>
        <v>0</v>
      </c>
      <c r="J15" s="175"/>
      <c r="K15" s="176">
        <f t="shared" si="2"/>
        <v>0</v>
      </c>
      <c r="L15" s="176">
        <v>21</v>
      </c>
      <c r="M15" s="176">
        <f t="shared" si="3"/>
        <v>0</v>
      </c>
      <c r="N15" s="168">
        <v>0</v>
      </c>
      <c r="O15" s="168">
        <f t="shared" si="4"/>
        <v>0</v>
      </c>
      <c r="P15" s="168">
        <v>0</v>
      </c>
      <c r="Q15" s="168">
        <f t="shared" si="5"/>
        <v>0</v>
      </c>
      <c r="R15" s="168"/>
      <c r="S15" s="168"/>
      <c r="T15" s="169">
        <v>0</v>
      </c>
      <c r="U15" s="168">
        <f t="shared" si="6"/>
        <v>0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244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ht="22.5" outlineLevel="1" x14ac:dyDescent="0.2">
      <c r="A16" s="159">
        <v>8</v>
      </c>
      <c r="B16" s="165" t="s">
        <v>455</v>
      </c>
      <c r="C16" s="199" t="s">
        <v>456</v>
      </c>
      <c r="D16" s="168" t="s">
        <v>146</v>
      </c>
      <c r="E16" s="173">
        <v>4</v>
      </c>
      <c r="F16" s="175"/>
      <c r="G16" s="176">
        <f t="shared" si="0"/>
        <v>0</v>
      </c>
      <c r="H16" s="175"/>
      <c r="I16" s="176">
        <f t="shared" si="1"/>
        <v>0</v>
      </c>
      <c r="J16" s="175"/>
      <c r="K16" s="176">
        <f t="shared" si="2"/>
        <v>0</v>
      </c>
      <c r="L16" s="176">
        <v>21</v>
      </c>
      <c r="M16" s="176">
        <f t="shared" si="3"/>
        <v>0</v>
      </c>
      <c r="N16" s="168">
        <v>0</v>
      </c>
      <c r="O16" s="168">
        <f t="shared" si="4"/>
        <v>0</v>
      </c>
      <c r="P16" s="168">
        <v>0</v>
      </c>
      <c r="Q16" s="168">
        <f t="shared" si="5"/>
        <v>0</v>
      </c>
      <c r="R16" s="168"/>
      <c r="S16" s="168"/>
      <c r="T16" s="169">
        <v>0</v>
      </c>
      <c r="U16" s="168">
        <f t="shared" si="6"/>
        <v>0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 t="s">
        <v>244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ht="33.75" outlineLevel="1" x14ac:dyDescent="0.2">
      <c r="A17" s="159">
        <v>9</v>
      </c>
      <c r="B17" s="165" t="s">
        <v>457</v>
      </c>
      <c r="C17" s="199" t="s">
        <v>458</v>
      </c>
      <c r="D17" s="168" t="s">
        <v>151</v>
      </c>
      <c r="E17" s="173">
        <v>183</v>
      </c>
      <c r="F17" s="175"/>
      <c r="G17" s="176">
        <f t="shared" si="0"/>
        <v>0</v>
      </c>
      <c r="H17" s="175"/>
      <c r="I17" s="176">
        <f t="shared" si="1"/>
        <v>0</v>
      </c>
      <c r="J17" s="175"/>
      <c r="K17" s="176">
        <f t="shared" si="2"/>
        <v>0</v>
      </c>
      <c r="L17" s="176">
        <v>21</v>
      </c>
      <c r="M17" s="176">
        <f t="shared" si="3"/>
        <v>0</v>
      </c>
      <c r="N17" s="168">
        <v>0</v>
      </c>
      <c r="O17" s="168">
        <f t="shared" si="4"/>
        <v>0</v>
      </c>
      <c r="P17" s="168">
        <v>0</v>
      </c>
      <c r="Q17" s="168">
        <f t="shared" si="5"/>
        <v>0</v>
      </c>
      <c r="R17" s="168"/>
      <c r="S17" s="168"/>
      <c r="T17" s="169">
        <v>0</v>
      </c>
      <c r="U17" s="168">
        <f t="shared" si="6"/>
        <v>0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244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59"/>
      <c r="B18" s="165"/>
      <c r="C18" s="291" t="s">
        <v>459</v>
      </c>
      <c r="D18" s="292"/>
      <c r="E18" s="293"/>
      <c r="F18" s="294"/>
      <c r="G18" s="295"/>
      <c r="H18" s="176"/>
      <c r="I18" s="176"/>
      <c r="J18" s="176"/>
      <c r="K18" s="176"/>
      <c r="L18" s="176"/>
      <c r="M18" s="176"/>
      <c r="N18" s="168"/>
      <c r="O18" s="168"/>
      <c r="P18" s="168"/>
      <c r="Q18" s="168"/>
      <c r="R18" s="168"/>
      <c r="S18" s="168"/>
      <c r="T18" s="169"/>
      <c r="U18" s="168"/>
      <c r="V18" s="158"/>
      <c r="W18" s="158"/>
      <c r="X18" s="158"/>
      <c r="Y18" s="158"/>
      <c r="Z18" s="158"/>
      <c r="AA18" s="158"/>
      <c r="AB18" s="158"/>
      <c r="AC18" s="158"/>
      <c r="AD18" s="158"/>
      <c r="AE18" s="158" t="s">
        <v>140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216" t="str">
        <f>C18</f>
        <v>zástavbě</v>
      </c>
      <c r="BB18" s="158"/>
      <c r="BC18" s="158"/>
      <c r="BD18" s="158"/>
      <c r="BE18" s="158"/>
      <c r="BF18" s="158"/>
      <c r="BG18" s="158"/>
      <c r="BH18" s="158"/>
    </row>
    <row r="19" spans="1:60" ht="33.75" outlineLevel="1" x14ac:dyDescent="0.2">
      <c r="A19" s="159">
        <v>10</v>
      </c>
      <c r="B19" s="165" t="s">
        <v>460</v>
      </c>
      <c r="C19" s="199" t="s">
        <v>461</v>
      </c>
      <c r="D19" s="168" t="s">
        <v>151</v>
      </c>
      <c r="E19" s="173">
        <v>153</v>
      </c>
      <c r="F19" s="175"/>
      <c r="G19" s="176">
        <f>ROUND(E19*F19,2)</f>
        <v>0</v>
      </c>
      <c r="H19" s="175"/>
      <c r="I19" s="176">
        <f>ROUND(E19*H19,2)</f>
        <v>0</v>
      </c>
      <c r="J19" s="175"/>
      <c r="K19" s="176">
        <f>ROUND(E19*J19,2)</f>
        <v>0</v>
      </c>
      <c r="L19" s="176">
        <v>21</v>
      </c>
      <c r="M19" s="176">
        <f>G19*(1+L19/100)</f>
        <v>0</v>
      </c>
      <c r="N19" s="168">
        <v>0</v>
      </c>
      <c r="O19" s="168">
        <f>ROUND(E19*N19,5)</f>
        <v>0</v>
      </c>
      <c r="P19" s="168">
        <v>0</v>
      </c>
      <c r="Q19" s="168">
        <f>ROUND(E19*P19,5)</f>
        <v>0</v>
      </c>
      <c r="R19" s="168"/>
      <c r="S19" s="168"/>
      <c r="T19" s="169">
        <v>0</v>
      </c>
      <c r="U19" s="168">
        <f>ROUND(E19*T19,2)</f>
        <v>0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244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1:60" outlineLevel="1" x14ac:dyDescent="0.2">
      <c r="A20" s="159">
        <v>11</v>
      </c>
      <c r="B20" s="165" t="s">
        <v>462</v>
      </c>
      <c r="C20" s="199" t="s">
        <v>463</v>
      </c>
      <c r="D20" s="168" t="s">
        <v>151</v>
      </c>
      <c r="E20" s="173">
        <v>6</v>
      </c>
      <c r="F20" s="175"/>
      <c r="G20" s="176">
        <f>ROUND(E20*F20,2)</f>
        <v>0</v>
      </c>
      <c r="H20" s="175"/>
      <c r="I20" s="176">
        <f>ROUND(E20*H20,2)</f>
        <v>0</v>
      </c>
      <c r="J20" s="175"/>
      <c r="K20" s="176">
        <f>ROUND(E20*J20,2)</f>
        <v>0</v>
      </c>
      <c r="L20" s="176">
        <v>21</v>
      </c>
      <c r="M20" s="176">
        <f>G20*(1+L20/100)</f>
        <v>0</v>
      </c>
      <c r="N20" s="168">
        <v>0</v>
      </c>
      <c r="O20" s="168">
        <f>ROUND(E20*N20,5)</f>
        <v>0</v>
      </c>
      <c r="P20" s="168">
        <v>0</v>
      </c>
      <c r="Q20" s="168">
        <f>ROUND(E20*P20,5)</f>
        <v>0</v>
      </c>
      <c r="R20" s="168"/>
      <c r="S20" s="168"/>
      <c r="T20" s="169">
        <v>0</v>
      </c>
      <c r="U20" s="168">
        <f>ROUND(E20*T20,2)</f>
        <v>0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244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59">
        <v>12</v>
      </c>
      <c r="B21" s="165" t="s">
        <v>464</v>
      </c>
      <c r="C21" s="199" t="s">
        <v>465</v>
      </c>
      <c r="D21" s="168" t="s">
        <v>151</v>
      </c>
      <c r="E21" s="173">
        <v>77</v>
      </c>
      <c r="F21" s="175"/>
      <c r="G21" s="176">
        <f>ROUND(E21*F21,2)</f>
        <v>0</v>
      </c>
      <c r="H21" s="175"/>
      <c r="I21" s="176">
        <f>ROUND(E21*H21,2)</f>
        <v>0</v>
      </c>
      <c r="J21" s="175"/>
      <c r="K21" s="176">
        <f>ROUND(E21*J21,2)</f>
        <v>0</v>
      </c>
      <c r="L21" s="176">
        <v>21</v>
      </c>
      <c r="M21" s="176">
        <f>G21*(1+L21/100)</f>
        <v>0</v>
      </c>
      <c r="N21" s="168">
        <v>0</v>
      </c>
      <c r="O21" s="168">
        <f>ROUND(E21*N21,5)</f>
        <v>0</v>
      </c>
      <c r="P21" s="168">
        <v>0</v>
      </c>
      <c r="Q21" s="168">
        <f>ROUND(E21*P21,5)</f>
        <v>0</v>
      </c>
      <c r="R21" s="168"/>
      <c r="S21" s="168"/>
      <c r="T21" s="169">
        <v>0</v>
      </c>
      <c r="U21" s="168">
        <f>ROUND(E21*T21,2)</f>
        <v>0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244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59">
        <v>13</v>
      </c>
      <c r="B22" s="165" t="s">
        <v>466</v>
      </c>
      <c r="C22" s="199" t="s">
        <v>467</v>
      </c>
      <c r="D22" s="168" t="s">
        <v>151</v>
      </c>
      <c r="E22" s="173">
        <v>220.65</v>
      </c>
      <c r="F22" s="175"/>
      <c r="G22" s="176">
        <f>ROUND(E22*F22,2)</f>
        <v>0</v>
      </c>
      <c r="H22" s="175"/>
      <c r="I22" s="176">
        <f>ROUND(E22*H22,2)</f>
        <v>0</v>
      </c>
      <c r="J22" s="175"/>
      <c r="K22" s="176">
        <f>ROUND(E22*J22,2)</f>
        <v>0</v>
      </c>
      <c r="L22" s="176">
        <v>21</v>
      </c>
      <c r="M22" s="176">
        <f>G22*(1+L22/100)</f>
        <v>0</v>
      </c>
      <c r="N22" s="168">
        <v>0</v>
      </c>
      <c r="O22" s="168">
        <f>ROUND(E22*N22,5)</f>
        <v>0</v>
      </c>
      <c r="P22" s="168">
        <v>0</v>
      </c>
      <c r="Q22" s="168">
        <f>ROUND(E22*P22,5)</f>
        <v>0</v>
      </c>
      <c r="R22" s="168"/>
      <c r="S22" s="168"/>
      <c r="T22" s="169">
        <v>0</v>
      </c>
      <c r="U22" s="168">
        <f>ROUND(E22*T22,2)</f>
        <v>0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244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59"/>
      <c r="B23" s="165"/>
      <c r="C23" s="213" t="s">
        <v>468</v>
      </c>
      <c r="D23" s="214"/>
      <c r="E23" s="215">
        <v>220.65</v>
      </c>
      <c r="F23" s="176"/>
      <c r="G23" s="176"/>
      <c r="H23" s="176"/>
      <c r="I23" s="176"/>
      <c r="J23" s="176"/>
      <c r="K23" s="176"/>
      <c r="L23" s="176"/>
      <c r="M23" s="176"/>
      <c r="N23" s="168"/>
      <c r="O23" s="168"/>
      <c r="P23" s="168"/>
      <c r="Q23" s="168"/>
      <c r="R23" s="168"/>
      <c r="S23" s="168"/>
      <c r="T23" s="169"/>
      <c r="U23" s="168"/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135</v>
      </c>
      <c r="AF23" s="158">
        <v>0</v>
      </c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ht="22.5" outlineLevel="1" x14ac:dyDescent="0.2">
      <c r="A24" s="159">
        <v>14</v>
      </c>
      <c r="B24" s="165" t="s">
        <v>469</v>
      </c>
      <c r="C24" s="199" t="s">
        <v>470</v>
      </c>
      <c r="D24" s="168" t="s">
        <v>151</v>
      </c>
      <c r="E24" s="173">
        <v>55.65</v>
      </c>
      <c r="F24" s="175"/>
      <c r="G24" s="176">
        <f>ROUND(E24*F24,2)</f>
        <v>0</v>
      </c>
      <c r="H24" s="175"/>
      <c r="I24" s="176">
        <f>ROUND(E24*H24,2)</f>
        <v>0</v>
      </c>
      <c r="J24" s="175"/>
      <c r="K24" s="176">
        <f>ROUND(E24*J24,2)</f>
        <v>0</v>
      </c>
      <c r="L24" s="176">
        <v>21</v>
      </c>
      <c r="M24" s="176">
        <f>G24*(1+L24/100)</f>
        <v>0</v>
      </c>
      <c r="N24" s="168">
        <v>0</v>
      </c>
      <c r="O24" s="168">
        <f>ROUND(E24*N24,5)</f>
        <v>0</v>
      </c>
      <c r="P24" s="168">
        <v>0</v>
      </c>
      <c r="Q24" s="168">
        <f>ROUND(E24*P24,5)</f>
        <v>0</v>
      </c>
      <c r="R24" s="168"/>
      <c r="S24" s="168"/>
      <c r="T24" s="169">
        <v>0</v>
      </c>
      <c r="U24" s="168">
        <f>ROUND(E24*T24,2)</f>
        <v>0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244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59"/>
      <c r="B25" s="165"/>
      <c r="C25" s="213" t="s">
        <v>471</v>
      </c>
      <c r="D25" s="214"/>
      <c r="E25" s="215">
        <v>55.65</v>
      </c>
      <c r="F25" s="176"/>
      <c r="G25" s="176"/>
      <c r="H25" s="176"/>
      <c r="I25" s="176"/>
      <c r="J25" s="176"/>
      <c r="K25" s="176"/>
      <c r="L25" s="176"/>
      <c r="M25" s="176"/>
      <c r="N25" s="168"/>
      <c r="O25" s="168"/>
      <c r="P25" s="168"/>
      <c r="Q25" s="168"/>
      <c r="R25" s="168"/>
      <c r="S25" s="168"/>
      <c r="T25" s="169"/>
      <c r="U25" s="168"/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135</v>
      </c>
      <c r="AF25" s="158">
        <v>0</v>
      </c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outlineLevel="1" x14ac:dyDescent="0.2">
      <c r="A26" s="159">
        <v>15</v>
      </c>
      <c r="B26" s="165" t="s">
        <v>472</v>
      </c>
      <c r="C26" s="199" t="s">
        <v>473</v>
      </c>
      <c r="D26" s="168" t="s">
        <v>146</v>
      </c>
      <c r="E26" s="173">
        <v>15</v>
      </c>
      <c r="F26" s="175"/>
      <c r="G26" s="176">
        <f t="shared" ref="G26:G37" si="7">ROUND(E26*F26,2)</f>
        <v>0</v>
      </c>
      <c r="H26" s="175"/>
      <c r="I26" s="176">
        <f t="shared" ref="I26:I37" si="8">ROUND(E26*H26,2)</f>
        <v>0</v>
      </c>
      <c r="J26" s="175"/>
      <c r="K26" s="176">
        <f t="shared" ref="K26:K37" si="9">ROUND(E26*J26,2)</f>
        <v>0</v>
      </c>
      <c r="L26" s="176">
        <v>21</v>
      </c>
      <c r="M26" s="176">
        <f t="shared" ref="M26:M37" si="10">G26*(1+L26/100)</f>
        <v>0</v>
      </c>
      <c r="N26" s="168">
        <v>0</v>
      </c>
      <c r="O26" s="168">
        <f t="shared" ref="O26:O37" si="11">ROUND(E26*N26,5)</f>
        <v>0</v>
      </c>
      <c r="P26" s="168">
        <v>0</v>
      </c>
      <c r="Q26" s="168">
        <f t="shared" ref="Q26:Q37" si="12">ROUND(E26*P26,5)</f>
        <v>0</v>
      </c>
      <c r="R26" s="168"/>
      <c r="S26" s="168"/>
      <c r="T26" s="169">
        <v>0</v>
      </c>
      <c r="U26" s="168">
        <f t="shared" ref="U26:U37" si="13">ROUND(E26*T26,2)</f>
        <v>0</v>
      </c>
      <c r="V26" s="158"/>
      <c r="W26" s="158"/>
      <c r="X26" s="158"/>
      <c r="Y26" s="158"/>
      <c r="Z26" s="158"/>
      <c r="AA26" s="158"/>
      <c r="AB26" s="158"/>
      <c r="AC26" s="158"/>
      <c r="AD26" s="158"/>
      <c r="AE26" s="158" t="s">
        <v>244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outlineLevel="1" x14ac:dyDescent="0.2">
      <c r="A27" s="159">
        <v>16</v>
      </c>
      <c r="B27" s="165" t="s">
        <v>474</v>
      </c>
      <c r="C27" s="199" t="s">
        <v>475</v>
      </c>
      <c r="D27" s="168" t="s">
        <v>146</v>
      </c>
      <c r="E27" s="173">
        <v>30</v>
      </c>
      <c r="F27" s="175"/>
      <c r="G27" s="176">
        <f t="shared" si="7"/>
        <v>0</v>
      </c>
      <c r="H27" s="175"/>
      <c r="I27" s="176">
        <f t="shared" si="8"/>
        <v>0</v>
      </c>
      <c r="J27" s="175"/>
      <c r="K27" s="176">
        <f t="shared" si="9"/>
        <v>0</v>
      </c>
      <c r="L27" s="176">
        <v>21</v>
      </c>
      <c r="M27" s="176">
        <f t="shared" si="10"/>
        <v>0</v>
      </c>
      <c r="N27" s="168">
        <v>0</v>
      </c>
      <c r="O27" s="168">
        <f t="shared" si="11"/>
        <v>0</v>
      </c>
      <c r="P27" s="168">
        <v>0</v>
      </c>
      <c r="Q27" s="168">
        <f t="shared" si="12"/>
        <v>0</v>
      </c>
      <c r="R27" s="168"/>
      <c r="S27" s="168"/>
      <c r="T27" s="169">
        <v>0</v>
      </c>
      <c r="U27" s="168">
        <f t="shared" si="13"/>
        <v>0</v>
      </c>
      <c r="V27" s="158"/>
      <c r="W27" s="158"/>
      <c r="X27" s="158"/>
      <c r="Y27" s="158"/>
      <c r="Z27" s="158"/>
      <c r="AA27" s="158"/>
      <c r="AB27" s="158"/>
      <c r="AC27" s="158"/>
      <c r="AD27" s="158"/>
      <c r="AE27" s="158" t="s">
        <v>244</v>
      </c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59">
        <v>17</v>
      </c>
      <c r="B28" s="165" t="s">
        <v>476</v>
      </c>
      <c r="C28" s="199" t="s">
        <v>477</v>
      </c>
      <c r="D28" s="168" t="s">
        <v>478</v>
      </c>
      <c r="E28" s="173">
        <v>192.15</v>
      </c>
      <c r="F28" s="175"/>
      <c r="G28" s="176">
        <f t="shared" si="7"/>
        <v>0</v>
      </c>
      <c r="H28" s="175"/>
      <c r="I28" s="176">
        <f t="shared" si="8"/>
        <v>0</v>
      </c>
      <c r="J28" s="175"/>
      <c r="K28" s="176">
        <f t="shared" si="9"/>
        <v>0</v>
      </c>
      <c r="L28" s="176">
        <v>21</v>
      </c>
      <c r="M28" s="176">
        <f t="shared" si="10"/>
        <v>0</v>
      </c>
      <c r="N28" s="168">
        <v>0</v>
      </c>
      <c r="O28" s="168">
        <f t="shared" si="11"/>
        <v>0</v>
      </c>
      <c r="P28" s="168">
        <v>0</v>
      </c>
      <c r="Q28" s="168">
        <f t="shared" si="12"/>
        <v>0</v>
      </c>
      <c r="R28" s="168"/>
      <c r="S28" s="168"/>
      <c r="T28" s="169">
        <v>0</v>
      </c>
      <c r="U28" s="168">
        <f t="shared" si="13"/>
        <v>0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 t="s">
        <v>244</v>
      </c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ht="33.75" outlineLevel="1" x14ac:dyDescent="0.2">
      <c r="A29" s="159">
        <v>18</v>
      </c>
      <c r="B29" s="165" t="s">
        <v>479</v>
      </c>
      <c r="C29" s="199" t="s">
        <v>480</v>
      </c>
      <c r="D29" s="168" t="s">
        <v>146</v>
      </c>
      <c r="E29" s="173">
        <v>4</v>
      </c>
      <c r="F29" s="175"/>
      <c r="G29" s="176">
        <f t="shared" si="7"/>
        <v>0</v>
      </c>
      <c r="H29" s="175"/>
      <c r="I29" s="176">
        <f t="shared" si="8"/>
        <v>0</v>
      </c>
      <c r="J29" s="175"/>
      <c r="K29" s="176">
        <f t="shared" si="9"/>
        <v>0</v>
      </c>
      <c r="L29" s="176">
        <v>21</v>
      </c>
      <c r="M29" s="176">
        <f t="shared" si="10"/>
        <v>0</v>
      </c>
      <c r="N29" s="168">
        <v>0</v>
      </c>
      <c r="O29" s="168">
        <f t="shared" si="11"/>
        <v>0</v>
      </c>
      <c r="P29" s="168">
        <v>0</v>
      </c>
      <c r="Q29" s="168">
        <f t="shared" si="12"/>
        <v>0</v>
      </c>
      <c r="R29" s="168"/>
      <c r="S29" s="168"/>
      <c r="T29" s="169">
        <v>0</v>
      </c>
      <c r="U29" s="168">
        <f t="shared" si="13"/>
        <v>0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 t="s">
        <v>244</v>
      </c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</row>
    <row r="30" spans="1:60" ht="22.5" outlineLevel="1" x14ac:dyDescent="0.2">
      <c r="A30" s="159">
        <v>19</v>
      </c>
      <c r="B30" s="165" t="s">
        <v>481</v>
      </c>
      <c r="C30" s="199" t="s">
        <v>482</v>
      </c>
      <c r="D30" s="168" t="s">
        <v>146</v>
      </c>
      <c r="E30" s="173">
        <v>11</v>
      </c>
      <c r="F30" s="175"/>
      <c r="G30" s="176">
        <f t="shared" si="7"/>
        <v>0</v>
      </c>
      <c r="H30" s="175"/>
      <c r="I30" s="176">
        <f t="shared" si="8"/>
        <v>0</v>
      </c>
      <c r="J30" s="175"/>
      <c r="K30" s="176">
        <f t="shared" si="9"/>
        <v>0</v>
      </c>
      <c r="L30" s="176">
        <v>21</v>
      </c>
      <c r="M30" s="176">
        <f t="shared" si="10"/>
        <v>0</v>
      </c>
      <c r="N30" s="168">
        <v>0</v>
      </c>
      <c r="O30" s="168">
        <f t="shared" si="11"/>
        <v>0</v>
      </c>
      <c r="P30" s="168">
        <v>0</v>
      </c>
      <c r="Q30" s="168">
        <f t="shared" si="12"/>
        <v>0</v>
      </c>
      <c r="R30" s="168"/>
      <c r="S30" s="168"/>
      <c r="T30" s="169">
        <v>0</v>
      </c>
      <c r="U30" s="168">
        <f t="shared" si="13"/>
        <v>0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 t="s">
        <v>244</v>
      </c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ht="22.5" outlineLevel="1" x14ac:dyDescent="0.2">
      <c r="A31" s="159">
        <v>20</v>
      </c>
      <c r="B31" s="165" t="s">
        <v>483</v>
      </c>
      <c r="C31" s="199" t="s">
        <v>484</v>
      </c>
      <c r="D31" s="168" t="s">
        <v>138</v>
      </c>
      <c r="E31" s="173">
        <v>4.8</v>
      </c>
      <c r="F31" s="175"/>
      <c r="G31" s="176">
        <f t="shared" si="7"/>
        <v>0</v>
      </c>
      <c r="H31" s="175"/>
      <c r="I31" s="176">
        <f t="shared" si="8"/>
        <v>0</v>
      </c>
      <c r="J31" s="175"/>
      <c r="K31" s="176">
        <f t="shared" si="9"/>
        <v>0</v>
      </c>
      <c r="L31" s="176">
        <v>21</v>
      </c>
      <c r="M31" s="176">
        <f t="shared" si="10"/>
        <v>0</v>
      </c>
      <c r="N31" s="168">
        <v>0</v>
      </c>
      <c r="O31" s="168">
        <f t="shared" si="11"/>
        <v>0</v>
      </c>
      <c r="P31" s="168">
        <v>0</v>
      </c>
      <c r="Q31" s="168">
        <f t="shared" si="12"/>
        <v>0</v>
      </c>
      <c r="R31" s="168"/>
      <c r="S31" s="168"/>
      <c r="T31" s="169">
        <v>0</v>
      </c>
      <c r="U31" s="168">
        <f t="shared" si="13"/>
        <v>0</v>
      </c>
      <c r="V31" s="158"/>
      <c r="W31" s="158"/>
      <c r="X31" s="158"/>
      <c r="Y31" s="158"/>
      <c r="Z31" s="158"/>
      <c r="AA31" s="158"/>
      <c r="AB31" s="158"/>
      <c r="AC31" s="158"/>
      <c r="AD31" s="158"/>
      <c r="AE31" s="158" t="s">
        <v>244</v>
      </c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</row>
    <row r="32" spans="1:60" outlineLevel="1" x14ac:dyDescent="0.2">
      <c r="A32" s="159">
        <v>21</v>
      </c>
      <c r="B32" s="165" t="s">
        <v>485</v>
      </c>
      <c r="C32" s="199" t="s">
        <v>486</v>
      </c>
      <c r="D32" s="168" t="s">
        <v>138</v>
      </c>
      <c r="E32" s="173">
        <v>3.1680000000000001</v>
      </c>
      <c r="F32" s="175"/>
      <c r="G32" s="176">
        <f t="shared" si="7"/>
        <v>0</v>
      </c>
      <c r="H32" s="175"/>
      <c r="I32" s="176">
        <f t="shared" si="8"/>
        <v>0</v>
      </c>
      <c r="J32" s="175"/>
      <c r="K32" s="176">
        <f t="shared" si="9"/>
        <v>0</v>
      </c>
      <c r="L32" s="176">
        <v>21</v>
      </c>
      <c r="M32" s="176">
        <f t="shared" si="10"/>
        <v>0</v>
      </c>
      <c r="N32" s="168">
        <v>0</v>
      </c>
      <c r="O32" s="168">
        <f t="shared" si="11"/>
        <v>0</v>
      </c>
      <c r="P32" s="168">
        <v>0</v>
      </c>
      <c r="Q32" s="168">
        <f t="shared" si="12"/>
        <v>0</v>
      </c>
      <c r="R32" s="168"/>
      <c r="S32" s="168"/>
      <c r="T32" s="169">
        <v>0</v>
      </c>
      <c r="U32" s="168">
        <f t="shared" si="13"/>
        <v>0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 t="s">
        <v>244</v>
      </c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ht="22.5" outlineLevel="1" x14ac:dyDescent="0.2">
      <c r="A33" s="159">
        <v>22</v>
      </c>
      <c r="B33" s="165" t="s">
        <v>487</v>
      </c>
      <c r="C33" s="199" t="s">
        <v>488</v>
      </c>
      <c r="D33" s="168" t="s">
        <v>138</v>
      </c>
      <c r="E33" s="173">
        <v>3.008</v>
      </c>
      <c r="F33" s="175"/>
      <c r="G33" s="176">
        <f t="shared" si="7"/>
        <v>0</v>
      </c>
      <c r="H33" s="175"/>
      <c r="I33" s="176">
        <f t="shared" si="8"/>
        <v>0</v>
      </c>
      <c r="J33" s="175"/>
      <c r="K33" s="176">
        <f t="shared" si="9"/>
        <v>0</v>
      </c>
      <c r="L33" s="176">
        <v>21</v>
      </c>
      <c r="M33" s="176">
        <f t="shared" si="10"/>
        <v>0</v>
      </c>
      <c r="N33" s="168">
        <v>0</v>
      </c>
      <c r="O33" s="168">
        <f t="shared" si="11"/>
        <v>0</v>
      </c>
      <c r="P33" s="168">
        <v>0</v>
      </c>
      <c r="Q33" s="168">
        <f t="shared" si="12"/>
        <v>0</v>
      </c>
      <c r="R33" s="168"/>
      <c r="S33" s="168"/>
      <c r="T33" s="169">
        <v>0</v>
      </c>
      <c r="U33" s="168">
        <f t="shared" si="13"/>
        <v>0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 t="s">
        <v>244</v>
      </c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</row>
    <row r="34" spans="1:60" ht="22.5" outlineLevel="1" x14ac:dyDescent="0.2">
      <c r="A34" s="159">
        <v>23</v>
      </c>
      <c r="B34" s="165" t="s">
        <v>489</v>
      </c>
      <c r="C34" s="199" t="s">
        <v>490</v>
      </c>
      <c r="D34" s="168" t="s">
        <v>132</v>
      </c>
      <c r="E34" s="173">
        <v>21.12</v>
      </c>
      <c r="F34" s="175"/>
      <c r="G34" s="176">
        <f t="shared" si="7"/>
        <v>0</v>
      </c>
      <c r="H34" s="175"/>
      <c r="I34" s="176">
        <f t="shared" si="8"/>
        <v>0</v>
      </c>
      <c r="J34" s="175"/>
      <c r="K34" s="176">
        <f t="shared" si="9"/>
        <v>0</v>
      </c>
      <c r="L34" s="176">
        <v>21</v>
      </c>
      <c r="M34" s="176">
        <f t="shared" si="10"/>
        <v>0</v>
      </c>
      <c r="N34" s="168">
        <v>0</v>
      </c>
      <c r="O34" s="168">
        <f t="shared" si="11"/>
        <v>0</v>
      </c>
      <c r="P34" s="168">
        <v>0</v>
      </c>
      <c r="Q34" s="168">
        <f t="shared" si="12"/>
        <v>0</v>
      </c>
      <c r="R34" s="168"/>
      <c r="S34" s="168"/>
      <c r="T34" s="169">
        <v>0</v>
      </c>
      <c r="U34" s="168">
        <f t="shared" si="13"/>
        <v>0</v>
      </c>
      <c r="V34" s="158"/>
      <c r="W34" s="158"/>
      <c r="X34" s="158"/>
      <c r="Y34" s="158"/>
      <c r="Z34" s="158"/>
      <c r="AA34" s="158"/>
      <c r="AB34" s="158"/>
      <c r="AC34" s="158"/>
      <c r="AD34" s="158"/>
      <c r="AE34" s="158" t="s">
        <v>244</v>
      </c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ht="22.5" outlineLevel="1" x14ac:dyDescent="0.2">
      <c r="A35" s="159">
        <v>24</v>
      </c>
      <c r="B35" s="165" t="s">
        <v>491</v>
      </c>
      <c r="C35" s="199" t="s">
        <v>492</v>
      </c>
      <c r="D35" s="168" t="s">
        <v>132</v>
      </c>
      <c r="E35" s="173">
        <v>21.12</v>
      </c>
      <c r="F35" s="175"/>
      <c r="G35" s="176">
        <f t="shared" si="7"/>
        <v>0</v>
      </c>
      <c r="H35" s="175"/>
      <c r="I35" s="176">
        <f t="shared" si="8"/>
        <v>0</v>
      </c>
      <c r="J35" s="175"/>
      <c r="K35" s="176">
        <f t="shared" si="9"/>
        <v>0</v>
      </c>
      <c r="L35" s="176">
        <v>21</v>
      </c>
      <c r="M35" s="176">
        <f t="shared" si="10"/>
        <v>0</v>
      </c>
      <c r="N35" s="168">
        <v>0</v>
      </c>
      <c r="O35" s="168">
        <f t="shared" si="11"/>
        <v>0</v>
      </c>
      <c r="P35" s="168">
        <v>0</v>
      </c>
      <c r="Q35" s="168">
        <f t="shared" si="12"/>
        <v>0</v>
      </c>
      <c r="R35" s="168"/>
      <c r="S35" s="168"/>
      <c r="T35" s="169">
        <v>0</v>
      </c>
      <c r="U35" s="168">
        <f t="shared" si="13"/>
        <v>0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 t="s">
        <v>244</v>
      </c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</row>
    <row r="36" spans="1:60" outlineLevel="1" x14ac:dyDescent="0.2">
      <c r="A36" s="159">
        <v>25</v>
      </c>
      <c r="B36" s="165" t="s">
        <v>493</v>
      </c>
      <c r="C36" s="199" t="s">
        <v>494</v>
      </c>
      <c r="D36" s="168" t="s">
        <v>138</v>
      </c>
      <c r="E36" s="173">
        <v>3.4</v>
      </c>
      <c r="F36" s="175"/>
      <c r="G36" s="176">
        <f t="shared" si="7"/>
        <v>0</v>
      </c>
      <c r="H36" s="175"/>
      <c r="I36" s="176">
        <f t="shared" si="8"/>
        <v>0</v>
      </c>
      <c r="J36" s="175"/>
      <c r="K36" s="176">
        <f t="shared" si="9"/>
        <v>0</v>
      </c>
      <c r="L36" s="176">
        <v>21</v>
      </c>
      <c r="M36" s="176">
        <f t="shared" si="10"/>
        <v>0</v>
      </c>
      <c r="N36" s="168">
        <v>0</v>
      </c>
      <c r="O36" s="168">
        <f t="shared" si="11"/>
        <v>0</v>
      </c>
      <c r="P36" s="168">
        <v>0</v>
      </c>
      <c r="Q36" s="168">
        <f t="shared" si="12"/>
        <v>0</v>
      </c>
      <c r="R36" s="168"/>
      <c r="S36" s="168"/>
      <c r="T36" s="169">
        <v>0</v>
      </c>
      <c r="U36" s="168">
        <f t="shared" si="13"/>
        <v>0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 t="s">
        <v>244</v>
      </c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</row>
    <row r="37" spans="1:60" ht="22.5" outlineLevel="1" x14ac:dyDescent="0.2">
      <c r="A37" s="159">
        <v>26</v>
      </c>
      <c r="B37" s="165" t="s">
        <v>495</v>
      </c>
      <c r="C37" s="199" t="s">
        <v>496</v>
      </c>
      <c r="D37" s="168" t="s">
        <v>151</v>
      </c>
      <c r="E37" s="173">
        <v>53</v>
      </c>
      <c r="F37" s="175"/>
      <c r="G37" s="176">
        <f t="shared" si="7"/>
        <v>0</v>
      </c>
      <c r="H37" s="175"/>
      <c r="I37" s="176">
        <f t="shared" si="8"/>
        <v>0</v>
      </c>
      <c r="J37" s="175"/>
      <c r="K37" s="176">
        <f t="shared" si="9"/>
        <v>0</v>
      </c>
      <c r="L37" s="176">
        <v>21</v>
      </c>
      <c r="M37" s="176">
        <f t="shared" si="10"/>
        <v>0</v>
      </c>
      <c r="N37" s="168">
        <v>0</v>
      </c>
      <c r="O37" s="168">
        <f t="shared" si="11"/>
        <v>0</v>
      </c>
      <c r="P37" s="168">
        <v>0</v>
      </c>
      <c r="Q37" s="168">
        <f t="shared" si="12"/>
        <v>0</v>
      </c>
      <c r="R37" s="168"/>
      <c r="S37" s="168"/>
      <c r="T37" s="169">
        <v>0</v>
      </c>
      <c r="U37" s="168">
        <f t="shared" si="13"/>
        <v>0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 t="s">
        <v>244</v>
      </c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</row>
    <row r="38" spans="1:60" outlineLevel="1" x14ac:dyDescent="0.2">
      <c r="A38" s="159"/>
      <c r="B38" s="165"/>
      <c r="C38" s="213" t="s">
        <v>497</v>
      </c>
      <c r="D38" s="214"/>
      <c r="E38" s="215">
        <v>53</v>
      </c>
      <c r="F38" s="176"/>
      <c r="G38" s="176"/>
      <c r="H38" s="176"/>
      <c r="I38" s="176"/>
      <c r="J38" s="176"/>
      <c r="K38" s="176"/>
      <c r="L38" s="176"/>
      <c r="M38" s="176"/>
      <c r="N38" s="168"/>
      <c r="O38" s="168"/>
      <c r="P38" s="168"/>
      <c r="Q38" s="168"/>
      <c r="R38" s="168"/>
      <c r="S38" s="168"/>
      <c r="T38" s="169"/>
      <c r="U38" s="168"/>
      <c r="V38" s="158"/>
      <c r="W38" s="158"/>
      <c r="X38" s="158"/>
      <c r="Y38" s="158"/>
      <c r="Z38" s="158"/>
      <c r="AA38" s="158"/>
      <c r="AB38" s="158"/>
      <c r="AC38" s="158"/>
      <c r="AD38" s="158"/>
      <c r="AE38" s="158" t="s">
        <v>135</v>
      </c>
      <c r="AF38" s="158">
        <v>0</v>
      </c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</row>
    <row r="39" spans="1:60" ht="22.5" outlineLevel="1" x14ac:dyDescent="0.2">
      <c r="A39" s="159">
        <v>27</v>
      </c>
      <c r="B39" s="165" t="s">
        <v>498</v>
      </c>
      <c r="C39" s="199" t="s">
        <v>499</v>
      </c>
      <c r="D39" s="168" t="s">
        <v>151</v>
      </c>
      <c r="E39" s="173">
        <v>100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68">
        <v>0</v>
      </c>
      <c r="O39" s="168">
        <f>ROUND(E39*N39,5)</f>
        <v>0</v>
      </c>
      <c r="P39" s="168">
        <v>0</v>
      </c>
      <c r="Q39" s="168">
        <f>ROUND(E39*P39,5)</f>
        <v>0</v>
      </c>
      <c r="R39" s="168"/>
      <c r="S39" s="168"/>
      <c r="T39" s="169">
        <v>0</v>
      </c>
      <c r="U39" s="168">
        <f>ROUND(E39*T39,2)</f>
        <v>0</v>
      </c>
      <c r="V39" s="158"/>
      <c r="W39" s="158"/>
      <c r="X39" s="158"/>
      <c r="Y39" s="158"/>
      <c r="Z39" s="158"/>
      <c r="AA39" s="158"/>
      <c r="AB39" s="158"/>
      <c r="AC39" s="158"/>
      <c r="AD39" s="158"/>
      <c r="AE39" s="158" t="s">
        <v>244</v>
      </c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60" ht="22.5" outlineLevel="1" x14ac:dyDescent="0.2">
      <c r="A40" s="159">
        <v>28</v>
      </c>
      <c r="B40" s="165" t="s">
        <v>500</v>
      </c>
      <c r="C40" s="199" t="s">
        <v>501</v>
      </c>
      <c r="D40" s="168" t="s">
        <v>151</v>
      </c>
      <c r="E40" s="173">
        <v>100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21</v>
      </c>
      <c r="M40" s="176">
        <f>G40*(1+L40/100)</f>
        <v>0</v>
      </c>
      <c r="N40" s="168">
        <v>0</v>
      </c>
      <c r="O40" s="168">
        <f>ROUND(E40*N40,5)</f>
        <v>0</v>
      </c>
      <c r="P40" s="168">
        <v>0</v>
      </c>
      <c r="Q40" s="168">
        <f>ROUND(E40*P40,5)</f>
        <v>0</v>
      </c>
      <c r="R40" s="168"/>
      <c r="S40" s="168"/>
      <c r="T40" s="169">
        <v>0</v>
      </c>
      <c r="U40" s="168">
        <f>ROUND(E40*T40,2)</f>
        <v>0</v>
      </c>
      <c r="V40" s="158"/>
      <c r="W40" s="158"/>
      <c r="X40" s="158"/>
      <c r="Y40" s="158"/>
      <c r="Z40" s="158"/>
      <c r="AA40" s="158"/>
      <c r="AB40" s="158"/>
      <c r="AC40" s="158"/>
      <c r="AD40" s="158"/>
      <c r="AE40" s="158" t="s">
        <v>244</v>
      </c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1:60" ht="22.5" outlineLevel="1" x14ac:dyDescent="0.2">
      <c r="A41" s="159">
        <v>29</v>
      </c>
      <c r="B41" s="165" t="s">
        <v>502</v>
      </c>
      <c r="C41" s="199" t="s">
        <v>503</v>
      </c>
      <c r="D41" s="168" t="s">
        <v>151</v>
      </c>
      <c r="E41" s="173">
        <v>6</v>
      </c>
      <c r="F41" s="175"/>
      <c r="G41" s="176">
        <f>ROUND(E41*F41,2)</f>
        <v>0</v>
      </c>
      <c r="H41" s="175"/>
      <c r="I41" s="176">
        <f>ROUND(E41*H41,2)</f>
        <v>0</v>
      </c>
      <c r="J41" s="175"/>
      <c r="K41" s="176">
        <f>ROUND(E41*J41,2)</f>
        <v>0</v>
      </c>
      <c r="L41" s="176">
        <v>21</v>
      </c>
      <c r="M41" s="176">
        <f>G41*(1+L41/100)</f>
        <v>0</v>
      </c>
      <c r="N41" s="168">
        <v>0</v>
      </c>
      <c r="O41" s="168">
        <f>ROUND(E41*N41,5)</f>
        <v>0</v>
      </c>
      <c r="P41" s="168">
        <v>0</v>
      </c>
      <c r="Q41" s="168">
        <f>ROUND(E41*P41,5)</f>
        <v>0</v>
      </c>
      <c r="R41" s="168"/>
      <c r="S41" s="168"/>
      <c r="T41" s="169">
        <v>0</v>
      </c>
      <c r="U41" s="168">
        <f>ROUND(E41*T41,2)</f>
        <v>0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 t="s">
        <v>244</v>
      </c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outlineLevel="1" x14ac:dyDescent="0.2">
      <c r="A42" s="159"/>
      <c r="B42" s="165"/>
      <c r="C42" s="291" t="s">
        <v>504</v>
      </c>
      <c r="D42" s="292"/>
      <c r="E42" s="293"/>
      <c r="F42" s="294"/>
      <c r="G42" s="295"/>
      <c r="H42" s="176"/>
      <c r="I42" s="176"/>
      <c r="J42" s="176"/>
      <c r="K42" s="176"/>
      <c r="L42" s="176"/>
      <c r="M42" s="176"/>
      <c r="N42" s="168"/>
      <c r="O42" s="168"/>
      <c r="P42" s="168"/>
      <c r="Q42" s="168"/>
      <c r="R42" s="168"/>
      <c r="S42" s="168"/>
      <c r="T42" s="169"/>
      <c r="U42" s="168"/>
      <c r="V42" s="158"/>
      <c r="W42" s="158"/>
      <c r="X42" s="158"/>
      <c r="Y42" s="158"/>
      <c r="Z42" s="158"/>
      <c r="AA42" s="158"/>
      <c r="AB42" s="158"/>
      <c r="AC42" s="158"/>
      <c r="AD42" s="158"/>
      <c r="AE42" s="158" t="s">
        <v>140</v>
      </c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216" t="str">
        <f>C42</f>
        <v>cm</v>
      </c>
      <c r="BB42" s="158"/>
      <c r="BC42" s="158"/>
      <c r="BD42" s="158"/>
      <c r="BE42" s="158"/>
      <c r="BF42" s="158"/>
      <c r="BG42" s="158"/>
      <c r="BH42" s="158"/>
    </row>
    <row r="43" spans="1:60" ht="22.5" outlineLevel="1" x14ac:dyDescent="0.2">
      <c r="A43" s="159">
        <v>30</v>
      </c>
      <c r="B43" s="165" t="s">
        <v>505</v>
      </c>
      <c r="C43" s="199" t="s">
        <v>506</v>
      </c>
      <c r="D43" s="168" t="s">
        <v>146</v>
      </c>
      <c r="E43" s="173">
        <v>6</v>
      </c>
      <c r="F43" s="175"/>
      <c r="G43" s="176">
        <f t="shared" ref="G43:G62" si="14">ROUND(E43*F43,2)</f>
        <v>0</v>
      </c>
      <c r="H43" s="175"/>
      <c r="I43" s="176">
        <f t="shared" ref="I43:I62" si="15">ROUND(E43*H43,2)</f>
        <v>0</v>
      </c>
      <c r="J43" s="175"/>
      <c r="K43" s="176">
        <f t="shared" ref="K43:K62" si="16">ROUND(E43*J43,2)</f>
        <v>0</v>
      </c>
      <c r="L43" s="176">
        <v>21</v>
      </c>
      <c r="M43" s="176">
        <f t="shared" ref="M43:M62" si="17">G43*(1+L43/100)</f>
        <v>0</v>
      </c>
      <c r="N43" s="168">
        <v>0</v>
      </c>
      <c r="O43" s="168">
        <f t="shared" ref="O43:O62" si="18">ROUND(E43*N43,5)</f>
        <v>0</v>
      </c>
      <c r="P43" s="168">
        <v>0</v>
      </c>
      <c r="Q43" s="168">
        <f t="shared" ref="Q43:Q62" si="19">ROUND(E43*P43,5)</f>
        <v>0</v>
      </c>
      <c r="R43" s="168"/>
      <c r="S43" s="168"/>
      <c r="T43" s="169">
        <v>0</v>
      </c>
      <c r="U43" s="168">
        <f t="shared" ref="U43:U62" si="20">ROUND(E43*T43,2)</f>
        <v>0</v>
      </c>
      <c r="V43" s="158"/>
      <c r="W43" s="158"/>
      <c r="X43" s="158"/>
      <c r="Y43" s="158"/>
      <c r="Z43" s="158"/>
      <c r="AA43" s="158"/>
      <c r="AB43" s="158"/>
      <c r="AC43" s="158"/>
      <c r="AD43" s="158"/>
      <c r="AE43" s="158" t="s">
        <v>244</v>
      </c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1:60" ht="22.5" outlineLevel="1" x14ac:dyDescent="0.2">
      <c r="A44" s="159">
        <v>31</v>
      </c>
      <c r="B44" s="165" t="s">
        <v>507</v>
      </c>
      <c r="C44" s="199" t="s">
        <v>508</v>
      </c>
      <c r="D44" s="168" t="s">
        <v>151</v>
      </c>
      <c r="E44" s="173">
        <v>53</v>
      </c>
      <c r="F44" s="175"/>
      <c r="G44" s="176">
        <f t="shared" si="14"/>
        <v>0</v>
      </c>
      <c r="H44" s="175"/>
      <c r="I44" s="176">
        <f t="shared" si="15"/>
        <v>0</v>
      </c>
      <c r="J44" s="175"/>
      <c r="K44" s="176">
        <f t="shared" si="16"/>
        <v>0</v>
      </c>
      <c r="L44" s="176">
        <v>21</v>
      </c>
      <c r="M44" s="176">
        <f t="shared" si="17"/>
        <v>0</v>
      </c>
      <c r="N44" s="168">
        <v>0</v>
      </c>
      <c r="O44" s="168">
        <f t="shared" si="18"/>
        <v>0</v>
      </c>
      <c r="P44" s="168">
        <v>0</v>
      </c>
      <c r="Q44" s="168">
        <f t="shared" si="19"/>
        <v>0</v>
      </c>
      <c r="R44" s="168"/>
      <c r="S44" s="168"/>
      <c r="T44" s="169">
        <v>0</v>
      </c>
      <c r="U44" s="168">
        <f t="shared" si="20"/>
        <v>0</v>
      </c>
      <c r="V44" s="158"/>
      <c r="W44" s="158"/>
      <c r="X44" s="158"/>
      <c r="Y44" s="158"/>
      <c r="Z44" s="158"/>
      <c r="AA44" s="158"/>
      <c r="AB44" s="158"/>
      <c r="AC44" s="158"/>
      <c r="AD44" s="158"/>
      <c r="AE44" s="158" t="s">
        <v>244</v>
      </c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</row>
    <row r="45" spans="1:60" ht="22.5" outlineLevel="1" x14ac:dyDescent="0.2">
      <c r="A45" s="159">
        <v>32</v>
      </c>
      <c r="B45" s="165" t="s">
        <v>509</v>
      </c>
      <c r="C45" s="199" t="s">
        <v>510</v>
      </c>
      <c r="D45" s="168" t="s">
        <v>151</v>
      </c>
      <c r="E45" s="173">
        <v>100</v>
      </c>
      <c r="F45" s="175"/>
      <c r="G45" s="176">
        <f t="shared" si="14"/>
        <v>0</v>
      </c>
      <c r="H45" s="175"/>
      <c r="I45" s="176">
        <f t="shared" si="15"/>
        <v>0</v>
      </c>
      <c r="J45" s="175"/>
      <c r="K45" s="176">
        <f t="shared" si="16"/>
        <v>0</v>
      </c>
      <c r="L45" s="176">
        <v>21</v>
      </c>
      <c r="M45" s="176">
        <f t="shared" si="17"/>
        <v>0</v>
      </c>
      <c r="N45" s="168">
        <v>0</v>
      </c>
      <c r="O45" s="168">
        <f t="shared" si="18"/>
        <v>0</v>
      </c>
      <c r="P45" s="168">
        <v>0</v>
      </c>
      <c r="Q45" s="168">
        <f t="shared" si="19"/>
        <v>0</v>
      </c>
      <c r="R45" s="168"/>
      <c r="S45" s="168"/>
      <c r="T45" s="169">
        <v>0</v>
      </c>
      <c r="U45" s="168">
        <f t="shared" si="20"/>
        <v>0</v>
      </c>
      <c r="V45" s="158"/>
      <c r="W45" s="158"/>
      <c r="X45" s="158"/>
      <c r="Y45" s="158"/>
      <c r="Z45" s="158"/>
      <c r="AA45" s="158"/>
      <c r="AB45" s="158"/>
      <c r="AC45" s="158"/>
      <c r="AD45" s="158"/>
      <c r="AE45" s="158" t="s">
        <v>244</v>
      </c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1:60" ht="22.5" outlineLevel="1" x14ac:dyDescent="0.2">
      <c r="A46" s="159">
        <v>33</v>
      </c>
      <c r="B46" s="165" t="s">
        <v>511</v>
      </c>
      <c r="C46" s="199" t="s">
        <v>512</v>
      </c>
      <c r="D46" s="168" t="s">
        <v>138</v>
      </c>
      <c r="E46" s="173">
        <v>4.8</v>
      </c>
      <c r="F46" s="175"/>
      <c r="G46" s="176">
        <f t="shared" si="14"/>
        <v>0</v>
      </c>
      <c r="H46" s="175"/>
      <c r="I46" s="176">
        <f t="shared" si="15"/>
        <v>0</v>
      </c>
      <c r="J46" s="175"/>
      <c r="K46" s="176">
        <f t="shared" si="16"/>
        <v>0</v>
      </c>
      <c r="L46" s="176">
        <v>21</v>
      </c>
      <c r="M46" s="176">
        <f t="shared" si="17"/>
        <v>0</v>
      </c>
      <c r="N46" s="168">
        <v>0</v>
      </c>
      <c r="O46" s="168">
        <f t="shared" si="18"/>
        <v>0</v>
      </c>
      <c r="P46" s="168">
        <v>0</v>
      </c>
      <c r="Q46" s="168">
        <f t="shared" si="19"/>
        <v>0</v>
      </c>
      <c r="R46" s="168"/>
      <c r="S46" s="168"/>
      <c r="T46" s="169">
        <v>0</v>
      </c>
      <c r="U46" s="168">
        <f t="shared" si="20"/>
        <v>0</v>
      </c>
      <c r="V46" s="158"/>
      <c r="W46" s="158"/>
      <c r="X46" s="158"/>
      <c r="Y46" s="158"/>
      <c r="Z46" s="158"/>
      <c r="AA46" s="158"/>
      <c r="AB46" s="158"/>
      <c r="AC46" s="158"/>
      <c r="AD46" s="158"/>
      <c r="AE46" s="158" t="s">
        <v>244</v>
      </c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</row>
    <row r="47" spans="1:60" outlineLevel="1" x14ac:dyDescent="0.2">
      <c r="A47" s="159">
        <v>34</v>
      </c>
      <c r="B47" s="165" t="s">
        <v>513</v>
      </c>
      <c r="C47" s="199" t="s">
        <v>514</v>
      </c>
      <c r="D47" s="168" t="s">
        <v>207</v>
      </c>
      <c r="E47" s="173">
        <v>6.3360000000000003</v>
      </c>
      <c r="F47" s="175"/>
      <c r="G47" s="176">
        <f t="shared" si="14"/>
        <v>0</v>
      </c>
      <c r="H47" s="175"/>
      <c r="I47" s="176">
        <f t="shared" si="15"/>
        <v>0</v>
      </c>
      <c r="J47" s="175"/>
      <c r="K47" s="176">
        <f t="shared" si="16"/>
        <v>0</v>
      </c>
      <c r="L47" s="176">
        <v>21</v>
      </c>
      <c r="M47" s="176">
        <f t="shared" si="17"/>
        <v>0</v>
      </c>
      <c r="N47" s="168">
        <v>0</v>
      </c>
      <c r="O47" s="168">
        <f t="shared" si="18"/>
        <v>0</v>
      </c>
      <c r="P47" s="168">
        <v>0</v>
      </c>
      <c r="Q47" s="168">
        <f t="shared" si="19"/>
        <v>0</v>
      </c>
      <c r="R47" s="168"/>
      <c r="S47" s="168"/>
      <c r="T47" s="169">
        <v>0</v>
      </c>
      <c r="U47" s="168">
        <f t="shared" si="20"/>
        <v>0</v>
      </c>
      <c r="V47" s="158"/>
      <c r="W47" s="158"/>
      <c r="X47" s="158"/>
      <c r="Y47" s="158"/>
      <c r="Z47" s="158"/>
      <c r="AA47" s="158"/>
      <c r="AB47" s="158"/>
      <c r="AC47" s="158"/>
      <c r="AD47" s="158"/>
      <c r="AE47" s="158" t="s">
        <v>244</v>
      </c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</row>
    <row r="48" spans="1:60" outlineLevel="1" x14ac:dyDescent="0.2">
      <c r="A48" s="159">
        <v>35</v>
      </c>
      <c r="B48" s="165" t="s">
        <v>515</v>
      </c>
      <c r="C48" s="199" t="s">
        <v>516</v>
      </c>
      <c r="D48" s="168" t="s">
        <v>146</v>
      </c>
      <c r="E48" s="173">
        <v>6</v>
      </c>
      <c r="F48" s="175"/>
      <c r="G48" s="176">
        <f t="shared" si="14"/>
        <v>0</v>
      </c>
      <c r="H48" s="175"/>
      <c r="I48" s="176">
        <f t="shared" si="15"/>
        <v>0</v>
      </c>
      <c r="J48" s="175"/>
      <c r="K48" s="176">
        <f t="shared" si="16"/>
        <v>0</v>
      </c>
      <c r="L48" s="176">
        <v>21</v>
      </c>
      <c r="M48" s="176">
        <f t="shared" si="17"/>
        <v>0</v>
      </c>
      <c r="N48" s="168">
        <v>0</v>
      </c>
      <c r="O48" s="168">
        <f t="shared" si="18"/>
        <v>0</v>
      </c>
      <c r="P48" s="168">
        <v>0</v>
      </c>
      <c r="Q48" s="168">
        <f t="shared" si="19"/>
        <v>0</v>
      </c>
      <c r="R48" s="168"/>
      <c r="S48" s="168"/>
      <c r="T48" s="169">
        <v>0</v>
      </c>
      <c r="U48" s="168">
        <f t="shared" si="20"/>
        <v>0</v>
      </c>
      <c r="V48" s="158"/>
      <c r="W48" s="158"/>
      <c r="X48" s="158"/>
      <c r="Y48" s="158"/>
      <c r="Z48" s="158"/>
      <c r="AA48" s="158"/>
      <c r="AB48" s="158"/>
      <c r="AC48" s="158"/>
      <c r="AD48" s="158"/>
      <c r="AE48" s="158" t="s">
        <v>244</v>
      </c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</row>
    <row r="49" spans="1:60" ht="22.5" outlineLevel="1" x14ac:dyDescent="0.2">
      <c r="A49" s="159">
        <v>36</v>
      </c>
      <c r="B49" s="165" t="s">
        <v>517</v>
      </c>
      <c r="C49" s="199" t="s">
        <v>518</v>
      </c>
      <c r="D49" s="168" t="s">
        <v>151</v>
      </c>
      <c r="E49" s="173">
        <v>53</v>
      </c>
      <c r="F49" s="175"/>
      <c r="G49" s="176">
        <f t="shared" si="14"/>
        <v>0</v>
      </c>
      <c r="H49" s="175"/>
      <c r="I49" s="176">
        <f t="shared" si="15"/>
        <v>0</v>
      </c>
      <c r="J49" s="175"/>
      <c r="K49" s="176">
        <f t="shared" si="16"/>
        <v>0</v>
      </c>
      <c r="L49" s="176">
        <v>21</v>
      </c>
      <c r="M49" s="176">
        <f t="shared" si="17"/>
        <v>0</v>
      </c>
      <c r="N49" s="168">
        <v>0</v>
      </c>
      <c r="O49" s="168">
        <f t="shared" si="18"/>
        <v>0</v>
      </c>
      <c r="P49" s="168">
        <v>0</v>
      </c>
      <c r="Q49" s="168">
        <f t="shared" si="19"/>
        <v>0</v>
      </c>
      <c r="R49" s="168"/>
      <c r="S49" s="168"/>
      <c r="T49" s="169">
        <v>0</v>
      </c>
      <c r="U49" s="168">
        <f t="shared" si="20"/>
        <v>0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 t="s">
        <v>244</v>
      </c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</row>
    <row r="50" spans="1:60" ht="22.5" outlineLevel="1" x14ac:dyDescent="0.2">
      <c r="A50" s="159">
        <v>37</v>
      </c>
      <c r="B50" s="165" t="s">
        <v>519</v>
      </c>
      <c r="C50" s="199" t="s">
        <v>520</v>
      </c>
      <c r="D50" s="168" t="s">
        <v>151</v>
      </c>
      <c r="E50" s="173">
        <v>60</v>
      </c>
      <c r="F50" s="175"/>
      <c r="G50" s="176">
        <f t="shared" si="14"/>
        <v>0</v>
      </c>
      <c r="H50" s="175"/>
      <c r="I50" s="176">
        <f t="shared" si="15"/>
        <v>0</v>
      </c>
      <c r="J50" s="175"/>
      <c r="K50" s="176">
        <f t="shared" si="16"/>
        <v>0</v>
      </c>
      <c r="L50" s="176">
        <v>21</v>
      </c>
      <c r="M50" s="176">
        <f t="shared" si="17"/>
        <v>0</v>
      </c>
      <c r="N50" s="168">
        <v>0</v>
      </c>
      <c r="O50" s="168">
        <f t="shared" si="18"/>
        <v>0</v>
      </c>
      <c r="P50" s="168">
        <v>0</v>
      </c>
      <c r="Q50" s="168">
        <f t="shared" si="19"/>
        <v>0</v>
      </c>
      <c r="R50" s="168"/>
      <c r="S50" s="168"/>
      <c r="T50" s="169">
        <v>0</v>
      </c>
      <c r="U50" s="168">
        <f t="shared" si="20"/>
        <v>0</v>
      </c>
      <c r="V50" s="158"/>
      <c r="W50" s="158"/>
      <c r="X50" s="158"/>
      <c r="Y50" s="158"/>
      <c r="Z50" s="158"/>
      <c r="AA50" s="158"/>
      <c r="AB50" s="158"/>
      <c r="AC50" s="158"/>
      <c r="AD50" s="158"/>
      <c r="AE50" s="158" t="s">
        <v>244</v>
      </c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</row>
    <row r="51" spans="1:60" ht="22.5" outlineLevel="1" x14ac:dyDescent="0.2">
      <c r="A51" s="159">
        <v>38</v>
      </c>
      <c r="B51" s="165" t="s">
        <v>521</v>
      </c>
      <c r="C51" s="199" t="s">
        <v>522</v>
      </c>
      <c r="D51" s="168" t="s">
        <v>151</v>
      </c>
      <c r="E51" s="173">
        <v>5</v>
      </c>
      <c r="F51" s="175"/>
      <c r="G51" s="176">
        <f t="shared" si="14"/>
        <v>0</v>
      </c>
      <c r="H51" s="175"/>
      <c r="I51" s="176">
        <f t="shared" si="15"/>
        <v>0</v>
      </c>
      <c r="J51" s="175"/>
      <c r="K51" s="176">
        <f t="shared" si="16"/>
        <v>0</v>
      </c>
      <c r="L51" s="176">
        <v>21</v>
      </c>
      <c r="M51" s="176">
        <f t="shared" si="17"/>
        <v>0</v>
      </c>
      <c r="N51" s="168">
        <v>0</v>
      </c>
      <c r="O51" s="168">
        <f t="shared" si="18"/>
        <v>0</v>
      </c>
      <c r="P51" s="168">
        <v>0</v>
      </c>
      <c r="Q51" s="168">
        <f t="shared" si="19"/>
        <v>0</v>
      </c>
      <c r="R51" s="168"/>
      <c r="S51" s="168"/>
      <c r="T51" s="169">
        <v>0</v>
      </c>
      <c r="U51" s="168">
        <f t="shared" si="20"/>
        <v>0</v>
      </c>
      <c r="V51" s="158"/>
      <c r="W51" s="158"/>
      <c r="X51" s="158"/>
      <c r="Y51" s="158"/>
      <c r="Z51" s="158"/>
      <c r="AA51" s="158"/>
      <c r="AB51" s="158"/>
      <c r="AC51" s="158"/>
      <c r="AD51" s="158"/>
      <c r="AE51" s="158" t="s">
        <v>244</v>
      </c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</row>
    <row r="52" spans="1:60" ht="22.5" outlineLevel="1" x14ac:dyDescent="0.2">
      <c r="A52" s="159">
        <v>39</v>
      </c>
      <c r="B52" s="165" t="s">
        <v>523</v>
      </c>
      <c r="C52" s="199" t="s">
        <v>524</v>
      </c>
      <c r="D52" s="168" t="s">
        <v>151</v>
      </c>
      <c r="E52" s="173">
        <v>66</v>
      </c>
      <c r="F52" s="175"/>
      <c r="G52" s="176">
        <f t="shared" si="14"/>
        <v>0</v>
      </c>
      <c r="H52" s="175"/>
      <c r="I52" s="176">
        <f t="shared" si="15"/>
        <v>0</v>
      </c>
      <c r="J52" s="175"/>
      <c r="K52" s="176">
        <f t="shared" si="16"/>
        <v>0</v>
      </c>
      <c r="L52" s="176">
        <v>21</v>
      </c>
      <c r="M52" s="176">
        <f t="shared" si="17"/>
        <v>0</v>
      </c>
      <c r="N52" s="168">
        <v>0</v>
      </c>
      <c r="O52" s="168">
        <f t="shared" si="18"/>
        <v>0</v>
      </c>
      <c r="P52" s="168">
        <v>0</v>
      </c>
      <c r="Q52" s="168">
        <f t="shared" si="19"/>
        <v>0</v>
      </c>
      <c r="R52" s="168"/>
      <c r="S52" s="168"/>
      <c r="T52" s="169">
        <v>0</v>
      </c>
      <c r="U52" s="168">
        <f t="shared" si="20"/>
        <v>0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 t="s">
        <v>244</v>
      </c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</row>
    <row r="53" spans="1:60" ht="22.5" outlineLevel="1" x14ac:dyDescent="0.2">
      <c r="A53" s="159">
        <v>40</v>
      </c>
      <c r="B53" s="165" t="s">
        <v>525</v>
      </c>
      <c r="C53" s="199" t="s">
        <v>526</v>
      </c>
      <c r="D53" s="168" t="s">
        <v>151</v>
      </c>
      <c r="E53" s="173">
        <v>53</v>
      </c>
      <c r="F53" s="175"/>
      <c r="G53" s="176">
        <f t="shared" si="14"/>
        <v>0</v>
      </c>
      <c r="H53" s="175"/>
      <c r="I53" s="176">
        <f t="shared" si="15"/>
        <v>0</v>
      </c>
      <c r="J53" s="175"/>
      <c r="K53" s="176">
        <f t="shared" si="16"/>
        <v>0</v>
      </c>
      <c r="L53" s="176">
        <v>21</v>
      </c>
      <c r="M53" s="176">
        <f t="shared" si="17"/>
        <v>0</v>
      </c>
      <c r="N53" s="168">
        <v>0</v>
      </c>
      <c r="O53" s="168">
        <f t="shared" si="18"/>
        <v>0</v>
      </c>
      <c r="P53" s="168">
        <v>0</v>
      </c>
      <c r="Q53" s="168">
        <f t="shared" si="19"/>
        <v>0</v>
      </c>
      <c r="R53" s="168"/>
      <c r="S53" s="168"/>
      <c r="T53" s="169">
        <v>0</v>
      </c>
      <c r="U53" s="168">
        <f t="shared" si="20"/>
        <v>0</v>
      </c>
      <c r="V53" s="158"/>
      <c r="W53" s="158"/>
      <c r="X53" s="158"/>
      <c r="Y53" s="158"/>
      <c r="Z53" s="158"/>
      <c r="AA53" s="158"/>
      <c r="AB53" s="158"/>
      <c r="AC53" s="158"/>
      <c r="AD53" s="158"/>
      <c r="AE53" s="158" t="s">
        <v>244</v>
      </c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</row>
    <row r="54" spans="1:60" outlineLevel="1" x14ac:dyDescent="0.2">
      <c r="A54" s="159">
        <v>41</v>
      </c>
      <c r="B54" s="165" t="s">
        <v>527</v>
      </c>
      <c r="C54" s="199" t="s">
        <v>528</v>
      </c>
      <c r="D54" s="168" t="s">
        <v>146</v>
      </c>
      <c r="E54" s="173">
        <v>134</v>
      </c>
      <c r="F54" s="175"/>
      <c r="G54" s="176">
        <f t="shared" si="14"/>
        <v>0</v>
      </c>
      <c r="H54" s="175"/>
      <c r="I54" s="176">
        <f t="shared" si="15"/>
        <v>0</v>
      </c>
      <c r="J54" s="175"/>
      <c r="K54" s="176">
        <f t="shared" si="16"/>
        <v>0</v>
      </c>
      <c r="L54" s="176">
        <v>21</v>
      </c>
      <c r="M54" s="176">
        <f t="shared" si="17"/>
        <v>0</v>
      </c>
      <c r="N54" s="168">
        <v>0</v>
      </c>
      <c r="O54" s="168">
        <f t="shared" si="18"/>
        <v>0</v>
      </c>
      <c r="P54" s="168">
        <v>0</v>
      </c>
      <c r="Q54" s="168">
        <f t="shared" si="19"/>
        <v>0</v>
      </c>
      <c r="R54" s="168"/>
      <c r="S54" s="168"/>
      <c r="T54" s="169">
        <v>0</v>
      </c>
      <c r="U54" s="168">
        <f t="shared" si="20"/>
        <v>0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 t="s">
        <v>244</v>
      </c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</row>
    <row r="55" spans="1:60" outlineLevel="1" x14ac:dyDescent="0.2">
      <c r="A55" s="159">
        <v>42</v>
      </c>
      <c r="B55" s="165" t="s">
        <v>529</v>
      </c>
      <c r="C55" s="199" t="s">
        <v>530</v>
      </c>
      <c r="D55" s="168" t="s">
        <v>146</v>
      </c>
      <c r="E55" s="173">
        <v>104</v>
      </c>
      <c r="F55" s="175"/>
      <c r="G55" s="176">
        <f t="shared" si="14"/>
        <v>0</v>
      </c>
      <c r="H55" s="175"/>
      <c r="I55" s="176">
        <f t="shared" si="15"/>
        <v>0</v>
      </c>
      <c r="J55" s="175"/>
      <c r="K55" s="176">
        <f t="shared" si="16"/>
        <v>0</v>
      </c>
      <c r="L55" s="176">
        <v>21</v>
      </c>
      <c r="M55" s="176">
        <f t="shared" si="17"/>
        <v>0</v>
      </c>
      <c r="N55" s="168">
        <v>0</v>
      </c>
      <c r="O55" s="168">
        <f t="shared" si="18"/>
        <v>0</v>
      </c>
      <c r="P55" s="168">
        <v>0</v>
      </c>
      <c r="Q55" s="168">
        <f t="shared" si="19"/>
        <v>0</v>
      </c>
      <c r="R55" s="168"/>
      <c r="S55" s="168"/>
      <c r="T55" s="169">
        <v>0</v>
      </c>
      <c r="U55" s="168">
        <f t="shared" si="20"/>
        <v>0</v>
      </c>
      <c r="V55" s="158"/>
      <c r="W55" s="158"/>
      <c r="X55" s="158"/>
      <c r="Y55" s="158"/>
      <c r="Z55" s="158"/>
      <c r="AA55" s="158"/>
      <c r="AB55" s="158"/>
      <c r="AC55" s="158"/>
      <c r="AD55" s="158"/>
      <c r="AE55" s="158" t="s">
        <v>244</v>
      </c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</row>
    <row r="56" spans="1:60" outlineLevel="1" x14ac:dyDescent="0.2">
      <c r="A56" s="159">
        <v>43</v>
      </c>
      <c r="B56" s="165" t="s">
        <v>531</v>
      </c>
      <c r="C56" s="199" t="s">
        <v>532</v>
      </c>
      <c r="D56" s="168" t="s">
        <v>146</v>
      </c>
      <c r="E56" s="173">
        <v>11</v>
      </c>
      <c r="F56" s="175"/>
      <c r="G56" s="176">
        <f t="shared" si="14"/>
        <v>0</v>
      </c>
      <c r="H56" s="175"/>
      <c r="I56" s="176">
        <f t="shared" si="15"/>
        <v>0</v>
      </c>
      <c r="J56" s="175"/>
      <c r="K56" s="176">
        <f t="shared" si="16"/>
        <v>0</v>
      </c>
      <c r="L56" s="176">
        <v>21</v>
      </c>
      <c r="M56" s="176">
        <f t="shared" si="17"/>
        <v>0</v>
      </c>
      <c r="N56" s="168">
        <v>0</v>
      </c>
      <c r="O56" s="168">
        <f t="shared" si="18"/>
        <v>0</v>
      </c>
      <c r="P56" s="168">
        <v>0</v>
      </c>
      <c r="Q56" s="168">
        <f t="shared" si="19"/>
        <v>0</v>
      </c>
      <c r="R56" s="168"/>
      <c r="S56" s="168"/>
      <c r="T56" s="169">
        <v>0</v>
      </c>
      <c r="U56" s="168">
        <f t="shared" si="20"/>
        <v>0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 t="s">
        <v>244</v>
      </c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</row>
    <row r="57" spans="1:60" ht="22.5" outlineLevel="1" x14ac:dyDescent="0.2">
      <c r="A57" s="159">
        <v>44</v>
      </c>
      <c r="B57" s="165" t="s">
        <v>533</v>
      </c>
      <c r="C57" s="199" t="s">
        <v>534</v>
      </c>
      <c r="D57" s="168" t="s">
        <v>207</v>
      </c>
      <c r="E57" s="173">
        <v>31.356000000000002</v>
      </c>
      <c r="F57" s="175"/>
      <c r="G57" s="176">
        <f t="shared" si="14"/>
        <v>0</v>
      </c>
      <c r="H57" s="175"/>
      <c r="I57" s="176">
        <f t="shared" si="15"/>
        <v>0</v>
      </c>
      <c r="J57" s="175"/>
      <c r="K57" s="176">
        <f t="shared" si="16"/>
        <v>0</v>
      </c>
      <c r="L57" s="176">
        <v>21</v>
      </c>
      <c r="M57" s="176">
        <f t="shared" si="17"/>
        <v>0</v>
      </c>
      <c r="N57" s="168">
        <v>0</v>
      </c>
      <c r="O57" s="168">
        <f t="shared" si="18"/>
        <v>0</v>
      </c>
      <c r="P57" s="168">
        <v>0</v>
      </c>
      <c r="Q57" s="168">
        <f t="shared" si="19"/>
        <v>0</v>
      </c>
      <c r="R57" s="168"/>
      <c r="S57" s="168"/>
      <c r="T57" s="169">
        <v>0</v>
      </c>
      <c r="U57" s="168">
        <f t="shared" si="20"/>
        <v>0</v>
      </c>
      <c r="V57" s="158"/>
      <c r="W57" s="158"/>
      <c r="X57" s="158"/>
      <c r="Y57" s="158"/>
      <c r="Z57" s="158"/>
      <c r="AA57" s="158"/>
      <c r="AB57" s="158"/>
      <c r="AC57" s="158"/>
      <c r="AD57" s="158"/>
      <c r="AE57" s="158" t="s">
        <v>244</v>
      </c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</row>
    <row r="58" spans="1:60" ht="22.5" outlineLevel="1" x14ac:dyDescent="0.2">
      <c r="A58" s="159">
        <v>45</v>
      </c>
      <c r="B58" s="165" t="s">
        <v>535</v>
      </c>
      <c r="C58" s="199" t="s">
        <v>536</v>
      </c>
      <c r="D58" s="168" t="s">
        <v>207</v>
      </c>
      <c r="E58" s="173">
        <v>31.356000000000002</v>
      </c>
      <c r="F58" s="175"/>
      <c r="G58" s="176">
        <f t="shared" si="14"/>
        <v>0</v>
      </c>
      <c r="H58" s="175"/>
      <c r="I58" s="176">
        <f t="shared" si="15"/>
        <v>0</v>
      </c>
      <c r="J58" s="175"/>
      <c r="K58" s="176">
        <f t="shared" si="16"/>
        <v>0</v>
      </c>
      <c r="L58" s="176">
        <v>21</v>
      </c>
      <c r="M58" s="176">
        <f t="shared" si="17"/>
        <v>0</v>
      </c>
      <c r="N58" s="168">
        <v>0</v>
      </c>
      <c r="O58" s="168">
        <f t="shared" si="18"/>
        <v>0</v>
      </c>
      <c r="P58" s="168">
        <v>0</v>
      </c>
      <c r="Q58" s="168">
        <f t="shared" si="19"/>
        <v>0</v>
      </c>
      <c r="R58" s="168"/>
      <c r="S58" s="168"/>
      <c r="T58" s="169">
        <v>0</v>
      </c>
      <c r="U58" s="168">
        <f t="shared" si="20"/>
        <v>0</v>
      </c>
      <c r="V58" s="158"/>
      <c r="W58" s="158"/>
      <c r="X58" s="158"/>
      <c r="Y58" s="158"/>
      <c r="Z58" s="158"/>
      <c r="AA58" s="158"/>
      <c r="AB58" s="158"/>
      <c r="AC58" s="158"/>
      <c r="AD58" s="158"/>
      <c r="AE58" s="158" t="s">
        <v>244</v>
      </c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</row>
    <row r="59" spans="1:60" outlineLevel="1" x14ac:dyDescent="0.2">
      <c r="A59" s="159">
        <v>46</v>
      </c>
      <c r="B59" s="165" t="s">
        <v>537</v>
      </c>
      <c r="C59" s="199" t="s">
        <v>538</v>
      </c>
      <c r="D59" s="168" t="s">
        <v>539</v>
      </c>
      <c r="E59" s="173">
        <v>1.8540000000000001</v>
      </c>
      <c r="F59" s="175"/>
      <c r="G59" s="176">
        <f t="shared" si="14"/>
        <v>0</v>
      </c>
      <c r="H59" s="175"/>
      <c r="I59" s="176">
        <f t="shared" si="15"/>
        <v>0</v>
      </c>
      <c r="J59" s="175"/>
      <c r="K59" s="176">
        <f t="shared" si="16"/>
        <v>0</v>
      </c>
      <c r="L59" s="176">
        <v>21</v>
      </c>
      <c r="M59" s="176">
        <f t="shared" si="17"/>
        <v>0</v>
      </c>
      <c r="N59" s="168">
        <v>0</v>
      </c>
      <c r="O59" s="168">
        <f t="shared" si="18"/>
        <v>0</v>
      </c>
      <c r="P59" s="168">
        <v>0</v>
      </c>
      <c r="Q59" s="168">
        <f t="shared" si="19"/>
        <v>0</v>
      </c>
      <c r="R59" s="168"/>
      <c r="S59" s="168"/>
      <c r="T59" s="169">
        <v>0</v>
      </c>
      <c r="U59" s="168">
        <f t="shared" si="20"/>
        <v>0</v>
      </c>
      <c r="V59" s="158"/>
      <c r="W59" s="158"/>
      <c r="X59" s="158"/>
      <c r="Y59" s="158"/>
      <c r="Z59" s="158"/>
      <c r="AA59" s="158"/>
      <c r="AB59" s="158"/>
      <c r="AC59" s="158"/>
      <c r="AD59" s="158"/>
      <c r="AE59" s="158" t="s">
        <v>244</v>
      </c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</row>
    <row r="60" spans="1:60" outlineLevel="1" x14ac:dyDescent="0.2">
      <c r="A60" s="159">
        <v>47</v>
      </c>
      <c r="B60" s="165" t="s">
        <v>540</v>
      </c>
      <c r="C60" s="199" t="s">
        <v>541</v>
      </c>
      <c r="D60" s="168" t="s">
        <v>444</v>
      </c>
      <c r="E60" s="173">
        <v>6</v>
      </c>
      <c r="F60" s="175"/>
      <c r="G60" s="176">
        <f t="shared" si="14"/>
        <v>0</v>
      </c>
      <c r="H60" s="175"/>
      <c r="I60" s="176">
        <f t="shared" si="15"/>
        <v>0</v>
      </c>
      <c r="J60" s="175"/>
      <c r="K60" s="176">
        <f t="shared" si="16"/>
        <v>0</v>
      </c>
      <c r="L60" s="176">
        <v>21</v>
      </c>
      <c r="M60" s="176">
        <f t="shared" si="17"/>
        <v>0</v>
      </c>
      <c r="N60" s="168">
        <v>0</v>
      </c>
      <c r="O60" s="168">
        <f t="shared" si="18"/>
        <v>0</v>
      </c>
      <c r="P60" s="168">
        <v>0</v>
      </c>
      <c r="Q60" s="168">
        <f t="shared" si="19"/>
        <v>0</v>
      </c>
      <c r="R60" s="168"/>
      <c r="S60" s="168"/>
      <c r="T60" s="169">
        <v>0</v>
      </c>
      <c r="U60" s="168">
        <f t="shared" si="20"/>
        <v>0</v>
      </c>
      <c r="V60" s="158"/>
      <c r="W60" s="158"/>
      <c r="X60" s="158"/>
      <c r="Y60" s="158"/>
      <c r="Z60" s="158"/>
      <c r="AA60" s="158"/>
      <c r="AB60" s="158"/>
      <c r="AC60" s="158"/>
      <c r="AD60" s="158"/>
      <c r="AE60" s="158" t="s">
        <v>244</v>
      </c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</row>
    <row r="61" spans="1:60" outlineLevel="1" x14ac:dyDescent="0.2">
      <c r="A61" s="159">
        <v>48</v>
      </c>
      <c r="B61" s="165" t="s">
        <v>542</v>
      </c>
      <c r="C61" s="199" t="s">
        <v>543</v>
      </c>
      <c r="D61" s="168" t="s">
        <v>444</v>
      </c>
      <c r="E61" s="173">
        <v>24</v>
      </c>
      <c r="F61" s="175"/>
      <c r="G61" s="176">
        <f t="shared" si="14"/>
        <v>0</v>
      </c>
      <c r="H61" s="175"/>
      <c r="I61" s="176">
        <f t="shared" si="15"/>
        <v>0</v>
      </c>
      <c r="J61" s="175"/>
      <c r="K61" s="176">
        <f t="shared" si="16"/>
        <v>0</v>
      </c>
      <c r="L61" s="176">
        <v>21</v>
      </c>
      <c r="M61" s="176">
        <f t="shared" si="17"/>
        <v>0</v>
      </c>
      <c r="N61" s="168">
        <v>0</v>
      </c>
      <c r="O61" s="168">
        <f t="shared" si="18"/>
        <v>0</v>
      </c>
      <c r="P61" s="168">
        <v>0</v>
      </c>
      <c r="Q61" s="168">
        <f t="shared" si="19"/>
        <v>0</v>
      </c>
      <c r="R61" s="168"/>
      <c r="S61" s="168"/>
      <c r="T61" s="169">
        <v>0</v>
      </c>
      <c r="U61" s="168">
        <f t="shared" si="20"/>
        <v>0</v>
      </c>
      <c r="V61" s="158"/>
      <c r="W61" s="158"/>
      <c r="X61" s="158"/>
      <c r="Y61" s="158"/>
      <c r="Z61" s="158"/>
      <c r="AA61" s="158"/>
      <c r="AB61" s="158"/>
      <c r="AC61" s="158"/>
      <c r="AD61" s="158"/>
      <c r="AE61" s="158" t="s">
        <v>244</v>
      </c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</row>
    <row r="62" spans="1:60" ht="22.5" outlineLevel="1" x14ac:dyDescent="0.2">
      <c r="A62" s="186">
        <v>49</v>
      </c>
      <c r="B62" s="187" t="s">
        <v>544</v>
      </c>
      <c r="C62" s="201" t="s">
        <v>545</v>
      </c>
      <c r="D62" s="192" t="s">
        <v>444</v>
      </c>
      <c r="E62" s="189">
        <v>6</v>
      </c>
      <c r="F62" s="190"/>
      <c r="G62" s="191">
        <f t="shared" si="14"/>
        <v>0</v>
      </c>
      <c r="H62" s="190"/>
      <c r="I62" s="191">
        <f t="shared" si="15"/>
        <v>0</v>
      </c>
      <c r="J62" s="190"/>
      <c r="K62" s="191">
        <f t="shared" si="16"/>
        <v>0</v>
      </c>
      <c r="L62" s="191">
        <v>21</v>
      </c>
      <c r="M62" s="191">
        <f t="shared" si="17"/>
        <v>0</v>
      </c>
      <c r="N62" s="192">
        <v>0</v>
      </c>
      <c r="O62" s="192">
        <f t="shared" si="18"/>
        <v>0</v>
      </c>
      <c r="P62" s="192">
        <v>0</v>
      </c>
      <c r="Q62" s="192">
        <f t="shared" si="19"/>
        <v>0</v>
      </c>
      <c r="R62" s="192"/>
      <c r="S62" s="192"/>
      <c r="T62" s="193">
        <v>0</v>
      </c>
      <c r="U62" s="192">
        <f t="shared" si="20"/>
        <v>0</v>
      </c>
      <c r="V62" s="158"/>
      <c r="W62" s="158"/>
      <c r="X62" s="158"/>
      <c r="Y62" s="158"/>
      <c r="Z62" s="158"/>
      <c r="AA62" s="158"/>
      <c r="AB62" s="158"/>
      <c r="AC62" s="158"/>
      <c r="AD62" s="158"/>
      <c r="AE62" s="158" t="s">
        <v>244</v>
      </c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</row>
    <row r="63" spans="1:60" x14ac:dyDescent="0.2">
      <c r="A63" s="197"/>
      <c r="B63" s="7" t="s">
        <v>123</v>
      </c>
      <c r="C63" s="202" t="s">
        <v>123</v>
      </c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AC63">
        <v>15</v>
      </c>
      <c r="AD63">
        <v>21</v>
      </c>
    </row>
    <row r="64" spans="1:60" x14ac:dyDescent="0.2">
      <c r="A64" s="221"/>
      <c r="B64" s="222">
        <v>26</v>
      </c>
      <c r="C64" s="223" t="s">
        <v>123</v>
      </c>
      <c r="D64" s="224"/>
      <c r="E64" s="224"/>
      <c r="F64" s="224"/>
      <c r="G64" s="225">
        <f>G8</f>
        <v>0</v>
      </c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AC64">
        <f>SUMIF(L7:L62,AC63,G7:G62)</f>
        <v>0</v>
      </c>
      <c r="AD64">
        <f>SUMIF(L7:L62,AD63,G7:G62)</f>
        <v>0</v>
      </c>
      <c r="AE64" t="s">
        <v>124</v>
      </c>
    </row>
    <row r="65" spans="1:31" x14ac:dyDescent="0.2">
      <c r="A65" s="197"/>
      <c r="B65" s="7" t="s">
        <v>123</v>
      </c>
      <c r="C65" s="202" t="s">
        <v>123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</row>
    <row r="66" spans="1:31" x14ac:dyDescent="0.2">
      <c r="A66" s="197"/>
      <c r="B66" s="7" t="s">
        <v>123</v>
      </c>
      <c r="C66" s="202" t="s">
        <v>123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</row>
    <row r="67" spans="1:31" x14ac:dyDescent="0.2">
      <c r="A67" s="289">
        <v>33</v>
      </c>
      <c r="B67" s="289"/>
      <c r="C67" s="290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</row>
    <row r="68" spans="1:31" x14ac:dyDescent="0.2">
      <c r="A68" s="270"/>
      <c r="B68" s="271"/>
      <c r="C68" s="272"/>
      <c r="D68" s="271"/>
      <c r="E68" s="271"/>
      <c r="F68" s="271"/>
      <c r="G68" s="273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AE68" t="s">
        <v>125</v>
      </c>
    </row>
    <row r="69" spans="1:31" x14ac:dyDescent="0.2">
      <c r="A69" s="274"/>
      <c r="B69" s="275"/>
      <c r="C69" s="276"/>
      <c r="D69" s="275"/>
      <c r="E69" s="275"/>
      <c r="F69" s="275"/>
      <c r="G69" s="27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</row>
    <row r="70" spans="1:31" x14ac:dyDescent="0.2">
      <c r="A70" s="274"/>
      <c r="B70" s="275"/>
      <c r="C70" s="276"/>
      <c r="D70" s="275"/>
      <c r="E70" s="275"/>
      <c r="F70" s="275"/>
      <c r="G70" s="27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</row>
    <row r="71" spans="1:31" x14ac:dyDescent="0.2">
      <c r="A71" s="274"/>
      <c r="B71" s="275"/>
      <c r="C71" s="276"/>
      <c r="D71" s="275"/>
      <c r="E71" s="275"/>
      <c r="F71" s="275"/>
      <c r="G71" s="27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</row>
    <row r="72" spans="1:31" x14ac:dyDescent="0.2">
      <c r="A72" s="278"/>
      <c r="B72" s="279"/>
      <c r="C72" s="280"/>
      <c r="D72" s="279"/>
      <c r="E72" s="279"/>
      <c r="F72" s="279"/>
      <c r="G72" s="281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</row>
    <row r="73" spans="1:31" x14ac:dyDescent="0.2">
      <c r="A73" s="197"/>
      <c r="B73" s="7" t="s">
        <v>123</v>
      </c>
      <c r="C73" s="202" t="s">
        <v>123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</row>
    <row r="74" spans="1:31" x14ac:dyDescent="0.2">
      <c r="C74" s="204"/>
      <c r="AE74" t="s">
        <v>126</v>
      </c>
    </row>
  </sheetData>
  <sheetProtection password="EDD8" sheet="1" objects="1" scenarios="1"/>
  <mergeCells count="8">
    <mergeCell ref="A67:C67"/>
    <mergeCell ref="A68:G72"/>
    <mergeCell ref="A1:G1"/>
    <mergeCell ref="C2:G2"/>
    <mergeCell ref="C3:G3"/>
    <mergeCell ref="C4:G4"/>
    <mergeCell ref="C18:G18"/>
    <mergeCell ref="C42:G42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50</vt:i4>
      </vt:variant>
    </vt:vector>
  </HeadingPairs>
  <TitlesOfParts>
    <vt:vector size="59" baseType="lpstr">
      <vt:lpstr>Pokyny pro vyplnění</vt:lpstr>
      <vt:lpstr>Stavba</vt:lpstr>
      <vt:lpstr>VzorPolozky</vt:lpstr>
      <vt:lpstr>Souhrnný list</vt:lpstr>
      <vt:lpstr>SO 01</vt:lpstr>
      <vt:lpstr>SO 02-1</vt:lpstr>
      <vt:lpstr>S0 02-2</vt:lpstr>
      <vt:lpstr>SO 03</vt:lpstr>
      <vt:lpstr>SO 04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'S0 02-2'!Oblast_tisku</vt:lpstr>
      <vt:lpstr>'SO 01'!Oblast_tisku</vt:lpstr>
      <vt:lpstr>'SO 02-1'!Oblast_tisku</vt:lpstr>
      <vt:lpstr>'SO 03'!Oblast_tisku</vt:lpstr>
      <vt:lpstr>'SO 04'!Oblast_tisku</vt:lpstr>
      <vt:lpstr>'Souhrnný list'!Oblast_tisku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petrbrehm</dc:creator>
  <cp:lastModifiedBy>Mareš, Miroslav</cp:lastModifiedBy>
  <cp:lastPrinted>2014-02-28T09:52:57Z</cp:lastPrinted>
  <dcterms:created xsi:type="dcterms:W3CDTF">2009-04-08T07:15:50Z</dcterms:created>
  <dcterms:modified xsi:type="dcterms:W3CDTF">2018-03-20T07:23:58Z</dcterms:modified>
</cp:coreProperties>
</file>