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40" windowHeight="10995"/>
  </bookViews>
  <sheets>
    <sheet name="Rekapitulace stavby" sheetId="1" r:id="rId1"/>
    <sheet name="10 - Kanalizace - výtlak" sheetId="2" r:id="rId2"/>
    <sheet name="20 - Čerpací šachta" sheetId="3" r:id="rId3"/>
    <sheet name="Pokyny pro vyplnění" sheetId="4" r:id="rId4"/>
  </sheets>
  <definedNames>
    <definedName name="_xlnm._FilterDatabase" localSheetId="1" hidden="1">'10 - Kanalizace - výtlak'!$C$86:$K$170</definedName>
    <definedName name="_xlnm._FilterDatabase" localSheetId="2" hidden="1">'20 - Čerpací šachta'!$C$88:$K$160</definedName>
    <definedName name="_xlnm.Print_Titles" localSheetId="1">'10 - Kanalizace - výtlak'!$86:$86</definedName>
    <definedName name="_xlnm.Print_Titles" localSheetId="2">'20 - Čerpací šachta'!$88:$88</definedName>
    <definedName name="_xlnm.Print_Titles" localSheetId="0">'Rekapitulace stavby'!$49:$49</definedName>
    <definedName name="_xlnm.Print_Area" localSheetId="1">'10 - Kanalizace - výtlak'!$C$4:$J$36,'10 - Kanalizace - výtlak'!$C$42:$J$68,'10 - Kanalizace - výtlak'!$C$74:$K$170</definedName>
    <definedName name="_xlnm.Print_Area" localSheetId="2">'20 - Čerpací šachta'!$C$4:$J$36,'20 - Čerpací šachta'!$C$42:$J$70,'20 - Čerpací šachta'!$C$76:$K$160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calcId="145621"/>
</workbook>
</file>

<file path=xl/calcChain.xml><?xml version="1.0" encoding="utf-8"?>
<calcChain xmlns="http://schemas.openxmlformats.org/spreadsheetml/2006/main">
  <c r="J15" i="2" l="1"/>
  <c r="J14" i="2"/>
  <c r="E15" i="2"/>
  <c r="J15" i="3"/>
  <c r="J14" i="3"/>
  <c r="E15" i="3"/>
  <c r="J12" i="2"/>
  <c r="AY53" i="1"/>
  <c r="AX53" i="1"/>
  <c r="BI160" i="3"/>
  <c r="BH160" i="3"/>
  <c r="BG160" i="3"/>
  <c r="BF160" i="3"/>
  <c r="T160" i="3"/>
  <c r="T159" i="3"/>
  <c r="R160" i="3"/>
  <c r="R159" i="3"/>
  <c r="P160" i="3"/>
  <c r="P159" i="3"/>
  <c r="BK160" i="3"/>
  <c r="BK159" i="3"/>
  <c r="J159" i="3" s="1"/>
  <c r="J69" i="3" s="1"/>
  <c r="J160" i="3"/>
  <c r="BE160" i="3" s="1"/>
  <c r="BI158" i="3"/>
  <c r="BH158" i="3"/>
  <c r="BG158" i="3"/>
  <c r="BF158" i="3"/>
  <c r="T158" i="3"/>
  <c r="R158" i="3"/>
  <c r="P158" i="3"/>
  <c r="BK158" i="3"/>
  <c r="J158" i="3"/>
  <c r="BE158" i="3" s="1"/>
  <c r="BI157" i="3"/>
  <c r="BH157" i="3"/>
  <c r="BG157" i="3"/>
  <c r="BF157" i="3"/>
  <c r="T157" i="3"/>
  <c r="R157" i="3"/>
  <c r="P157" i="3"/>
  <c r="BK157" i="3"/>
  <c r="J157" i="3"/>
  <c r="BE157" i="3"/>
  <c r="BI156" i="3"/>
  <c r="BH156" i="3"/>
  <c r="BG156" i="3"/>
  <c r="BF156" i="3"/>
  <c r="T156" i="3"/>
  <c r="R156" i="3"/>
  <c r="P156" i="3"/>
  <c r="BK156" i="3"/>
  <c r="J156" i="3"/>
  <c r="BE156" i="3" s="1"/>
  <c r="BI155" i="3"/>
  <c r="BH155" i="3"/>
  <c r="BG155" i="3"/>
  <c r="BF155" i="3"/>
  <c r="T155" i="3"/>
  <c r="R155" i="3"/>
  <c r="P155" i="3"/>
  <c r="BK155" i="3"/>
  <c r="J155" i="3"/>
  <c r="BE155" i="3"/>
  <c r="BI154" i="3"/>
  <c r="BH154" i="3"/>
  <c r="BG154" i="3"/>
  <c r="BF154" i="3"/>
  <c r="T154" i="3"/>
  <c r="R154" i="3"/>
  <c r="P154" i="3"/>
  <c r="BK154" i="3"/>
  <c r="J154" i="3"/>
  <c r="BE154" i="3" s="1"/>
  <c r="BI153" i="3"/>
  <c r="BH153" i="3"/>
  <c r="BG153" i="3"/>
  <c r="BF153" i="3"/>
  <c r="T153" i="3"/>
  <c r="T152" i="3"/>
  <c r="R153" i="3"/>
  <c r="R152" i="3" s="1"/>
  <c r="P153" i="3"/>
  <c r="P152" i="3"/>
  <c r="BK153" i="3"/>
  <c r="BK152" i="3" s="1"/>
  <c r="J152" i="3" s="1"/>
  <c r="J68" i="3" s="1"/>
  <c r="J153" i="3"/>
  <c r="BE153" i="3" s="1"/>
  <c r="BI151" i="3"/>
  <c r="BH151" i="3"/>
  <c r="BG151" i="3"/>
  <c r="BF151" i="3"/>
  <c r="T151" i="3"/>
  <c r="R151" i="3"/>
  <c r="P151" i="3"/>
  <c r="BK151" i="3"/>
  <c r="J151" i="3"/>
  <c r="BE151" i="3"/>
  <c r="BI150" i="3"/>
  <c r="BH150" i="3"/>
  <c r="BG150" i="3"/>
  <c r="BF150" i="3"/>
  <c r="BE150" i="3"/>
  <c r="T150" i="3"/>
  <c r="R150" i="3"/>
  <c r="P150" i="3"/>
  <c r="BK150" i="3"/>
  <c r="J150" i="3"/>
  <c r="BI149" i="3"/>
  <c r="BH149" i="3"/>
  <c r="BG149" i="3"/>
  <c r="BF149" i="3"/>
  <c r="T149" i="3"/>
  <c r="R149" i="3"/>
  <c r="P149" i="3"/>
  <c r="BK149" i="3"/>
  <c r="J149" i="3"/>
  <c r="BE149" i="3" s="1"/>
  <c r="BI148" i="3"/>
  <c r="BH148" i="3"/>
  <c r="BG148" i="3"/>
  <c r="BF148" i="3"/>
  <c r="BE148" i="3"/>
  <c r="T148" i="3"/>
  <c r="R148" i="3"/>
  <c r="P148" i="3"/>
  <c r="BK148" i="3"/>
  <c r="J148" i="3"/>
  <c r="BI147" i="3"/>
  <c r="BH147" i="3"/>
  <c r="BG147" i="3"/>
  <c r="BF147" i="3"/>
  <c r="T147" i="3"/>
  <c r="R147" i="3"/>
  <c r="P147" i="3"/>
  <c r="BK147" i="3"/>
  <c r="J147" i="3"/>
  <c r="BE147" i="3" s="1"/>
  <c r="BI146" i="3"/>
  <c r="BH146" i="3"/>
  <c r="BG146" i="3"/>
  <c r="BF146" i="3"/>
  <c r="BE146" i="3"/>
  <c r="T146" i="3"/>
  <c r="R146" i="3"/>
  <c r="P146" i="3"/>
  <c r="BK146" i="3"/>
  <c r="J146" i="3"/>
  <c r="BI145" i="3"/>
  <c r="BH145" i="3"/>
  <c r="BG145" i="3"/>
  <c r="BF145" i="3"/>
  <c r="BE145" i="3"/>
  <c r="T145" i="3"/>
  <c r="R145" i="3"/>
  <c r="P145" i="3"/>
  <c r="BK145" i="3"/>
  <c r="J145" i="3"/>
  <c r="BI144" i="3"/>
  <c r="BH144" i="3"/>
  <c r="BG144" i="3"/>
  <c r="BF144" i="3"/>
  <c r="BE144" i="3"/>
  <c r="T144" i="3"/>
  <c r="R144" i="3"/>
  <c r="P144" i="3"/>
  <c r="BK144" i="3"/>
  <c r="BK142" i="3" s="1"/>
  <c r="J142" i="3" s="1"/>
  <c r="J67" i="3" s="1"/>
  <c r="J144" i="3"/>
  <c r="BI143" i="3"/>
  <c r="BH143" i="3"/>
  <c r="BG143" i="3"/>
  <c r="BF143" i="3"/>
  <c r="T143" i="3"/>
  <c r="T142" i="3"/>
  <c r="R143" i="3"/>
  <c r="R142" i="3"/>
  <c r="P143" i="3"/>
  <c r="P142" i="3"/>
  <c r="BK143" i="3"/>
  <c r="J143" i="3"/>
  <c r="BE143" i="3" s="1"/>
  <c r="BI141" i="3"/>
  <c r="BH141" i="3"/>
  <c r="BG141" i="3"/>
  <c r="BF141" i="3"/>
  <c r="T141" i="3"/>
  <c r="R141" i="3"/>
  <c r="P141" i="3"/>
  <c r="BK141" i="3"/>
  <c r="J141" i="3"/>
  <c r="BE141" i="3" s="1"/>
  <c r="BI140" i="3"/>
  <c r="BH140" i="3"/>
  <c r="BG140" i="3"/>
  <c r="BF140" i="3"/>
  <c r="T140" i="3"/>
  <c r="R140" i="3"/>
  <c r="P140" i="3"/>
  <c r="BK140" i="3"/>
  <c r="J140" i="3"/>
  <c r="BE140" i="3" s="1"/>
  <c r="BI139" i="3"/>
  <c r="BH139" i="3"/>
  <c r="BG139" i="3"/>
  <c r="BF139" i="3"/>
  <c r="T139" i="3"/>
  <c r="R139" i="3"/>
  <c r="P139" i="3"/>
  <c r="BK139" i="3"/>
  <c r="J139" i="3"/>
  <c r="BE139" i="3"/>
  <c r="BI138" i="3"/>
  <c r="BH138" i="3"/>
  <c r="BG138" i="3"/>
  <c r="BF138" i="3"/>
  <c r="T138" i="3"/>
  <c r="R138" i="3"/>
  <c r="P138" i="3"/>
  <c r="BK138" i="3"/>
  <c r="J138" i="3"/>
  <c r="BE138" i="3" s="1"/>
  <c r="BI137" i="3"/>
  <c r="BH137" i="3"/>
  <c r="BG137" i="3"/>
  <c r="BF137" i="3"/>
  <c r="T137" i="3"/>
  <c r="R137" i="3"/>
  <c r="P137" i="3"/>
  <c r="BK137" i="3"/>
  <c r="J137" i="3"/>
  <c r="BE137" i="3"/>
  <c r="BI136" i="3"/>
  <c r="BH136" i="3"/>
  <c r="BG136" i="3"/>
  <c r="BF136" i="3"/>
  <c r="T136" i="3"/>
  <c r="T135" i="3" s="1"/>
  <c r="R136" i="3"/>
  <c r="R135" i="3"/>
  <c r="P136" i="3"/>
  <c r="P135" i="3" s="1"/>
  <c r="BK136" i="3"/>
  <c r="BK135" i="3"/>
  <c r="J135" i="3" s="1"/>
  <c r="J66" i="3" s="1"/>
  <c r="J136" i="3"/>
  <c r="BE136" i="3"/>
  <c r="BI134" i="3"/>
  <c r="BH134" i="3"/>
  <c r="BG134" i="3"/>
  <c r="BF134" i="3"/>
  <c r="BE134" i="3"/>
  <c r="T134" i="3"/>
  <c r="R134" i="3"/>
  <c r="P134" i="3"/>
  <c r="BK134" i="3"/>
  <c r="J134" i="3"/>
  <c r="BI133" i="3"/>
  <c r="BH133" i="3"/>
  <c r="BG133" i="3"/>
  <c r="BF133" i="3"/>
  <c r="T133" i="3"/>
  <c r="R133" i="3"/>
  <c r="P133" i="3"/>
  <c r="BK133" i="3"/>
  <c r="J133" i="3"/>
  <c r="BE133" i="3" s="1"/>
  <c r="BI132" i="3"/>
  <c r="BH132" i="3"/>
  <c r="BG132" i="3"/>
  <c r="BF132" i="3"/>
  <c r="BE132" i="3"/>
  <c r="T132" i="3"/>
  <c r="R132" i="3"/>
  <c r="P132" i="3"/>
  <c r="BK132" i="3"/>
  <c r="J132" i="3"/>
  <c r="BI131" i="3"/>
  <c r="BH131" i="3"/>
  <c r="BG131" i="3"/>
  <c r="BF131" i="3"/>
  <c r="T131" i="3"/>
  <c r="R131" i="3"/>
  <c r="P131" i="3"/>
  <c r="BK131" i="3"/>
  <c r="J131" i="3"/>
  <c r="BE131" i="3" s="1"/>
  <c r="BI130" i="3"/>
  <c r="BH130" i="3"/>
  <c r="BG130" i="3"/>
  <c r="BF130" i="3"/>
  <c r="BE130" i="3"/>
  <c r="T130" i="3"/>
  <c r="R130" i="3"/>
  <c r="P130" i="3"/>
  <c r="BK130" i="3"/>
  <c r="J130" i="3"/>
  <c r="BI129" i="3"/>
  <c r="BH129" i="3"/>
  <c r="BG129" i="3"/>
  <c r="BF129" i="3"/>
  <c r="BE129" i="3"/>
  <c r="T129" i="3"/>
  <c r="R129" i="3"/>
  <c r="P129" i="3"/>
  <c r="BK129" i="3"/>
  <c r="J129" i="3"/>
  <c r="BI128" i="3"/>
  <c r="BH128" i="3"/>
  <c r="BG128" i="3"/>
  <c r="BF128" i="3"/>
  <c r="BE128" i="3"/>
  <c r="T128" i="3"/>
  <c r="R128" i="3"/>
  <c r="P128" i="3"/>
  <c r="BK128" i="3"/>
  <c r="J128" i="3"/>
  <c r="BI127" i="3"/>
  <c r="BH127" i="3"/>
  <c r="BG127" i="3"/>
  <c r="BF127" i="3"/>
  <c r="BE127" i="3"/>
  <c r="T127" i="3"/>
  <c r="R127" i="3"/>
  <c r="P127" i="3"/>
  <c r="BK127" i="3"/>
  <c r="J127" i="3"/>
  <c r="BI126" i="3"/>
  <c r="BH126" i="3"/>
  <c r="BG126" i="3"/>
  <c r="BF126" i="3"/>
  <c r="BE126" i="3"/>
  <c r="T126" i="3"/>
  <c r="R126" i="3"/>
  <c r="P126" i="3"/>
  <c r="BK126" i="3"/>
  <c r="J126" i="3"/>
  <c r="BI125" i="3"/>
  <c r="BH125" i="3"/>
  <c r="BG125" i="3"/>
  <c r="BF125" i="3"/>
  <c r="BE125" i="3"/>
  <c r="T125" i="3"/>
  <c r="R125" i="3"/>
  <c r="P125" i="3"/>
  <c r="BK125" i="3"/>
  <c r="J125" i="3"/>
  <c r="BI124" i="3"/>
  <c r="BH124" i="3"/>
  <c r="BG124" i="3"/>
  <c r="BF124" i="3"/>
  <c r="BE124" i="3"/>
  <c r="T124" i="3"/>
  <c r="R124" i="3"/>
  <c r="P124" i="3"/>
  <c r="BK124" i="3"/>
  <c r="J124" i="3"/>
  <c r="BI123" i="3"/>
  <c r="BH123" i="3"/>
  <c r="BG123" i="3"/>
  <c r="BF123" i="3"/>
  <c r="BE123" i="3"/>
  <c r="T123" i="3"/>
  <c r="R123" i="3"/>
  <c r="P123" i="3"/>
  <c r="BK123" i="3"/>
  <c r="J123" i="3"/>
  <c r="BI122" i="3"/>
  <c r="BH122" i="3"/>
  <c r="BG122" i="3"/>
  <c r="BF122" i="3"/>
  <c r="BE122" i="3"/>
  <c r="T122" i="3"/>
  <c r="R122" i="3"/>
  <c r="P122" i="3"/>
  <c r="BK122" i="3"/>
  <c r="J122" i="3"/>
  <c r="BI121" i="3"/>
  <c r="BH121" i="3"/>
  <c r="BG121" i="3"/>
  <c r="BF121" i="3"/>
  <c r="BE121" i="3"/>
  <c r="T121" i="3"/>
  <c r="R121" i="3"/>
  <c r="P121" i="3"/>
  <c r="BK121" i="3"/>
  <c r="J121" i="3"/>
  <c r="BI120" i="3"/>
  <c r="BH120" i="3"/>
  <c r="BG120" i="3"/>
  <c r="BF120" i="3"/>
  <c r="BE120" i="3"/>
  <c r="T120" i="3"/>
  <c r="R120" i="3"/>
  <c r="P120" i="3"/>
  <c r="BK120" i="3"/>
  <c r="BK118" i="3" s="1"/>
  <c r="J118" i="3" s="1"/>
  <c r="J65" i="3" s="1"/>
  <c r="J120" i="3"/>
  <c r="BI119" i="3"/>
  <c r="BH119" i="3"/>
  <c r="BG119" i="3"/>
  <c r="BF119" i="3"/>
  <c r="BE119" i="3"/>
  <c r="T119" i="3"/>
  <c r="T118" i="3"/>
  <c r="R119" i="3"/>
  <c r="R118" i="3"/>
  <c r="P119" i="3"/>
  <c r="P118" i="3"/>
  <c r="BK119" i="3"/>
  <c r="J119" i="3"/>
  <c r="BI117" i="3"/>
  <c r="BH117" i="3"/>
  <c r="BG117" i="3"/>
  <c r="BF117" i="3"/>
  <c r="T117" i="3"/>
  <c r="R117" i="3"/>
  <c r="P117" i="3"/>
  <c r="BK117" i="3"/>
  <c r="J117" i="3"/>
  <c r="BE117" i="3" s="1"/>
  <c r="BI116" i="3"/>
  <c r="BH116" i="3"/>
  <c r="BG116" i="3"/>
  <c r="BF116" i="3"/>
  <c r="T116" i="3"/>
  <c r="T115" i="3" s="1"/>
  <c r="T114" i="3" s="1"/>
  <c r="T113" i="3" s="1"/>
  <c r="R116" i="3"/>
  <c r="R115" i="3" s="1"/>
  <c r="R114" i="3" s="1"/>
  <c r="R113" i="3" s="1"/>
  <c r="R89" i="3" s="1"/>
  <c r="P116" i="3"/>
  <c r="P115" i="3" s="1"/>
  <c r="P114" i="3" s="1"/>
  <c r="P113" i="3" s="1"/>
  <c r="BK116" i="3"/>
  <c r="BK115" i="3" s="1"/>
  <c r="J116" i="3"/>
  <c r="BE116" i="3" s="1"/>
  <c r="BI112" i="3"/>
  <c r="BH112" i="3"/>
  <c r="BG112" i="3"/>
  <c r="BF112" i="3"/>
  <c r="BE112" i="3"/>
  <c r="T112" i="3"/>
  <c r="R112" i="3"/>
  <c r="P112" i="3"/>
  <c r="BK112" i="3"/>
  <c r="J112" i="3"/>
  <c r="BI111" i="3"/>
  <c r="BH111" i="3"/>
  <c r="BG111" i="3"/>
  <c r="BF111" i="3"/>
  <c r="BE111" i="3"/>
  <c r="T111" i="3"/>
  <c r="R111" i="3"/>
  <c r="P111" i="3"/>
  <c r="BK111" i="3"/>
  <c r="J111" i="3"/>
  <c r="BI110" i="3"/>
  <c r="BH110" i="3"/>
  <c r="BG110" i="3"/>
  <c r="BF110" i="3"/>
  <c r="BE110" i="3"/>
  <c r="T110" i="3"/>
  <c r="R110" i="3"/>
  <c r="P110" i="3"/>
  <c r="BK110" i="3"/>
  <c r="J110" i="3"/>
  <c r="BI109" i="3"/>
  <c r="BH109" i="3"/>
  <c r="BG109" i="3"/>
  <c r="BF109" i="3"/>
  <c r="BE109" i="3"/>
  <c r="T109" i="3"/>
  <c r="R109" i="3"/>
  <c r="P109" i="3"/>
  <c r="BK109" i="3"/>
  <c r="J109" i="3"/>
  <c r="BI108" i="3"/>
  <c r="BH108" i="3"/>
  <c r="BG108" i="3"/>
  <c r="BF108" i="3"/>
  <c r="BE108" i="3"/>
  <c r="T108" i="3"/>
  <c r="R108" i="3"/>
  <c r="P108" i="3"/>
  <c r="BK108" i="3"/>
  <c r="J108" i="3"/>
  <c r="BI107" i="3"/>
  <c r="BH107" i="3"/>
  <c r="BG107" i="3"/>
  <c r="BF107" i="3"/>
  <c r="BE107" i="3"/>
  <c r="T107" i="3"/>
  <c r="R107" i="3"/>
  <c r="P107" i="3"/>
  <c r="BK107" i="3"/>
  <c r="J107" i="3"/>
  <c r="BI106" i="3"/>
  <c r="BH106" i="3"/>
  <c r="BG106" i="3"/>
  <c r="BF106" i="3"/>
  <c r="J106" i="3"/>
  <c r="BE106" i="3" s="1"/>
  <c r="T106" i="3"/>
  <c r="R106" i="3"/>
  <c r="P106" i="3"/>
  <c r="BK106" i="3"/>
  <c r="BI105" i="3"/>
  <c r="BH105" i="3"/>
  <c r="BG105" i="3"/>
  <c r="BF105" i="3"/>
  <c r="T105" i="3"/>
  <c r="T104" i="3"/>
  <c r="R105" i="3"/>
  <c r="R104" i="3"/>
  <c r="P105" i="3"/>
  <c r="P104" i="3"/>
  <c r="BK105" i="3"/>
  <c r="BK104" i="3"/>
  <c r="J104" i="3" s="1"/>
  <c r="J61" i="3" s="1"/>
  <c r="J105" i="3"/>
  <c r="BE105" i="3" s="1"/>
  <c r="BI103" i="3"/>
  <c r="BH103" i="3"/>
  <c r="BG103" i="3"/>
  <c r="BF103" i="3"/>
  <c r="T103" i="3"/>
  <c r="R103" i="3"/>
  <c r="P103" i="3"/>
  <c r="BK103" i="3"/>
  <c r="J103" i="3"/>
  <c r="BE103" i="3" s="1"/>
  <c r="BI102" i="3"/>
  <c r="BH102" i="3"/>
  <c r="BG102" i="3"/>
  <c r="BF102" i="3"/>
  <c r="T102" i="3"/>
  <c r="R102" i="3"/>
  <c r="P102" i="3"/>
  <c r="BK102" i="3"/>
  <c r="J102" i="3"/>
  <c r="BE102" i="3" s="1"/>
  <c r="BI101" i="3"/>
  <c r="BH101" i="3"/>
  <c r="BG101" i="3"/>
  <c r="BF101" i="3"/>
  <c r="T101" i="3"/>
  <c r="R101" i="3"/>
  <c r="P101" i="3"/>
  <c r="BK101" i="3"/>
  <c r="J101" i="3"/>
  <c r="BE101" i="3" s="1"/>
  <c r="BI100" i="3"/>
  <c r="BH100" i="3"/>
  <c r="BG100" i="3"/>
  <c r="BF100" i="3"/>
  <c r="T100" i="3"/>
  <c r="R100" i="3"/>
  <c r="P100" i="3"/>
  <c r="BK100" i="3"/>
  <c r="J100" i="3"/>
  <c r="BE100" i="3" s="1"/>
  <c r="BI99" i="3"/>
  <c r="BH99" i="3"/>
  <c r="BG99" i="3"/>
  <c r="BF99" i="3"/>
  <c r="T99" i="3"/>
  <c r="R99" i="3"/>
  <c r="P99" i="3"/>
  <c r="BK99" i="3"/>
  <c r="J99" i="3"/>
  <c r="BE99" i="3"/>
  <c r="BI98" i="3"/>
  <c r="BH98" i="3"/>
  <c r="BG98" i="3"/>
  <c r="BF98" i="3"/>
  <c r="T98" i="3"/>
  <c r="R98" i="3"/>
  <c r="P98" i="3"/>
  <c r="BK98" i="3"/>
  <c r="J98" i="3"/>
  <c r="BE98" i="3"/>
  <c r="BI97" i="3"/>
  <c r="BH97" i="3"/>
  <c r="BG97" i="3"/>
  <c r="BF97" i="3"/>
  <c r="T97" i="3"/>
  <c r="R97" i="3"/>
  <c r="P97" i="3"/>
  <c r="BK97" i="3"/>
  <c r="J97" i="3"/>
  <c r="BE97" i="3"/>
  <c r="BI96" i="3"/>
  <c r="BH96" i="3"/>
  <c r="BG96" i="3"/>
  <c r="BF96" i="3"/>
  <c r="T96" i="3"/>
  <c r="T95" i="3"/>
  <c r="T94" i="3" s="1"/>
  <c r="R96" i="3"/>
  <c r="R95" i="3"/>
  <c r="R94" i="3"/>
  <c r="P96" i="3"/>
  <c r="P95" i="3"/>
  <c r="P94" i="3"/>
  <c r="BK96" i="3"/>
  <c r="BK95" i="3" s="1"/>
  <c r="J96" i="3"/>
  <c r="BE96" i="3"/>
  <c r="BI93" i="3"/>
  <c r="BH93" i="3"/>
  <c r="BG93" i="3"/>
  <c r="BF93" i="3"/>
  <c r="T93" i="3"/>
  <c r="R93" i="3"/>
  <c r="P93" i="3"/>
  <c r="BK93" i="3"/>
  <c r="J93" i="3"/>
  <c r="BE93" i="3" s="1"/>
  <c r="BI92" i="3"/>
  <c r="F34" i="3"/>
  <c r="BD53" i="1" s="1"/>
  <c r="BH92" i="3"/>
  <c r="F33" i="3"/>
  <c r="BC53" i="1"/>
  <c r="BG92" i="3"/>
  <c r="F32" i="3" s="1"/>
  <c r="BB53" i="1" s="1"/>
  <c r="BF92" i="3"/>
  <c r="J31" i="3" s="1"/>
  <c r="AW53" i="1" s="1"/>
  <c r="T92" i="3"/>
  <c r="T91" i="3"/>
  <c r="T90" i="3" s="1"/>
  <c r="T89" i="3" s="1"/>
  <c r="R92" i="3"/>
  <c r="R91" i="3"/>
  <c r="R90" i="3"/>
  <c r="P92" i="3"/>
  <c r="P91" i="3" s="1"/>
  <c r="P90" i="3" s="1"/>
  <c r="P89" i="3" s="1"/>
  <c r="AU53" i="1" s="1"/>
  <c r="BK92" i="3"/>
  <c r="BK91" i="3" s="1"/>
  <c r="J92" i="3"/>
  <c r="BE92" i="3"/>
  <c r="J85" i="3"/>
  <c r="F85" i="3"/>
  <c r="J12" i="3"/>
  <c r="J83" i="3" s="1"/>
  <c r="F83" i="3"/>
  <c r="E81" i="3"/>
  <c r="E18" i="3"/>
  <c r="F52" i="3" s="1"/>
  <c r="J51" i="3"/>
  <c r="F51" i="3"/>
  <c r="F49" i="3"/>
  <c r="E47" i="3"/>
  <c r="J18" i="3"/>
  <c r="J17" i="3"/>
  <c r="E7" i="3"/>
  <c r="E45" i="3" s="1"/>
  <c r="T158" i="2"/>
  <c r="AY52" i="1"/>
  <c r="AX52" i="1"/>
  <c r="BI170" i="2"/>
  <c r="BH170" i="2"/>
  <c r="BG170" i="2"/>
  <c r="BF170" i="2"/>
  <c r="T170" i="2"/>
  <c r="R170" i="2"/>
  <c r="P170" i="2"/>
  <c r="BK170" i="2"/>
  <c r="J170" i="2"/>
  <c r="BE170" i="2" s="1"/>
  <c r="BI169" i="2"/>
  <c r="BH169" i="2"/>
  <c r="BG169" i="2"/>
  <c r="BF169" i="2"/>
  <c r="T169" i="2"/>
  <c r="T168" i="2" s="1"/>
  <c r="R169" i="2"/>
  <c r="R168" i="2" s="1"/>
  <c r="P169" i="2"/>
  <c r="P168" i="2"/>
  <c r="BK169" i="2"/>
  <c r="BK168" i="2"/>
  <c r="J168" i="2" s="1"/>
  <c r="J67" i="2" s="1"/>
  <c r="J169" i="2"/>
  <c r="BE169" i="2"/>
  <c r="BI167" i="2"/>
  <c r="BH167" i="2"/>
  <c r="BG167" i="2"/>
  <c r="BF167" i="2"/>
  <c r="T167" i="2"/>
  <c r="R167" i="2"/>
  <c r="P167" i="2"/>
  <c r="BK167" i="2"/>
  <c r="J167" i="2"/>
  <c r="BE167" i="2" s="1"/>
  <c r="BI166" i="2"/>
  <c r="BH166" i="2"/>
  <c r="BG166" i="2"/>
  <c r="BF166" i="2"/>
  <c r="T166" i="2"/>
  <c r="T165" i="2" s="1"/>
  <c r="R166" i="2"/>
  <c r="R165" i="2"/>
  <c r="P166" i="2"/>
  <c r="P165" i="2" s="1"/>
  <c r="BK166" i="2"/>
  <c r="BK165" i="2" s="1"/>
  <c r="J165" i="2" s="1"/>
  <c r="J66" i="2" s="1"/>
  <c r="J166" i="2"/>
  <c r="BE166" i="2" s="1"/>
  <c r="BI164" i="2"/>
  <c r="BH164" i="2"/>
  <c r="BG164" i="2"/>
  <c r="BF164" i="2"/>
  <c r="T164" i="2"/>
  <c r="T163" i="2"/>
  <c r="R164" i="2"/>
  <c r="R163" i="2" s="1"/>
  <c r="P164" i="2"/>
  <c r="P163" i="2" s="1"/>
  <c r="BK164" i="2"/>
  <c r="BK163" i="2" s="1"/>
  <c r="J163" i="2" s="1"/>
  <c r="J65" i="2" s="1"/>
  <c r="J164" i="2"/>
  <c r="BE164" i="2"/>
  <c r="BI162" i="2"/>
  <c r="BH162" i="2"/>
  <c r="BG162" i="2"/>
  <c r="BF162" i="2"/>
  <c r="BE162" i="2"/>
  <c r="T162" i="2"/>
  <c r="R162" i="2"/>
  <c r="P162" i="2"/>
  <c r="BK162" i="2"/>
  <c r="BK158" i="2" s="1"/>
  <c r="J158" i="2" s="1"/>
  <c r="J64" i="2" s="1"/>
  <c r="J162" i="2"/>
  <c r="BI160" i="2"/>
  <c r="BH160" i="2"/>
  <c r="BG160" i="2"/>
  <c r="BF160" i="2"/>
  <c r="T160" i="2"/>
  <c r="R160" i="2"/>
  <c r="P160" i="2"/>
  <c r="BK160" i="2"/>
  <c r="J160" i="2"/>
  <c r="BE160" i="2" s="1"/>
  <c r="BI159" i="2"/>
  <c r="BH159" i="2"/>
  <c r="BG159" i="2"/>
  <c r="BF159" i="2"/>
  <c r="BE159" i="2"/>
  <c r="T159" i="2"/>
  <c r="R159" i="2"/>
  <c r="R158" i="2" s="1"/>
  <c r="P159" i="2"/>
  <c r="P158" i="2" s="1"/>
  <c r="BK159" i="2"/>
  <c r="J159" i="2"/>
  <c r="BI156" i="2"/>
  <c r="BH156" i="2"/>
  <c r="BG156" i="2"/>
  <c r="BF156" i="2"/>
  <c r="T156" i="2"/>
  <c r="R156" i="2"/>
  <c r="P156" i="2"/>
  <c r="BK156" i="2"/>
  <c r="J156" i="2"/>
  <c r="BE156" i="2" s="1"/>
  <c r="BI155" i="2"/>
  <c r="BH155" i="2"/>
  <c r="BG155" i="2"/>
  <c r="BF155" i="2"/>
  <c r="T155" i="2"/>
  <c r="T152" i="2" s="1"/>
  <c r="R155" i="2"/>
  <c r="P155" i="2"/>
  <c r="BK155" i="2"/>
  <c r="J155" i="2"/>
  <c r="BE155" i="2" s="1"/>
  <c r="BI154" i="2"/>
  <c r="BH154" i="2"/>
  <c r="BG154" i="2"/>
  <c r="BF154" i="2"/>
  <c r="T154" i="2"/>
  <c r="R154" i="2"/>
  <c r="P154" i="2"/>
  <c r="P152" i="2" s="1"/>
  <c r="BK154" i="2"/>
  <c r="J154" i="2"/>
  <c r="BE154" i="2"/>
  <c r="BI153" i="2"/>
  <c r="BH153" i="2"/>
  <c r="BG153" i="2"/>
  <c r="BF153" i="2"/>
  <c r="BE153" i="2"/>
  <c r="T153" i="2"/>
  <c r="R153" i="2"/>
  <c r="R152" i="2"/>
  <c r="P153" i="2"/>
  <c r="BK153" i="2"/>
  <c r="BK152" i="2"/>
  <c r="J152" i="2" s="1"/>
  <c r="J63" i="2" s="1"/>
  <c r="J153" i="2"/>
  <c r="BI151" i="2"/>
  <c r="BH151" i="2"/>
  <c r="BG151" i="2"/>
  <c r="BF151" i="2"/>
  <c r="T151" i="2"/>
  <c r="R151" i="2"/>
  <c r="P151" i="2"/>
  <c r="BK151" i="2"/>
  <c r="J151" i="2"/>
  <c r="BE151" i="2" s="1"/>
  <c r="BI149" i="2"/>
  <c r="BH149" i="2"/>
  <c r="BG149" i="2"/>
  <c r="BF149" i="2"/>
  <c r="T149" i="2"/>
  <c r="R149" i="2"/>
  <c r="P149" i="2"/>
  <c r="BK149" i="2"/>
  <c r="J149" i="2"/>
  <c r="BE149" i="2" s="1"/>
  <c r="BI148" i="2"/>
  <c r="BH148" i="2"/>
  <c r="BG148" i="2"/>
  <c r="BF148" i="2"/>
  <c r="T148" i="2"/>
  <c r="R148" i="2"/>
  <c r="P148" i="2"/>
  <c r="BK148" i="2"/>
  <c r="J148" i="2"/>
  <c r="BE148" i="2" s="1"/>
  <c r="BI147" i="2"/>
  <c r="BH147" i="2"/>
  <c r="BG147" i="2"/>
  <c r="BF147" i="2"/>
  <c r="BE147" i="2"/>
  <c r="T147" i="2"/>
  <c r="R147" i="2"/>
  <c r="P147" i="2"/>
  <c r="BK147" i="2"/>
  <c r="J147" i="2"/>
  <c r="BI146" i="2"/>
  <c r="BH146" i="2"/>
  <c r="BG146" i="2"/>
  <c r="BF146" i="2"/>
  <c r="T146" i="2"/>
  <c r="R146" i="2"/>
  <c r="P146" i="2"/>
  <c r="BK146" i="2"/>
  <c r="J146" i="2"/>
  <c r="BE146" i="2" s="1"/>
  <c r="BI144" i="2"/>
  <c r="BH144" i="2"/>
  <c r="BG144" i="2"/>
  <c r="BF144" i="2"/>
  <c r="BE144" i="2"/>
  <c r="T144" i="2"/>
  <c r="R144" i="2"/>
  <c r="R141" i="2" s="1"/>
  <c r="P144" i="2"/>
  <c r="BK144" i="2"/>
  <c r="J144" i="2"/>
  <c r="BI143" i="2"/>
  <c r="BH143" i="2"/>
  <c r="BG143" i="2"/>
  <c r="BF143" i="2"/>
  <c r="T143" i="2"/>
  <c r="R143" i="2"/>
  <c r="P143" i="2"/>
  <c r="BK143" i="2"/>
  <c r="J143" i="2"/>
  <c r="BE143" i="2" s="1"/>
  <c r="BI142" i="2"/>
  <c r="BH142" i="2"/>
  <c r="BG142" i="2"/>
  <c r="BF142" i="2"/>
  <c r="BE142" i="2"/>
  <c r="T142" i="2"/>
  <c r="T141" i="2"/>
  <c r="R142" i="2"/>
  <c r="P142" i="2"/>
  <c r="P141" i="2"/>
  <c r="BK142" i="2"/>
  <c r="BK141" i="2"/>
  <c r="J141" i="2" s="1"/>
  <c r="J62" i="2" s="1"/>
  <c r="J142" i="2"/>
  <c r="BI140" i="2"/>
  <c r="BH140" i="2"/>
  <c r="BG140" i="2"/>
  <c r="BF140" i="2"/>
  <c r="BE140" i="2"/>
  <c r="T140" i="2"/>
  <c r="R140" i="2"/>
  <c r="P140" i="2"/>
  <c r="BK140" i="2"/>
  <c r="J140" i="2"/>
  <c r="BI139" i="2"/>
  <c r="BH139" i="2"/>
  <c r="BG139" i="2"/>
  <c r="BF139" i="2"/>
  <c r="T139" i="2"/>
  <c r="R139" i="2"/>
  <c r="P139" i="2"/>
  <c r="BK139" i="2"/>
  <c r="J139" i="2"/>
  <c r="BE139" i="2" s="1"/>
  <c r="BI138" i="2"/>
  <c r="BH138" i="2"/>
  <c r="BG138" i="2"/>
  <c r="BF138" i="2"/>
  <c r="BE138" i="2"/>
  <c r="T138" i="2"/>
  <c r="R138" i="2"/>
  <c r="R134" i="2" s="1"/>
  <c r="P138" i="2"/>
  <c r="BK138" i="2"/>
  <c r="J138" i="2"/>
  <c r="BI137" i="2"/>
  <c r="BH137" i="2"/>
  <c r="BG137" i="2"/>
  <c r="BF137" i="2"/>
  <c r="T137" i="2"/>
  <c r="R137" i="2"/>
  <c r="P137" i="2"/>
  <c r="BK137" i="2"/>
  <c r="J137" i="2"/>
  <c r="BE137" i="2" s="1"/>
  <c r="BI135" i="2"/>
  <c r="BH135" i="2"/>
  <c r="BG135" i="2"/>
  <c r="BF135" i="2"/>
  <c r="BE135" i="2"/>
  <c r="T135" i="2"/>
  <c r="T134" i="2"/>
  <c r="R135" i="2"/>
  <c r="P135" i="2"/>
  <c r="P134" i="2"/>
  <c r="BK135" i="2"/>
  <c r="BK134" i="2"/>
  <c r="J134" i="2" s="1"/>
  <c r="J61" i="2" s="1"/>
  <c r="J135" i="2"/>
  <c r="BI132" i="2"/>
  <c r="BH132" i="2"/>
  <c r="BG132" i="2"/>
  <c r="BF132" i="2"/>
  <c r="T132" i="2"/>
  <c r="T131" i="2" s="1"/>
  <c r="R132" i="2"/>
  <c r="R131" i="2" s="1"/>
  <c r="P132" i="2"/>
  <c r="P131" i="2" s="1"/>
  <c r="BK132" i="2"/>
  <c r="BK131" i="2" s="1"/>
  <c r="J132" i="2"/>
  <c r="BE132" i="2" s="1"/>
  <c r="BI130" i="2"/>
  <c r="BH130" i="2"/>
  <c r="BG130" i="2"/>
  <c r="BF130" i="2"/>
  <c r="BE130" i="2"/>
  <c r="T130" i="2"/>
  <c r="R130" i="2"/>
  <c r="P130" i="2"/>
  <c r="BK130" i="2"/>
  <c r="J130" i="2"/>
  <c r="BI128" i="2"/>
  <c r="BH128" i="2"/>
  <c r="BG128" i="2"/>
  <c r="BF128" i="2"/>
  <c r="BE128" i="2"/>
  <c r="T128" i="2"/>
  <c r="R128" i="2"/>
  <c r="P128" i="2"/>
  <c r="BK128" i="2"/>
  <c r="J128" i="2"/>
  <c r="BI126" i="2"/>
  <c r="BH126" i="2"/>
  <c r="BG126" i="2"/>
  <c r="BF126" i="2"/>
  <c r="BE126" i="2"/>
  <c r="T126" i="2"/>
  <c r="R126" i="2"/>
  <c r="P126" i="2"/>
  <c r="BK126" i="2"/>
  <c r="J126" i="2"/>
  <c r="BI124" i="2"/>
  <c r="BH124" i="2"/>
  <c r="BG124" i="2"/>
  <c r="BF124" i="2"/>
  <c r="BE124" i="2"/>
  <c r="T124" i="2"/>
  <c r="T123" i="2"/>
  <c r="R124" i="2"/>
  <c r="R123" i="2"/>
  <c r="P124" i="2"/>
  <c r="P123" i="2"/>
  <c r="BK124" i="2"/>
  <c r="BK123" i="2"/>
  <c r="J123" i="2" s="1"/>
  <c r="J59" i="2" s="1"/>
  <c r="J124" i="2"/>
  <c r="BI121" i="2"/>
  <c r="BH121" i="2"/>
  <c r="BG121" i="2"/>
  <c r="BF121" i="2"/>
  <c r="T121" i="2"/>
  <c r="R121" i="2"/>
  <c r="P121" i="2"/>
  <c r="BK121" i="2"/>
  <c r="J121" i="2"/>
  <c r="BE121" i="2" s="1"/>
  <c r="BI119" i="2"/>
  <c r="BH119" i="2"/>
  <c r="BG119" i="2"/>
  <c r="BF119" i="2"/>
  <c r="T119" i="2"/>
  <c r="R119" i="2"/>
  <c r="P119" i="2"/>
  <c r="BK119" i="2"/>
  <c r="J119" i="2"/>
  <c r="BE119" i="2" s="1"/>
  <c r="BI117" i="2"/>
  <c r="BH117" i="2"/>
  <c r="BG117" i="2"/>
  <c r="BF117" i="2"/>
  <c r="T117" i="2"/>
  <c r="R117" i="2"/>
  <c r="P117" i="2"/>
  <c r="BK117" i="2"/>
  <c r="J117" i="2"/>
  <c r="BE117" i="2" s="1"/>
  <c r="BI116" i="2"/>
  <c r="BH116" i="2"/>
  <c r="BG116" i="2"/>
  <c r="BF116" i="2"/>
  <c r="T116" i="2"/>
  <c r="R116" i="2"/>
  <c r="P116" i="2"/>
  <c r="BK116" i="2"/>
  <c r="J116" i="2"/>
  <c r="BE116" i="2" s="1"/>
  <c r="BI115" i="2"/>
  <c r="BH115" i="2"/>
  <c r="BG115" i="2"/>
  <c r="BF115" i="2"/>
  <c r="T115" i="2"/>
  <c r="R115" i="2"/>
  <c r="P115" i="2"/>
  <c r="BK115" i="2"/>
  <c r="J115" i="2"/>
  <c r="BE115" i="2" s="1"/>
  <c r="BI112" i="2"/>
  <c r="BH112" i="2"/>
  <c r="BG112" i="2"/>
  <c r="BF112" i="2"/>
  <c r="T112" i="2"/>
  <c r="R112" i="2"/>
  <c r="P112" i="2"/>
  <c r="BK112" i="2"/>
  <c r="J112" i="2"/>
  <c r="BE112" i="2" s="1"/>
  <c r="BI110" i="2"/>
  <c r="BH110" i="2"/>
  <c r="BG110" i="2"/>
  <c r="BF110" i="2"/>
  <c r="T110" i="2"/>
  <c r="R110" i="2"/>
  <c r="P110" i="2"/>
  <c r="BK110" i="2"/>
  <c r="J110" i="2"/>
  <c r="BE110" i="2" s="1"/>
  <c r="BI107" i="2"/>
  <c r="BH107" i="2"/>
  <c r="BG107" i="2"/>
  <c r="BF107" i="2"/>
  <c r="BE107" i="2"/>
  <c r="T107" i="2"/>
  <c r="R107" i="2"/>
  <c r="P107" i="2"/>
  <c r="BK107" i="2"/>
  <c r="J107" i="2"/>
  <c r="BI105" i="2"/>
  <c r="BH105" i="2"/>
  <c r="BG105" i="2"/>
  <c r="BF105" i="2"/>
  <c r="T105" i="2"/>
  <c r="R105" i="2"/>
  <c r="P105" i="2"/>
  <c r="BK105" i="2"/>
  <c r="J105" i="2"/>
  <c r="BE105" i="2" s="1"/>
  <c r="BI104" i="2"/>
  <c r="BH104" i="2"/>
  <c r="BG104" i="2"/>
  <c r="BF104" i="2"/>
  <c r="BE104" i="2"/>
  <c r="T104" i="2"/>
  <c r="R104" i="2"/>
  <c r="P104" i="2"/>
  <c r="BK104" i="2"/>
  <c r="J104" i="2"/>
  <c r="BI103" i="2"/>
  <c r="BH103" i="2"/>
  <c r="BG103" i="2"/>
  <c r="BF103" i="2"/>
  <c r="T103" i="2"/>
  <c r="R103" i="2"/>
  <c r="P103" i="2"/>
  <c r="BK103" i="2"/>
  <c r="J103" i="2"/>
  <c r="BE103" i="2" s="1"/>
  <c r="BI101" i="2"/>
  <c r="BH101" i="2"/>
  <c r="BG101" i="2"/>
  <c r="BF101" i="2"/>
  <c r="T101" i="2"/>
  <c r="R101" i="2"/>
  <c r="P101" i="2"/>
  <c r="P89" i="2" s="1"/>
  <c r="BK101" i="2"/>
  <c r="BK89" i="2" s="1"/>
  <c r="J89" i="2" s="1"/>
  <c r="J58" i="2" s="1"/>
  <c r="J101" i="2"/>
  <c r="BE101" i="2" s="1"/>
  <c r="BI100" i="2"/>
  <c r="BH100" i="2"/>
  <c r="BG100" i="2"/>
  <c r="BF100" i="2"/>
  <c r="T100" i="2"/>
  <c r="R100" i="2"/>
  <c r="P100" i="2"/>
  <c r="BK100" i="2"/>
  <c r="J100" i="2"/>
  <c r="BE100" i="2" s="1"/>
  <c r="BI99" i="2"/>
  <c r="BH99" i="2"/>
  <c r="BG99" i="2"/>
  <c r="BF99" i="2"/>
  <c r="BE99" i="2"/>
  <c r="T99" i="2"/>
  <c r="R99" i="2"/>
  <c r="P99" i="2"/>
  <c r="BK99" i="2"/>
  <c r="J99" i="2"/>
  <c r="BI97" i="2"/>
  <c r="BH97" i="2"/>
  <c r="BG97" i="2"/>
  <c r="BF97" i="2"/>
  <c r="T97" i="2"/>
  <c r="R97" i="2"/>
  <c r="P97" i="2"/>
  <c r="BK97" i="2"/>
  <c r="J97" i="2"/>
  <c r="BE97" i="2"/>
  <c r="BI95" i="2"/>
  <c r="BH95" i="2"/>
  <c r="BG95" i="2"/>
  <c r="BF95" i="2"/>
  <c r="BE95" i="2"/>
  <c r="T95" i="2"/>
  <c r="R95" i="2"/>
  <c r="P95" i="2"/>
  <c r="BK95" i="2"/>
  <c r="J95" i="2"/>
  <c r="BI92" i="2"/>
  <c r="BH92" i="2"/>
  <c r="BG92" i="2"/>
  <c r="BF92" i="2"/>
  <c r="T92" i="2"/>
  <c r="R92" i="2"/>
  <c r="P92" i="2"/>
  <c r="BK92" i="2"/>
  <c r="J92" i="2"/>
  <c r="BE92" i="2"/>
  <c r="BI91" i="2"/>
  <c r="BH91" i="2"/>
  <c r="BG91" i="2"/>
  <c r="BF91" i="2"/>
  <c r="BE91" i="2"/>
  <c r="T91" i="2"/>
  <c r="R91" i="2"/>
  <c r="P91" i="2"/>
  <c r="BK91" i="2"/>
  <c r="J91" i="2"/>
  <c r="BI90" i="2"/>
  <c r="F34" i="2"/>
  <c r="BD52" i="1" s="1"/>
  <c r="BD51" i="1" s="1"/>
  <c r="W30" i="1" s="1"/>
  <c r="BH90" i="2"/>
  <c r="F33" i="2" s="1"/>
  <c r="BC52" i="1" s="1"/>
  <c r="BC51" i="1" s="1"/>
  <c r="BG90" i="2"/>
  <c r="F32" i="2" s="1"/>
  <c r="BB52" i="1" s="1"/>
  <c r="BB51" i="1" s="1"/>
  <c r="BF90" i="2"/>
  <c r="F31" i="2"/>
  <c r="BA52" i="1" s="1"/>
  <c r="BA51" i="1" s="1"/>
  <c r="T90" i="2"/>
  <c r="T89" i="2"/>
  <c r="R90" i="2"/>
  <c r="P90" i="2"/>
  <c r="BK90" i="2"/>
  <c r="J90" i="2"/>
  <c r="BE90" i="2" s="1"/>
  <c r="J83" i="2"/>
  <c r="F83" i="2"/>
  <c r="F81" i="2"/>
  <c r="E79" i="2"/>
  <c r="E18" i="2"/>
  <c r="F84" i="2" s="1"/>
  <c r="J51" i="2"/>
  <c r="F51" i="2"/>
  <c r="F49" i="2"/>
  <c r="E47" i="2"/>
  <c r="J18" i="2"/>
  <c r="J17" i="2"/>
  <c r="J49" i="2"/>
  <c r="E7" i="2"/>
  <c r="E77" i="2"/>
  <c r="AS51" i="1"/>
  <c r="L47" i="1"/>
  <c r="AM46" i="1"/>
  <c r="L46" i="1"/>
  <c r="AM44" i="1"/>
  <c r="L44" i="1"/>
  <c r="L42" i="1"/>
  <c r="L41" i="1"/>
  <c r="E45" i="2"/>
  <c r="J81" i="2"/>
  <c r="J31" i="2"/>
  <c r="AW52" i="1" s="1"/>
  <c r="F31" i="3"/>
  <c r="BA53" i="1"/>
  <c r="E79" i="3"/>
  <c r="F52" i="2" l="1"/>
  <c r="T88" i="2"/>
  <c r="T87" i="2" s="1"/>
  <c r="R89" i="2"/>
  <c r="R88" i="2" s="1"/>
  <c r="R87" i="2" s="1"/>
  <c r="W29" i="1"/>
  <c r="AY51" i="1"/>
  <c r="BK114" i="3"/>
  <c r="J115" i="3"/>
  <c r="J64" i="3" s="1"/>
  <c r="J30" i="2"/>
  <c r="AV52" i="1" s="1"/>
  <c r="AT52" i="1" s="1"/>
  <c r="F30" i="2"/>
  <c r="AZ52" i="1" s="1"/>
  <c r="AZ51" i="1" s="1"/>
  <c r="BK90" i="3"/>
  <c r="J91" i="3"/>
  <c r="J58" i="3" s="1"/>
  <c r="W27" i="1"/>
  <c r="AW51" i="1"/>
  <c r="AK27" i="1" s="1"/>
  <c r="J131" i="2"/>
  <c r="J60" i="2" s="1"/>
  <c r="BK88" i="2"/>
  <c r="J95" i="3"/>
  <c r="J60" i="3" s="1"/>
  <c r="BK94" i="3"/>
  <c r="J94" i="3" s="1"/>
  <c r="J59" i="3" s="1"/>
  <c r="AX51" i="1"/>
  <c r="W28" i="1"/>
  <c r="P88" i="2"/>
  <c r="P87" i="2" s="1"/>
  <c r="AU52" i="1" s="1"/>
  <c r="AU51" i="1" s="1"/>
  <c r="F30" i="3"/>
  <c r="AZ53" i="1" s="1"/>
  <c r="J30" i="3"/>
  <c r="AV53" i="1" s="1"/>
  <c r="AT53" i="1" s="1"/>
  <c r="F86" i="3"/>
  <c r="J49" i="3"/>
  <c r="J90" i="3" l="1"/>
  <c r="J57" i="3" s="1"/>
  <c r="BK113" i="3"/>
  <c r="J113" i="3" s="1"/>
  <c r="J62" i="3" s="1"/>
  <c r="J114" i="3"/>
  <c r="J63" i="3" s="1"/>
  <c r="J88" i="2"/>
  <c r="J57" i="2" s="1"/>
  <c r="BK87" i="2"/>
  <c r="J87" i="2" s="1"/>
  <c r="W26" i="1"/>
  <c r="AV51" i="1"/>
  <c r="J56" i="2" l="1"/>
  <c r="J27" i="2"/>
  <c r="BK89" i="3"/>
  <c r="J89" i="3" s="1"/>
  <c r="AT51" i="1"/>
  <c r="AK26" i="1"/>
  <c r="J56" i="3" l="1"/>
  <c r="J27" i="3"/>
  <c r="J36" i="2"/>
  <c r="AG52" i="1"/>
  <c r="AG53" i="1" l="1"/>
  <c r="AN53" i="1" s="1"/>
  <c r="J36" i="3"/>
  <c r="AG51" i="1"/>
  <c r="AN52" i="1"/>
  <c r="AN51" i="1" l="1"/>
  <c r="AK23" i="1"/>
  <c r="AK32" i="1" s="1"/>
</calcChain>
</file>

<file path=xl/sharedStrings.xml><?xml version="1.0" encoding="utf-8"?>
<sst xmlns="http://schemas.openxmlformats.org/spreadsheetml/2006/main" count="2796" uniqueCount="786">
  <si>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</si>
  <si>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</si>
  <si>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</si>
  <si>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</si>
  <si>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</si>
  <si>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</si>
  <si>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</si>
  <si>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{9b05718f-7536-442e-9133-47ac53aaa837}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</si>
  <si>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</si>
  <si>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</si>
  <si>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</si>
  <si>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</si>
  <si>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</si>
  <si>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</si>
  <si>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</si>
  <si>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</si>
  <si>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</si>
  <si>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Y141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</si>
  <si>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</si>
  <si>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</si>
  <si>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KSO:</t>
  </si>
  <si>
    <t>CC-CZ:</t>
  </si>
  <si>
    <t>Místo:</t>
  </si>
  <si>
    <t>Sokolov</t>
  </si>
  <si>
    <t>Datum:</t>
  </si>
  <si>
    <t>28. 11. 2017</t>
  </si>
  <si>
    <t>Zadavatel:</t>
  </si>
  <si>
    <t>IČ:</t>
  </si>
  <si>
    <t>DIČ:</t>
  </si>
  <si>
    <t>Uchazeč:</t>
  </si>
  <si>
    <t>Vyplň údaj</t>
  </si>
  <si>
    <t>Projektant:</t>
  </si>
  <si>
    <t>Stejskal Pavel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</si>
  <si>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</si>
  <si>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</si>
  <si>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</si>
  <si>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</si>
  <si>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</si>
  <si>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</si>
  <si>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</si>
  <si>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</si>
  <si>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</si>
  <si>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</si>
  <si>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</si>
  <si>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</si>
  <si>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</si>
  <si>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</si>
  <si>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</si>
  <si>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</si>
  <si>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</si>
  <si>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</si>
  <si>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</si>
  <si>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</si>
  <si>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</si>
  <si>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</si>
  <si>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</si>
  <si>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</si>
  <si>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</si>
  <si>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</si>
  <si>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</si>
  <si>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</si>
  <si>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</si>
  <si>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</si>
  <si>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</si>
  <si>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</si>
  <si>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</si>
  <si>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</si>
  <si>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</si>
  <si>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</si>
  <si>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</si>
  <si>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</si>
  <si>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</si>
  <si>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</si>
  <si>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</si>
  <si>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</t>
  </si>
  <si>
    <t>Kanalizace - výtlak</t>
  </si>
  <si>
    <t>STA</t>
  </si>
  <si>
    <t>1</t>
  </si>
  <si>
    <t>{1a59117c-6d4b-4a29-a7b6-77345590bcca}</t>
  </si>
  <si>
    <t>2</t>
  </si>
  <si>
    <t>20</t>
  </si>
  <si>
    <t>Čerpací šachta</t>
  </si>
  <si>
    <t>{03d55f10-77a4-48c8-939c-9f26fc832004}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</si>
  <si>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</si>
  <si>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</si>
  <si>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</si>
  <si>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</si>
  <si>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</si>
  <si>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</si>
  <si>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</si>
  <si>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10 - Kanalizace - výtlak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</si>
  <si>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</si>
  <si>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</si>
  <si>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</si>
  <si>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</si>
  <si>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</si>
  <si>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</si>
  <si>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</si>
  <si>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</si>
  <si>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</si>
  <si>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</si>
  <si>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</si>
  <si>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</si>
  <si>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</si>
  <si>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</si>
  <si>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OST - Ostatní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</si>
  <si>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</si>
  <si>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</si>
  <si>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</si>
  <si>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</si>
  <si>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</si>
  <si>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</si>
  <si>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</si>
  <si>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</si>
  <si>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</si>
  <si>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</si>
  <si>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</si>
  <si>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</si>
  <si>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</si>
  <si>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</si>
  <si>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</si>
  <si>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</si>
  <si>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</si>
  <si>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</si>
  <si>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</si>
  <si>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80</t>
  </si>
  <si>
    <t>K</t>
  </si>
  <si>
    <t>113107142</t>
  </si>
  <si>
    <t>Odstranění podkladu pl do 50 m2 živičných tl 100 mm</t>
  </si>
  <si>
    <t>m2</t>
  </si>
  <si>
    <t>CS ÚRS 2017 01</t>
  </si>
  <si>
    <t>4</t>
  </si>
  <si>
    <t>-1101984852</t>
  </si>
  <si>
    <t>79</t>
  </si>
  <si>
    <t>113202111</t>
  </si>
  <si>
    <t>Vytrhání obrub krajníků obrubníků stojatých</t>
  </si>
  <si>
    <t>m</t>
  </si>
  <si>
    <t>401590484</t>
  </si>
  <si>
    <t>78</t>
  </si>
  <si>
    <t>132201201</t>
  </si>
  <si>
    <t>Hloubení rýh š do 2000 mm v hornině tř. 3 objemu do 100 m3</t>
  </si>
  <si>
    <t>m3</t>
  </si>
  <si>
    <t>966950882</t>
  </si>
  <si>
    <t>VV</t>
  </si>
  <si>
    <t>24,5*1*2,6</t>
  </si>
  <si>
    <t>24,5*0,3*0,3 "drenáž</t>
  </si>
  <si>
    <t>6</t>
  </si>
  <si>
    <t>132201209</t>
  </si>
  <si>
    <t>Příplatek za lepivost k hloubení rýh š do 2000 mm v hornině tř. 3</t>
  </si>
  <si>
    <t>221696340</t>
  </si>
  <si>
    <t>65,905*0,5 'Přepočtené koeficientem množství</t>
  </si>
  <si>
    <t>8</t>
  </si>
  <si>
    <t>151101102</t>
  </si>
  <si>
    <t>Zřízení příložného pažení a rozepření stěn rýh hl do 4 m</t>
  </si>
  <si>
    <t>-703675957</t>
  </si>
  <si>
    <t>24,5*2,6*2</t>
  </si>
  <si>
    <t>11</t>
  </si>
  <si>
    <t>151101112</t>
  </si>
  <si>
    <t>Odstranění příložného pažení a rozepření stěn rýh hl do 4 m</t>
  </si>
  <si>
    <t>781231318</t>
  </si>
  <si>
    <t>87</t>
  </si>
  <si>
    <t>161101101</t>
  </si>
  <si>
    <t>Svislé přemístění výkopku z horniny tř. 1 až 4 hl výkopu do 2,5 m</t>
  </si>
  <si>
    <t>-550349020</t>
  </si>
  <si>
    <t>162701105</t>
  </si>
  <si>
    <t>Vodorovné přemístění do 10000 m výkopku/sypaniny z horniny tř. 1 až 4</t>
  </si>
  <si>
    <t>-875062572</t>
  </si>
  <si>
    <t>65,905-50,095</t>
  </si>
  <si>
    <t>16</t>
  </si>
  <si>
    <t>167101102</t>
  </si>
  <si>
    <t>Nakládání výkopku z hornin tř. 1 až 4 přes 100 m3</t>
  </si>
  <si>
    <t>-1354186783</t>
  </si>
  <si>
    <t>17</t>
  </si>
  <si>
    <t>171201201</t>
  </si>
  <si>
    <t>Uložení sypaniny na skládky</t>
  </si>
  <si>
    <t>569417231</t>
  </si>
  <si>
    <t>18</t>
  </si>
  <si>
    <t>171201211</t>
  </si>
  <si>
    <t>Poplatek za uložení odpadu ze sypaniny na skládce (skládkovné)</t>
  </si>
  <si>
    <t>t</t>
  </si>
  <si>
    <t>-154926162</t>
  </si>
  <si>
    <t>15,81*2 'Přepočtené koeficientem množství</t>
  </si>
  <si>
    <t>19</t>
  </si>
  <si>
    <t>174101101</t>
  </si>
  <si>
    <t>Zásyp jam, šachet rýh nebo kolem objektů sypaninou se zhutněním</t>
  </si>
  <si>
    <t>43001355</t>
  </si>
  <si>
    <t>24,5*1*(2,6-0,1-0,39)</t>
  </si>
  <si>
    <t>-6,4*0,25</t>
  </si>
  <si>
    <t>175102101</t>
  </si>
  <si>
    <t>Obsypání potrubí při překopech inž sítí ručně objem do 10 m3 z hor tř. 1 až 4</t>
  </si>
  <si>
    <t>525579479</t>
  </si>
  <si>
    <t>24,5*1*0,39</t>
  </si>
  <si>
    <t>M</t>
  </si>
  <si>
    <t>583312800</t>
  </si>
  <si>
    <t>kamenivo těžené drobné frakce 0-1</t>
  </si>
  <si>
    <t>216998797</t>
  </si>
  <si>
    <t>9,555*2 'Přepočtené koeficientem množství</t>
  </si>
  <si>
    <t>22</t>
  </si>
  <si>
    <t>181102302</t>
  </si>
  <si>
    <t>Úprava pláně v zářezech se zhutněním</t>
  </si>
  <si>
    <t>1040753357</t>
  </si>
  <si>
    <t>85</t>
  </si>
  <si>
    <t>181301101</t>
  </si>
  <si>
    <t>Rozprostření ornice tl vrstvy do 100 mm pl do 500 m2 v rovině nebo ve svahu do 1:5</t>
  </si>
  <si>
    <t>-2145712978</t>
  </si>
  <si>
    <t>86</t>
  </si>
  <si>
    <t>103211000</t>
  </si>
  <si>
    <t>zahradní substrát pro výsadbu VL</t>
  </si>
  <si>
    <t>321230649</t>
  </si>
  <si>
    <t>42,600*0,1</t>
  </si>
  <si>
    <t>83</t>
  </si>
  <si>
    <t>181411131</t>
  </si>
  <si>
    <t>Založení parkového trávníku výsevem plochy do 1000 m2 v rovině a ve svahu do 1:5</t>
  </si>
  <si>
    <t>631786321</t>
  </si>
  <si>
    <t>(24,5-3,2)*2</t>
  </si>
  <si>
    <t>84</t>
  </si>
  <si>
    <t>005724100</t>
  </si>
  <si>
    <t>osivo směs travní parková</t>
  </si>
  <si>
    <t>kg</t>
  </si>
  <si>
    <t>-1345668159</t>
  </si>
  <si>
    <t>42,6*0,015 'Přepočtené koeficientem množství</t>
  </si>
  <si>
    <t>Zakládání</t>
  </si>
  <si>
    <t>23</t>
  </si>
  <si>
    <t>211561111</t>
  </si>
  <si>
    <t>Výplň odvodňovacích žeber nebo trativodů kamenivem hrubým drceným frakce 4 až 16 mm</t>
  </si>
  <si>
    <t>-475790936</t>
  </si>
  <si>
    <t>24,5*0,3*0,3</t>
  </si>
  <si>
    <t>24</t>
  </si>
  <si>
    <t>211971110</t>
  </si>
  <si>
    <t>Zřízení opláštění žeber nebo trativodů geotextilií v rýze nebo zářezu sklonu do 1:2</t>
  </si>
  <si>
    <t>606010</t>
  </si>
  <si>
    <t>24,5*0,32</t>
  </si>
  <si>
    <t>25</t>
  </si>
  <si>
    <t>693111460</t>
  </si>
  <si>
    <t>textilie GEOFILTEX 63 63/30 300 g/m2 do š 8,8 m</t>
  </si>
  <si>
    <t>414957521</t>
  </si>
  <si>
    <t>7,84*1,1 'Přepočtené koeficientem množství</t>
  </si>
  <si>
    <t>26</t>
  </si>
  <si>
    <t>212755214</t>
  </si>
  <si>
    <t>Trativody z drenážních trubek plastových flexibilních D 100 mm bez lože</t>
  </si>
  <si>
    <t>-902120684</t>
  </si>
  <si>
    <t>Vodorovné konstrukce</t>
  </si>
  <si>
    <t>27</t>
  </si>
  <si>
    <t>451572111</t>
  </si>
  <si>
    <t>Lože pod potrubí otevřený výkop z kameniva drobného těženého</t>
  </si>
  <si>
    <t>-709611602</t>
  </si>
  <si>
    <t>24,5*1*0,1</t>
  </si>
  <si>
    <t>5</t>
  </si>
  <si>
    <t>Komunikace pozemní</t>
  </si>
  <si>
    <t>32</t>
  </si>
  <si>
    <t>564831111</t>
  </si>
  <si>
    <t>Podklad ze štěrkodrtě ŠD tl 100 mm</t>
  </si>
  <si>
    <t>-1979048267</t>
  </si>
  <si>
    <t>3,2*2</t>
  </si>
  <si>
    <t>34</t>
  </si>
  <si>
    <t>566901261</t>
  </si>
  <si>
    <t>Vyspravení podkladu po překopech ing sítí plochy přes 15 m2 obalovaným kamenivem ACP (OK) tl. 100 mm</t>
  </si>
  <si>
    <t>-2122414244</t>
  </si>
  <si>
    <t>35</t>
  </si>
  <si>
    <t>572341111</t>
  </si>
  <si>
    <t>Vyspravení krytu komunikací po překopech plochy přes 15 m2 asfalt betonem ACO (AB) tl 50 mm</t>
  </si>
  <si>
    <t>-1403370059</t>
  </si>
  <si>
    <t>36</t>
  </si>
  <si>
    <t>573111113</t>
  </si>
  <si>
    <t>Postřik živičný infiltrační s posypem z asfaltu množství 1,5 kg/m2</t>
  </si>
  <si>
    <t>-1808124961</t>
  </si>
  <si>
    <t>37</t>
  </si>
  <si>
    <t>573211112</t>
  </si>
  <si>
    <t>Postřik živičný spojovací z asfaltu v množství 0,70 kg/m2</t>
  </si>
  <si>
    <t>-1184703622</t>
  </si>
  <si>
    <t>Trubní vedení</t>
  </si>
  <si>
    <t>38</t>
  </si>
  <si>
    <t>831990101</t>
  </si>
  <si>
    <t>Napojení stávající DK do šachty</t>
  </si>
  <si>
    <t>kus</t>
  </si>
  <si>
    <t>R-pol.</t>
  </si>
  <si>
    <t>10823073</t>
  </si>
  <si>
    <t>71</t>
  </si>
  <si>
    <t>871241211</t>
  </si>
  <si>
    <t>Montáž potrubí z PE100 SDR 11 otevřený výkop svařovaných elektrotvarovkou D 90 x 8,2 mm</t>
  </si>
  <si>
    <t>2007635993</t>
  </si>
  <si>
    <t>72</t>
  </si>
  <si>
    <t>286138250</t>
  </si>
  <si>
    <t>potrubí vodovodní PE HD (IPE) tyče 6,12 m, 90 x 8,2 mm</t>
  </si>
  <si>
    <t>1092634758</t>
  </si>
  <si>
    <t>24,5*1,092 'Přepočtené koeficientem množství</t>
  </si>
  <si>
    <t>73</t>
  </si>
  <si>
    <t>877241101</t>
  </si>
  <si>
    <t>Montáž elektrospojek na potrubí z PE trub d 90</t>
  </si>
  <si>
    <t>-1072544036</t>
  </si>
  <si>
    <t>74</t>
  </si>
  <si>
    <t>286159740</t>
  </si>
  <si>
    <t>elektrospojka SDR 11, PE 100, PN 16 d 90</t>
  </si>
  <si>
    <t>1179660429</t>
  </si>
  <si>
    <t>77</t>
  </si>
  <si>
    <t>892271111</t>
  </si>
  <si>
    <t>Tlaková zkouška vodou potrubí DN 100 nebo 125</t>
  </si>
  <si>
    <t>-1492706037</t>
  </si>
  <si>
    <t>75</t>
  </si>
  <si>
    <t>899721111</t>
  </si>
  <si>
    <t>Signalizační vodič DN do 150 mm na potrubí PVC</t>
  </si>
  <si>
    <t>1864900405</t>
  </si>
  <si>
    <t>24,5+2</t>
  </si>
  <si>
    <t>76</t>
  </si>
  <si>
    <t>899722113</t>
  </si>
  <si>
    <t>Krytí potrubí z plastů výstražnou fólií z PVC 34cm</t>
  </si>
  <si>
    <t>-642062693</t>
  </si>
  <si>
    <t>9</t>
  </si>
  <si>
    <t>Ostatní konstrukce a práce, bourání</t>
  </si>
  <si>
    <t>81</t>
  </si>
  <si>
    <t>916131212</t>
  </si>
  <si>
    <t>Osazení silničního obrubníku betonového stojatého bez boční opěry do lože z betonu prostého</t>
  </si>
  <si>
    <t>-346545167</t>
  </si>
  <si>
    <t>82</t>
  </si>
  <si>
    <t>592175240</t>
  </si>
  <si>
    <t>obrubník BEST-PARKAN 50x5x20 cm, barevný</t>
  </si>
  <si>
    <t>493316130</t>
  </si>
  <si>
    <t>61</t>
  </si>
  <si>
    <t>919121111</t>
  </si>
  <si>
    <t>Těsnění spár zálivkou za studena pro komůrky š 10 mm hl 20 mm s těsnicím profilem</t>
  </si>
  <si>
    <t>2068785552</t>
  </si>
  <si>
    <t>62</t>
  </si>
  <si>
    <t>919735112</t>
  </si>
  <si>
    <t>Řezání stávajícího živičného krytu hl do 100 mm</t>
  </si>
  <si>
    <t>745373334</t>
  </si>
  <si>
    <t>997</t>
  </si>
  <si>
    <t>Přesun sutě</t>
  </si>
  <si>
    <t>63</t>
  </si>
  <si>
    <t>997221571</t>
  </si>
  <si>
    <t>Vodorovná doprava vybouraných hmot do 1 km</t>
  </si>
  <si>
    <t>-703370631</t>
  </si>
  <si>
    <t>64</t>
  </si>
  <si>
    <t>997221579</t>
  </si>
  <si>
    <t>Příplatek ZKD 1 km u vodorovné dopravy vybouraných hmot</t>
  </si>
  <si>
    <t>-246126870</t>
  </si>
  <si>
    <t>2,72*9 'Přepočtené koeficientem množství</t>
  </si>
  <si>
    <t>65</t>
  </si>
  <si>
    <t>997221845</t>
  </si>
  <si>
    <t>Poplatek za uložení odpadu z asfaltových povrchů na skládce (skládkovné)</t>
  </si>
  <si>
    <t>784768000</t>
  </si>
  <si>
    <t>998</t>
  </si>
  <si>
    <t>Přesun hmot</t>
  </si>
  <si>
    <t>66</t>
  </si>
  <si>
    <t>998276101</t>
  </si>
  <si>
    <t>Přesun hmot pro trubní vedení z trub z plastických hmot otevřený výkop</t>
  </si>
  <si>
    <t>-73488056</t>
  </si>
  <si>
    <t>OST</t>
  </si>
  <si>
    <t>Ostatní</t>
  </si>
  <si>
    <t>67</t>
  </si>
  <si>
    <t>999020001</t>
  </si>
  <si>
    <t>Vytyčovací práce</t>
  </si>
  <si>
    <t>865500194</t>
  </si>
  <si>
    <t>68</t>
  </si>
  <si>
    <t>999020002</t>
  </si>
  <si>
    <t>Geodetické zaměření</t>
  </si>
  <si>
    <t>-1365431390</t>
  </si>
  <si>
    <t>VRN</t>
  </si>
  <si>
    <t>Vedlejší rozpočtové náklady</t>
  </si>
  <si>
    <t>69</t>
  </si>
  <si>
    <t>999010001</t>
  </si>
  <si>
    <t>Přechodné dopravní značení</t>
  </si>
  <si>
    <t>-52195100</t>
  </si>
  <si>
    <t>70</t>
  </si>
  <si>
    <t>999010002</t>
  </si>
  <si>
    <t>Vedlejší náklady</t>
  </si>
  <si>
    <t>%</t>
  </si>
  <si>
    <t>2070872633</t>
  </si>
  <si>
    <t>20 - Čerpací šachta</t>
  </si>
  <si>
    <t>PSV - Práce a dodávky PSV</t>
  </si>
  <si>
    <t xml:space="preserve">    722 - Zdravotechnika - vnitřní vodovod</t>
  </si>
  <si>
    <t xml:space="preserve">    732 - Ústřední vytápění - strojovny</t>
  </si>
  <si>
    <t>M - Práce a dodávky M</t>
  </si>
  <si>
    <t xml:space="preserve">    21-M - Elektromontáže</t>
  </si>
  <si>
    <t xml:space="preserve">      M-21-00 - Rozvaděč RE</t>
  </si>
  <si>
    <t xml:space="preserve">      M-21-01 - Rozvaděč RČ</t>
  </si>
  <si>
    <t xml:space="preserve">      M-21-02 - Elektromontáže</t>
  </si>
  <si>
    <t xml:space="preserve">      M-21-03 - Zemní práce</t>
  </si>
  <si>
    <t xml:space="preserve">      M-21-04 - Ostatní</t>
  </si>
  <si>
    <t>871-01</t>
  </si>
  <si>
    <t>Demontáž vystrojení čerpací šachty</t>
  </si>
  <si>
    <t>h</t>
  </si>
  <si>
    <t>36909072</t>
  </si>
  <si>
    <t>871-02</t>
  </si>
  <si>
    <t>Vyčištění čerpací šachty</t>
  </si>
  <si>
    <t>1367419082</t>
  </si>
  <si>
    <t>PSV</t>
  </si>
  <si>
    <t>Práce a dodávky PSV</t>
  </si>
  <si>
    <t>722</t>
  </si>
  <si>
    <t>Zdravotechnika - vnitřní vodovod</t>
  </si>
  <si>
    <t>3</t>
  </si>
  <si>
    <t>722140109-1.8</t>
  </si>
  <si>
    <t>Potrubí nerez DN 80 přírubové - 1.8</t>
  </si>
  <si>
    <t>-249927779</t>
  </si>
  <si>
    <t>1.9</t>
  </si>
  <si>
    <t>příruba nerez varná s krkem DN 80</t>
  </si>
  <si>
    <t>-811109439</t>
  </si>
  <si>
    <t>1.10</t>
  </si>
  <si>
    <t>příruba nerez volná DN 80</t>
  </si>
  <si>
    <t>537661292</t>
  </si>
  <si>
    <t>1.11</t>
  </si>
  <si>
    <t>Lemový nákružek PE s 90</t>
  </si>
  <si>
    <t>572294432</t>
  </si>
  <si>
    <t>7</t>
  </si>
  <si>
    <t>722219104</t>
  </si>
  <si>
    <t>Montáž armatur přírubových DN 80 ostatní typ</t>
  </si>
  <si>
    <t>-1272506161</t>
  </si>
  <si>
    <t>1.5</t>
  </si>
  <si>
    <t>Kulový uzávěr přírubový nerez BRA.02.622 DN 80</t>
  </si>
  <si>
    <t>-987161752</t>
  </si>
  <si>
    <t>1.6</t>
  </si>
  <si>
    <t>Mezipřírubová zpětná klapka nerez BRA.D6.622 DN 80</t>
  </si>
  <si>
    <t>-1964489520</t>
  </si>
  <si>
    <t>998722201</t>
  </si>
  <si>
    <t>Přesun hmot procentní pro vnitřní vodovod v objektech v do 6 m</t>
  </si>
  <si>
    <t>701585212</t>
  </si>
  <si>
    <t>732</t>
  </si>
  <si>
    <t>Ústřední vytápění - strojovny</t>
  </si>
  <si>
    <t>724-001</t>
  </si>
  <si>
    <t>Montáž čerpadla kalového</t>
  </si>
  <si>
    <t>soubor</t>
  </si>
  <si>
    <t>-1451863281</t>
  </si>
  <si>
    <t>12</t>
  </si>
  <si>
    <t>1.1</t>
  </si>
  <si>
    <t>Kalové čerpadlo HCP BF-32UN nerez</t>
  </si>
  <si>
    <t>540110551</t>
  </si>
  <si>
    <t>13</t>
  </si>
  <si>
    <t>724-002</t>
  </si>
  <si>
    <t>Montáž spouštěcího zařízení</t>
  </si>
  <si>
    <t>-626073101</t>
  </si>
  <si>
    <t>14</t>
  </si>
  <si>
    <t>1.2</t>
  </si>
  <si>
    <t>patka spuštěcího zařízení s obloukem DN 80 nerez</t>
  </si>
  <si>
    <t>-290826377</t>
  </si>
  <si>
    <t>1.3</t>
  </si>
  <si>
    <t>vodící tyč spouštěcího zaříze 44,5x3 nerez</t>
  </si>
  <si>
    <t>-342303878</t>
  </si>
  <si>
    <t>1.4</t>
  </si>
  <si>
    <t>kotva, konzola, kotvení vodící tyče do boku jímky nerez</t>
  </si>
  <si>
    <t>-483178004</t>
  </si>
  <si>
    <t>1.7</t>
  </si>
  <si>
    <t>nerezový řetěz</t>
  </si>
  <si>
    <t>304163912</t>
  </si>
  <si>
    <t>998732201</t>
  </si>
  <si>
    <t>Přesun hmot procentní pro strojovny v objektech v do 6 m</t>
  </si>
  <si>
    <t>400717734</t>
  </si>
  <si>
    <t>Práce a dodávky M</t>
  </si>
  <si>
    <t>21-M</t>
  </si>
  <si>
    <t>Elektromontáže</t>
  </si>
  <si>
    <t>M-21-00</t>
  </si>
  <si>
    <t>Rozvaděč RE</t>
  </si>
  <si>
    <t>0001</t>
  </si>
  <si>
    <t>Elektroměrová rozvodnice ER112/NVP7P-C jednotarif třífázová do výklenku pro ČEZ</t>
  </si>
  <si>
    <t>ks</t>
  </si>
  <si>
    <t>-311676835</t>
  </si>
  <si>
    <t>0002</t>
  </si>
  <si>
    <t>S203M-B16; 3 fázový jistič, jmenovitý proud In: 16 A, vypínací charakteristika: B, vypínací schopnost Icn: 10 kA</t>
  </si>
  <si>
    <t>2142527936</t>
  </si>
  <si>
    <t>M-21-01</t>
  </si>
  <si>
    <t>Rozvaděč RČ</t>
  </si>
  <si>
    <t>0101</t>
  </si>
  <si>
    <t>Rozváděč pro zazdění 400x500x200, IP43/20, Plechový, Plechová plná dvířka, RAL 7035, včetně montážní desky a DIN lišty</t>
  </si>
  <si>
    <t>-697336167</t>
  </si>
  <si>
    <t>0102</t>
  </si>
  <si>
    <t>F204AC-25/0,03; proudový chránič; čtyřpólový; jmenovitý proud: 25 A; citlivost: 30 mA; Typ: AC – pro střídavý reziduální proud (určeno pro obecné zátěže)</t>
  </si>
  <si>
    <t>1209131403</t>
  </si>
  <si>
    <t>0103</t>
  </si>
  <si>
    <t>Motorový spouštěč MS116-4 s tepelnou a zkratovou ochrannou, Rozsah nastavení 2,5…4A, Výkon motoru 1,5kW, Napájecí napětí  690V AC/440VDC, Třída spouštění 10A, Zkratová odolnost 50kA,  Rozměr 45x90x80</t>
  </si>
  <si>
    <t>820937321</t>
  </si>
  <si>
    <t>0104</t>
  </si>
  <si>
    <t>UA1-230, Příslušenství MS 116,132, Podpěťové cívky, Montáž- vlevo, Napětí 230V, 50Hz/240V,60Hz</t>
  </si>
  <si>
    <t>1262760659</t>
  </si>
  <si>
    <t>0105</t>
  </si>
  <si>
    <t>ESB24-40  230-240VAC/DC, Stykače instalační, Ie=24A(AC-1/AC-7a), Ie=9A(AC-3/AC-7b), 4 ZAP kontakty</t>
  </si>
  <si>
    <t>-1755975117</t>
  </si>
  <si>
    <t>0106</t>
  </si>
  <si>
    <t>MA2.5/5 BÍLÁ - Řadová svorka šroubová</t>
  </si>
  <si>
    <t>1158006805</t>
  </si>
  <si>
    <t>0107</t>
  </si>
  <si>
    <t>S201M-B6; 1 fázový jistič, jmenovitý proud In: 6 A, vypínací charakteristika: B, vypínací schopnost Icn: 10 kA</t>
  </si>
  <si>
    <t>162167429</t>
  </si>
  <si>
    <t>28</t>
  </si>
  <si>
    <t>0108</t>
  </si>
  <si>
    <t>M3SS1-10B Ovladač s krátkou páčkou, třípolohové přepínače,  neprosvětlené, s aretací, barva: černá, kroužek: černý plast</t>
  </si>
  <si>
    <t>-259516344</t>
  </si>
  <si>
    <t>29</t>
  </si>
  <si>
    <t>0109</t>
  </si>
  <si>
    <t>MP3-11G, Tlačítko s prodlouženou hlavicí, prosvětlená, bez aretace, barva: zelená, kroužek: černý plast</t>
  </si>
  <si>
    <t>-894879460</t>
  </si>
  <si>
    <t>30</t>
  </si>
  <si>
    <t>0110</t>
  </si>
  <si>
    <t>MP3-11R, Bezpečnostní stop tlačítko, prosvětlené, d 40 mm, uvolnění tahem, barva a materiál tlačítka: červená, plastové</t>
  </si>
  <si>
    <t>1321067429</t>
  </si>
  <si>
    <t>31</t>
  </si>
  <si>
    <t>0111</t>
  </si>
  <si>
    <t>MCBH-00, Držák pro čelní montáž pro 3 bloky</t>
  </si>
  <si>
    <t>-1062004278</t>
  </si>
  <si>
    <t>0112</t>
  </si>
  <si>
    <t>MCB-10, Kontaktní blok: 1spínací</t>
  </si>
  <si>
    <t>-1219434331</t>
  </si>
  <si>
    <t>33</t>
  </si>
  <si>
    <t>0113</t>
  </si>
  <si>
    <t>MLBL-07G, Blok žárovky s integrovanou LED diodou 230VAC</t>
  </si>
  <si>
    <t>-1442594484</t>
  </si>
  <si>
    <t>0114</t>
  </si>
  <si>
    <t>MLBL-07R, Blok žárovky s integrovanou LED diodou 230VAC</t>
  </si>
  <si>
    <t>1731825801</t>
  </si>
  <si>
    <t>0115</t>
  </si>
  <si>
    <t>Hladinový spínač HRH-5/UNI napájení AC/DC 24-240V, umístění do rozvaděče, elko ep</t>
  </si>
  <si>
    <t>-859566721</t>
  </si>
  <si>
    <t>0116</t>
  </si>
  <si>
    <t>Sonda ovládací SHR-2 detekční k hladinovému relé, spínači, elko ep</t>
  </si>
  <si>
    <t>1412392509</t>
  </si>
  <si>
    <t>M-21-02</t>
  </si>
  <si>
    <t>0201</t>
  </si>
  <si>
    <t>H07V-U 1,5 (CY 1,5) pevný vodič, černý</t>
  </si>
  <si>
    <t>162438394</t>
  </si>
  <si>
    <t>0202</t>
  </si>
  <si>
    <t>Kabel CYKY 7x1,5</t>
  </si>
  <si>
    <t>-1967478715</t>
  </si>
  <si>
    <t>39</t>
  </si>
  <si>
    <t>0203</t>
  </si>
  <si>
    <t>Trubka ohebná KOPOFLEX 40</t>
  </si>
  <si>
    <t>1914792392</t>
  </si>
  <si>
    <t>40</t>
  </si>
  <si>
    <t>0204</t>
  </si>
  <si>
    <t>Upevňovací materiál (příchytky, pásky)</t>
  </si>
  <si>
    <t>kpl</t>
  </si>
  <si>
    <t>52788798</t>
  </si>
  <si>
    <t>41</t>
  </si>
  <si>
    <t>0205</t>
  </si>
  <si>
    <t>Písek</t>
  </si>
  <si>
    <t>-2049833292</t>
  </si>
  <si>
    <t>42</t>
  </si>
  <si>
    <t>0206</t>
  </si>
  <si>
    <t>Folie ČEZ 22 rudá</t>
  </si>
  <si>
    <t>-1643282327</t>
  </si>
  <si>
    <t>M-21-03</t>
  </si>
  <si>
    <t>43</t>
  </si>
  <si>
    <t>0301</t>
  </si>
  <si>
    <t>Vytyčení trasy vedení silového nadzemního vedení nn v přehledném terénu</t>
  </si>
  <si>
    <t>-246133241</t>
  </si>
  <si>
    <t>44</t>
  </si>
  <si>
    <t>0302</t>
  </si>
  <si>
    <t>Přípravné terénní práce - sejmutí drnu</t>
  </si>
  <si>
    <t>-1907641617</t>
  </si>
  <si>
    <t>45</t>
  </si>
  <si>
    <t>0303</t>
  </si>
  <si>
    <t>Hloubení kabelových rýh ručně, hloubka do 1 m, zem. tř. 3, šíře do 50 cm</t>
  </si>
  <si>
    <t>-1438704796</t>
  </si>
  <si>
    <t>46</t>
  </si>
  <si>
    <t>0304</t>
  </si>
  <si>
    <t>Kabelové lože z písku a štěrkopísku 5 cm nad kabel bez zakrytí</t>
  </si>
  <si>
    <t>-1490361970</t>
  </si>
  <si>
    <t>47</t>
  </si>
  <si>
    <t>0305</t>
  </si>
  <si>
    <t>Kabelové lože- zakrytí výstražnou fólií šíře do 25 cm</t>
  </si>
  <si>
    <t>-312745465</t>
  </si>
  <si>
    <t>48</t>
  </si>
  <si>
    <t>0306</t>
  </si>
  <si>
    <t>Ruční zásyp rýh - zem. tř. 3 včetně zhutnění a urovnání povrchu</t>
  </si>
  <si>
    <t>1117815960</t>
  </si>
  <si>
    <t>49</t>
  </si>
  <si>
    <t>0307</t>
  </si>
  <si>
    <t>Provizorní úprava terénu, zem. tř. 3</t>
  </si>
  <si>
    <t>-1952185400</t>
  </si>
  <si>
    <t>50</t>
  </si>
  <si>
    <t>0308</t>
  </si>
  <si>
    <t>Úprava terénu - položení drnu</t>
  </si>
  <si>
    <t>-868146254</t>
  </si>
  <si>
    <t>51</t>
  </si>
  <si>
    <t>0309</t>
  </si>
  <si>
    <t>Průchody zdivem - vybourání otvoru v železobetonu, plochy do 30 x 30 cm, tloušťky přes 15 do 30 cm</t>
  </si>
  <si>
    <t>670753922</t>
  </si>
  <si>
    <t>M-21-04</t>
  </si>
  <si>
    <t>52</t>
  </si>
  <si>
    <t>001</t>
  </si>
  <si>
    <t>Demontáž stávajícího rozvaděče RE a RP</t>
  </si>
  <si>
    <t>hod</t>
  </si>
  <si>
    <t>1266286388</t>
  </si>
  <si>
    <t>53</t>
  </si>
  <si>
    <t>002</t>
  </si>
  <si>
    <t>Dozdění nových rozvaděčů v pilíři</t>
  </si>
  <si>
    <t>1085299838</t>
  </si>
  <si>
    <t>54</t>
  </si>
  <si>
    <t>003</t>
  </si>
  <si>
    <t>Výchozí revize</t>
  </si>
  <si>
    <t>-926159160</t>
  </si>
  <si>
    <t>55</t>
  </si>
  <si>
    <t>004</t>
  </si>
  <si>
    <t>PPV - 6% z mat.+mont.</t>
  </si>
  <si>
    <t>602179319</t>
  </si>
  <si>
    <t>56</t>
  </si>
  <si>
    <t>005</t>
  </si>
  <si>
    <t>Doprava - 3,6% z mat.</t>
  </si>
  <si>
    <t>-487492162</t>
  </si>
  <si>
    <t>57</t>
  </si>
  <si>
    <t>006</t>
  </si>
  <si>
    <t>Přesun - 4,0% z mat.</t>
  </si>
  <si>
    <t>81759401</t>
  </si>
  <si>
    <t>58</t>
  </si>
  <si>
    <t>-2074950817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</si>
  <si>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</si>
  <si>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</si>
  <si>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</si>
  <si>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</si>
  <si>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</si>
  <si>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</si>
  <si>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</si>
  <si>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</si>
  <si>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</si>
  <si>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</si>
  <si>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</si>
  <si>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</si>
  <si>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</si>
  <si>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</si>
  <si>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</si>
  <si>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</si>
  <si>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</si>
  <si>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</si>
  <si>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</si>
  <si>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</si>
  <si>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</si>
  <si>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</si>
  <si>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</si>
  <si>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</si>
  <si>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</si>
  <si>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</si>
  <si>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</si>
  <si>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</si>
  <si>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</si>
  <si>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</si>
  <si>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</si>
  <si>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</si>
  <si>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</si>
  <si>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</si>
  <si>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</si>
  <si>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</si>
  <si>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</si>
  <si>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</si>
  <si>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</si>
  <si>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</si>
  <si>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</si>
  <si>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</si>
  <si>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</si>
  <si>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</si>
  <si>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</si>
  <si>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</si>
  <si>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</si>
  <si>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</si>
  <si>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</si>
  <si>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</si>
  <si>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</si>
  <si>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</si>
  <si>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</si>
  <si>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</si>
  <si>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</si>
  <si>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</si>
  <si>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</si>
  <si>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</si>
  <si>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</si>
  <si>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</si>
  <si>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</si>
  <si>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</si>
  <si>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</si>
  <si>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</si>
  <si>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</si>
  <si>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</si>
  <si>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</si>
  <si>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</si>
  <si>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</si>
  <si>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</si>
  <si>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</si>
  <si>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</si>
  <si>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</si>
  <si>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</si>
  <si>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</si>
  <si>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</si>
  <si>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</si>
  <si>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</si>
  <si>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</si>
  <si>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</si>
  <si>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</si>
  <si>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</si>
  <si>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</si>
  <si>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</si>
  <si>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</si>
  <si>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</si>
  <si>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</si>
  <si>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</si>
  <si>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</si>
  <si>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</si>
  <si>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</si>
  <si>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</si>
  <si>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</si>
  <si>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</si>
  <si>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</si>
  <si>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</si>
  <si>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</si>
  <si>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</si>
  <si>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</si>
  <si>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</si>
  <si>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</si>
  <si>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</si>
  <si>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</si>
  <si>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</si>
  <si>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</si>
  <si>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</si>
  <si>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</si>
  <si>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</si>
  <si>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</si>
  <si>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</si>
  <si>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</si>
  <si>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</si>
  <si>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</si>
  <si>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</si>
  <si>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</si>
  <si>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</si>
  <si>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</si>
  <si>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</si>
  <si>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</si>
  <si>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</si>
  <si>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</si>
  <si>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</si>
  <si>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</si>
  <si>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</si>
  <si>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</si>
  <si>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</si>
  <si>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</si>
  <si>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</si>
  <si>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</si>
  <si>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</si>
  <si>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</si>
  <si>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</si>
  <si>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</si>
  <si>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</si>
  <si>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</si>
  <si>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</si>
  <si>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</si>
  <si>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</si>
  <si>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</si>
  <si>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</si>
  <si>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</si>
  <si>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</si>
  <si>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</si>
  <si>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</si>
  <si>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</si>
  <si>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</si>
  <si>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</si>
  <si>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</si>
  <si>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</si>
  <si>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</si>
  <si>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</si>
  <si>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</si>
  <si>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</si>
  <si>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</si>
  <si>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</si>
  <si>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</si>
  <si>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</si>
  <si>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</si>
  <si>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</si>
  <si>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</si>
  <si>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</si>
  <si>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</si>
  <si>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</si>
  <si>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</si>
  <si>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</si>
  <si>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</si>
  <si>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</si>
  <si>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</si>
  <si>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</si>
  <si>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</si>
  <si>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</si>
  <si>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</si>
  <si>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</si>
  <si>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</si>
  <si>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</si>
  <si>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</si>
  <si>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</si>
  <si>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</si>
  <si>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</si>
  <si>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</si>
  <si>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</si>
  <si>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Rekonstrukce tech.zařízení záchytné jímky dešťových vod, Spartakiádní ul.</t>
  </si>
  <si>
    <t>Město Sokolov, Rokycanova 1929, 356 01 Sokolov</t>
  </si>
  <si>
    <t>00 259 586</t>
  </si>
  <si>
    <t>CZ 00259586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</si>
</sst>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63"/>
      <name val="Trebuchet MS"/>
    </font>
    <font>
      <sz val="8"/>
      <name val="Trebuchet MS"/>
      <charset val="238"/>
    </font>
    <font>
      <sz val="8"/>
      <color indexed="43"/>
      <name val="Trebuchet MS"/>
    </font>
    <font>
      <sz val="10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b/>
      <sz val="12"/>
      <color indexed="55"/>
      <name val="Trebuchet MS"/>
    </font>
    <font>
      <sz val="9"/>
      <color indexed="55"/>
      <name val="Trebuchet MS"/>
    </font>
    <font>
      <b/>
      <sz val="8"/>
      <color indexed="55"/>
      <name val="Trebuchet MS"/>
    </font>
    <font>
      <b/>
      <sz val="10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sz val="18"/>
      <color indexed="12"/>
      <name val="Wingdings 2"/>
    </font>
    <font>
      <b/>
      <sz val="11"/>
      <color indexed="56"/>
      <name val="Trebuchet MS"/>
    </font>
    <font>
      <sz val="11"/>
      <color indexed="56"/>
      <name val="Trebuchet MS"/>
    </font>
    <font>
      <b/>
      <sz val="11"/>
      <name val="Trebuchet MS"/>
    </font>
    <font>
      <sz val="11"/>
      <color indexed="55"/>
      <name val="Trebuchet MS"/>
    </font>
    <font>
      <sz val="10"/>
      <color indexed="12"/>
      <name val="Trebuchet MS"/>
    </font>
    <font>
      <b/>
      <sz val="12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sz val="7"/>
      <color indexed="55"/>
      <name val="Trebuchet MS"/>
    </font>
    <font>
      <i/>
      <sz val="8"/>
      <color indexed="12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i/>
      <sz val="9"/>
      <name val="Trebuchet MS"/>
      <charset val="238"/>
    </font>
    <font>
      <sz val="8"/>
      <name val="Trebuchet MS"/>
      <family val="2"/>
    </font>
    <font>
      <u/>
      <sz val="11"/>
      <color theme="10"/>
      <name val="Calibri"/>
      <scheme val="minor"/>
    </font>
    <font>
      <sz val="9"/>
      <name val="Trebuchet MS"/>
      <family val="2"/>
      <charset val="238"/>
    </font>
    <font>
      <sz val="8"/>
      <color indexed="48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thin">
        <color indexed="8"/>
      </right>
      <top style="hair">
        <color indexed="55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43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5" fillId="2" borderId="0" xfId="1" applyFill="1"/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3" fillId="4" borderId="9" xfId="0" applyFont="1" applyFill="1" applyBorder="1" applyAlignment="1">
      <alignment horizontal="right" vertical="center"/>
    </xf>
    <xf numFmtId="0" fontId="0" fillId="4" borderId="9" xfId="0" applyFont="1" applyFill="1" applyBorder="1" applyAlignment="1" applyProtection="1">
      <alignment vertical="center"/>
      <protection locked="0"/>
    </xf>
    <xf numFmtId="4" fontId="3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 wrapText="1"/>
    </xf>
    <xf numFmtId="166" fontId="32" fillId="0" borderId="13" xfId="0" applyNumberFormat="1" applyFont="1" applyBorder="1" applyAlignment="1"/>
    <xf numFmtId="166" fontId="32" fillId="0" borderId="14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0" fontId="7" fillId="0" borderId="21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1" fillId="0" borderId="23" xfId="0" applyNumberFormat="1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0" fontId="29" fillId="2" borderId="0" xfId="1" applyFont="1" applyFill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2" borderId="0" xfId="0" applyFill="1" applyProtection="1"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29" fillId="2" borderId="0" xfId="1" applyFont="1" applyFill="1" applyAlignment="1" applyProtection="1">
      <alignment vertical="center"/>
      <protection locked="0"/>
    </xf>
    <xf numFmtId="0" fontId="29" fillId="2" borderId="0" xfId="1" applyFont="1" applyFill="1" applyAlignment="1" applyProtection="1">
      <alignment vertical="center"/>
      <protection locked="0"/>
    </xf>
    <xf numFmtId="0" fontId="45" fillId="2" borderId="0" xfId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vertical="center"/>
      <protection locked="0"/>
    </xf>
    <xf numFmtId="166" fontId="32" fillId="0" borderId="13" xfId="0" applyNumberFormat="1" applyFont="1" applyBorder="1" applyAlignment="1" applyProtection="1">
      <protection locked="0"/>
    </xf>
    <xf numFmtId="166" fontId="32" fillId="0" borderId="14" xfId="0" applyNumberFormat="1" applyFont="1" applyBorder="1" applyAlignment="1" applyProtection="1">
      <protection locked="0"/>
    </xf>
    <xf numFmtId="4" fontId="33" fillId="0" borderId="0" xfId="0" applyNumberFormat="1" applyFont="1" applyAlignment="1" applyProtection="1">
      <alignment vertical="center"/>
      <protection locked="0"/>
    </xf>
    <xf numFmtId="0" fontId="7" fillId="0" borderId="4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21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166" fontId="7" fillId="0" borderId="0" xfId="0" applyNumberFormat="1" applyFont="1" applyBorder="1" applyAlignment="1" applyProtection="1">
      <protection locked="0"/>
    </xf>
    <xf numFmtId="166" fontId="7" fillId="0" borderId="15" xfId="0" applyNumberFormat="1" applyFont="1" applyBorder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66" fontId="1" fillId="0" borderId="0" xfId="0" applyNumberFormat="1" applyFont="1" applyBorder="1" applyAlignment="1" applyProtection="1">
      <alignment vertical="center"/>
      <protection locked="0"/>
    </xf>
    <xf numFmtId="166" fontId="1" fillId="0" borderId="15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35" fillId="0" borderId="4" xfId="0" applyFont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166" fontId="1" fillId="0" borderId="23" xfId="0" applyNumberFormat="1" applyFont="1" applyBorder="1" applyAlignment="1" applyProtection="1">
      <alignment vertical="center"/>
      <protection locked="0"/>
    </xf>
    <xf numFmtId="166" fontId="1" fillId="0" borderId="24" xfId="0" applyNumberFormat="1" applyFont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4" fontId="21" fillId="0" borderId="21" xfId="0" applyNumberFormat="1" applyFont="1" applyBorder="1" applyAlignment="1" applyProtection="1">
      <alignment vertical="center"/>
      <protection locked="0"/>
    </xf>
    <xf numFmtId="4" fontId="21" fillId="0" borderId="0" xfId="0" applyNumberFormat="1" applyFont="1" applyBorder="1" applyAlignment="1" applyProtection="1">
      <alignment vertical="center"/>
      <protection locked="0"/>
    </xf>
    <xf numFmtId="166" fontId="21" fillId="0" borderId="0" xfId="0" applyNumberFormat="1" applyFont="1" applyBorder="1" applyAlignment="1" applyProtection="1">
      <alignment vertical="center"/>
      <protection locked="0"/>
    </xf>
    <xf numFmtId="4" fontId="21" fillId="0" borderId="15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4" fontId="28" fillId="0" borderId="21" xfId="0" applyNumberFormat="1" applyFont="1" applyBorder="1" applyAlignment="1" applyProtection="1">
      <alignment vertical="center"/>
      <protection locked="0"/>
    </xf>
    <xf numFmtId="4" fontId="28" fillId="0" borderId="0" xfId="0" applyNumberFormat="1" applyFont="1" applyBorder="1" applyAlignment="1" applyProtection="1">
      <alignment vertical="center"/>
      <protection locked="0"/>
    </xf>
    <xf numFmtId="166" fontId="28" fillId="0" borderId="0" xfId="0" applyNumberFormat="1" applyFont="1" applyBorder="1" applyAlignment="1" applyProtection="1">
      <alignment vertical="center"/>
      <protection locked="0"/>
    </xf>
    <xf numFmtId="4" fontId="28" fillId="0" borderId="15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4" fontId="28" fillId="0" borderId="23" xfId="0" applyNumberFormat="1" applyFont="1" applyBorder="1" applyAlignment="1" applyProtection="1">
      <alignment vertical="center"/>
      <protection locked="0"/>
    </xf>
    <xf numFmtId="166" fontId="28" fillId="0" borderId="23" xfId="0" applyNumberFormat="1" applyFont="1" applyBorder="1" applyAlignment="1" applyProtection="1">
      <alignment vertical="center"/>
      <protection locked="0"/>
    </xf>
    <xf numFmtId="4" fontId="28" fillId="0" borderId="24" xfId="0" applyNumberFormat="1" applyFont="1" applyBorder="1" applyAlignment="1" applyProtection="1">
      <alignment vertical="center"/>
      <protection locked="0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45" fillId="2" borderId="0" xfId="1" applyFill="1" applyProtection="1"/>
    <xf numFmtId="0" fontId="0" fillId="2" borderId="0" xfId="0" applyFill="1" applyProtection="1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0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19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6" xfId="0" applyFont="1" applyFill="1" applyBorder="1" applyAlignment="1" applyProtection="1">
      <alignment vertical="center"/>
    </xf>
    <xf numFmtId="0" fontId="0" fillId="4" borderId="5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left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right" vertical="center"/>
    </xf>
    <xf numFmtId="0" fontId="2" fillId="4" borderId="16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49" fontId="46" fillId="3" borderId="0" xfId="0" applyNumberFormat="1" applyFont="1" applyFill="1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horizontal="left" vertical="center"/>
    </xf>
    <xf numFmtId="4" fontId="0" fillId="0" borderId="27" xfId="0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7" fillId="0" borderId="4" xfId="0" applyFont="1" applyBorder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35" fillId="0" borderId="27" xfId="0" applyFont="1" applyBorder="1" applyAlignment="1" applyProtection="1">
      <alignment horizontal="center" vertical="center"/>
    </xf>
    <xf numFmtId="49" fontId="35" fillId="0" borderId="27" xfId="0" applyNumberFormat="1" applyFont="1" applyBorder="1" applyAlignment="1" applyProtection="1">
      <alignment horizontal="left" vertical="center" wrapText="1"/>
    </xf>
    <xf numFmtId="0" fontId="35" fillId="0" borderId="27" xfId="0" applyFont="1" applyBorder="1" applyAlignment="1" applyProtection="1">
      <alignment horizontal="left" vertical="center" wrapText="1"/>
    </xf>
    <xf numFmtId="0" fontId="35" fillId="0" borderId="27" xfId="0" applyFont="1" applyBorder="1" applyAlignment="1" applyProtection="1">
      <alignment horizontal="center" vertical="center" wrapText="1"/>
    </xf>
    <xf numFmtId="167" fontId="35" fillId="0" borderId="27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25" xfId="0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26" xfId="0" applyFont="1" applyFill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right" vertical="center"/>
    </xf>
    <xf numFmtId="4" fontId="5" fillId="0" borderId="2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4" borderId="19" xfId="0" applyFont="1" applyFill="1" applyBorder="1" applyAlignment="1" applyProtection="1">
      <alignment horizontal="center" vertical="center" wrapText="1"/>
    </xf>
    <xf numFmtId="4" fontId="22" fillId="0" borderId="0" xfId="0" applyNumberFormat="1" applyFont="1" applyAlignment="1" applyProtection="1"/>
    <xf numFmtId="4" fontId="5" fillId="0" borderId="0" xfId="0" applyNumberFormat="1" applyFont="1" applyAlignment="1" applyProtection="1"/>
    <xf numFmtId="4" fontId="6" fillId="0" borderId="0" xfId="0" applyNumberFormat="1" applyFont="1" applyBorder="1" applyAlignment="1" applyProtection="1"/>
    <xf numFmtId="4" fontId="35" fillId="0" borderId="27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right" vertical="center"/>
    </xf>
    <xf numFmtId="0" fontId="31" fillId="4" borderId="18" xfId="0" applyFont="1" applyFill="1" applyBorder="1" applyAlignment="1" applyProtection="1">
      <alignment horizontal="center" vertical="center" wrapText="1"/>
    </xf>
    <xf numFmtId="4" fontId="6" fillId="0" borderId="0" xfId="0" applyNumberFormat="1" applyFont="1" applyAlignment="1" applyProtection="1"/>
    <xf numFmtId="0" fontId="6" fillId="0" borderId="0" xfId="0" applyFont="1" applyAlignment="1" applyProtection="1">
      <alignment horizontal="left"/>
    </xf>
    <xf numFmtId="0" fontId="36" fillId="0" borderId="28" xfId="0" applyFont="1" applyBorder="1" applyAlignment="1" applyProtection="1">
      <alignment vertical="center" wrapText="1"/>
    </xf>
    <xf numFmtId="0" fontId="36" fillId="0" borderId="29" xfId="0" applyFont="1" applyBorder="1" applyAlignment="1" applyProtection="1">
      <alignment vertical="center" wrapText="1"/>
    </xf>
    <xf numFmtId="0" fontId="36" fillId="0" borderId="30" xfId="0" applyFont="1" applyBorder="1" applyAlignment="1" applyProtection="1">
      <alignment vertical="center" wrapText="1"/>
    </xf>
    <xf numFmtId="0" fontId="36" fillId="0" borderId="31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 wrapText="1"/>
    </xf>
    <xf numFmtId="0" fontId="36" fillId="0" borderId="32" xfId="0" applyFont="1" applyBorder="1" applyAlignment="1" applyProtection="1">
      <alignment horizontal="center" vertical="center" wrapText="1"/>
    </xf>
    <xf numFmtId="0" fontId="38" fillId="0" borderId="34" xfId="0" applyFont="1" applyBorder="1" applyAlignment="1" applyProtection="1">
      <alignment horizontal="left"/>
    </xf>
    <xf numFmtId="0" fontId="41" fillId="0" borderId="34" xfId="0" applyFont="1" applyBorder="1" applyAlignment="1" applyProtection="1"/>
    <xf numFmtId="0" fontId="38" fillId="0" borderId="34" xfId="0" applyFont="1" applyBorder="1" applyAlignment="1" applyProtection="1">
      <alignment horizontal="left"/>
    </xf>
    <xf numFmtId="0" fontId="39" fillId="0" borderId="31" xfId="0" applyFont="1" applyBorder="1" applyAlignment="1" applyProtection="1">
      <alignment horizontal="left" vertical="center"/>
    </xf>
    <xf numFmtId="0" fontId="42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/>
    </xf>
    <xf numFmtId="0" fontId="39" fillId="0" borderId="32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36" fillId="0" borderId="31" xfId="0" applyFont="1" applyBorder="1" applyAlignment="1" applyProtection="1">
      <alignment vertical="top"/>
    </xf>
    <xf numFmtId="0" fontId="36" fillId="0" borderId="0" xfId="0" applyFont="1" applyBorder="1" applyAlignment="1" applyProtection="1">
      <alignment vertical="top"/>
    </xf>
    <xf numFmtId="0" fontId="39" fillId="0" borderId="0" xfId="0" applyFont="1" applyBorder="1" applyAlignment="1" applyProtection="1">
      <alignment horizontal="left" vertical="top"/>
    </xf>
    <xf numFmtId="0" fontId="36" fillId="0" borderId="32" xfId="0" applyFont="1" applyBorder="1" applyAlignment="1" applyProtection="1">
      <alignment vertical="top"/>
    </xf>
    <xf numFmtId="0" fontId="36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left" vertical="top"/>
    </xf>
    <xf numFmtId="0" fontId="36" fillId="0" borderId="33" xfId="0" applyFont="1" applyBorder="1" applyAlignment="1" applyProtection="1">
      <alignment vertical="top"/>
    </xf>
    <xf numFmtId="0" fontId="36" fillId="0" borderId="34" xfId="0" applyFont="1" applyBorder="1" applyAlignment="1" applyProtection="1">
      <alignment vertical="top"/>
    </xf>
    <xf numFmtId="0" fontId="36" fillId="0" borderId="35" xfId="0" applyFont="1" applyBorder="1" applyAlignment="1" applyProtection="1">
      <alignment vertical="top"/>
    </xf>
    <xf numFmtId="49" fontId="39" fillId="0" borderId="0" xfId="0" applyNumberFormat="1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 wrapText="1"/>
    </xf>
    <xf numFmtId="0" fontId="39" fillId="0" borderId="34" xfId="0" applyFont="1" applyBorder="1" applyAlignment="1" applyProtection="1">
      <alignment horizontal="left" vertical="center"/>
    </xf>
    <xf numFmtId="0" fontId="39" fillId="0" borderId="35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/>
    </xf>
    <xf numFmtId="0" fontId="41" fillId="0" borderId="0" xfId="0" applyFont="1" applyAlignment="1" applyProtection="1">
      <alignment vertical="center"/>
    </xf>
    <xf numFmtId="0" fontId="38" fillId="0" borderId="0" xfId="0" applyFont="1" applyBorder="1" applyAlignment="1" applyProtection="1">
      <alignment vertical="center"/>
    </xf>
    <xf numFmtId="0" fontId="36" fillId="0" borderId="31" xfId="0" applyFont="1" applyBorder="1" applyAlignment="1" applyProtection="1">
      <alignment vertical="center" wrapText="1"/>
    </xf>
    <xf numFmtId="0" fontId="38" fillId="0" borderId="34" xfId="0" applyFont="1" applyBorder="1" applyAlignment="1" applyProtection="1">
      <alignment horizontal="left" vertical="center"/>
    </xf>
    <xf numFmtId="0" fontId="38" fillId="0" borderId="34" xfId="0" applyFont="1" applyBorder="1" applyAlignment="1" applyProtection="1">
      <alignment horizontal="center" vertical="center"/>
    </xf>
    <xf numFmtId="0" fontId="41" fillId="0" borderId="34" xfId="0" applyFont="1" applyBorder="1" applyAlignment="1" applyProtection="1">
      <alignment vertical="center"/>
    </xf>
    <xf numFmtId="0" fontId="38" fillId="0" borderId="34" xfId="0" applyFont="1" applyBorder="1" applyAlignment="1" applyProtection="1">
      <alignment vertical="center"/>
    </xf>
    <xf numFmtId="0" fontId="36" fillId="0" borderId="32" xfId="0" applyFont="1" applyBorder="1" applyAlignment="1" applyProtection="1">
      <alignment vertical="center" wrapText="1"/>
    </xf>
    <xf numFmtId="0" fontId="39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vertical="top"/>
    </xf>
    <xf numFmtId="0" fontId="39" fillId="0" borderId="33" xfId="0" applyFont="1" applyBorder="1" applyAlignment="1" applyProtection="1">
      <alignment horizontal="left" vertical="center"/>
    </xf>
    <xf numFmtId="0" fontId="0" fillId="0" borderId="34" xfId="0" applyBorder="1" applyAlignment="1" applyProtection="1">
      <alignment vertical="top"/>
    </xf>
    <xf numFmtId="0" fontId="36" fillId="0" borderId="28" xfId="0" applyFont="1" applyBorder="1" applyAlignment="1" applyProtection="1">
      <alignment horizontal="left" vertical="center"/>
    </xf>
    <xf numFmtId="0" fontId="36" fillId="0" borderId="29" xfId="0" applyFont="1" applyBorder="1" applyAlignment="1" applyProtection="1">
      <alignment horizontal="left" vertical="center"/>
    </xf>
    <xf numFmtId="0" fontId="36" fillId="0" borderId="30" xfId="0" applyFont="1" applyBorder="1" applyAlignment="1" applyProtection="1">
      <alignment horizontal="left" vertical="center"/>
    </xf>
    <xf numFmtId="0" fontId="36" fillId="0" borderId="31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center" vertical="center"/>
    </xf>
    <xf numFmtId="0" fontId="36" fillId="0" borderId="32" xfId="0" applyFont="1" applyBorder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/>
    </xf>
    <xf numFmtId="0" fontId="41" fillId="0" borderId="34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top"/>
    </xf>
    <xf numFmtId="0" fontId="39" fillId="0" borderId="0" xfId="0" applyFont="1" applyBorder="1" applyAlignment="1" applyProtection="1">
      <alignment horizontal="center" vertical="top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9" xfId="0" applyFont="1" applyBorder="1" applyAlignment="1" applyProtection="1">
      <alignment horizontal="left" vertical="center" wrapText="1"/>
    </xf>
    <xf numFmtId="0" fontId="36" fillId="0" borderId="30" xfId="0" applyFont="1" applyBorder="1" applyAlignment="1" applyProtection="1">
      <alignment horizontal="left" vertical="center" wrapText="1"/>
    </xf>
    <xf numFmtId="0" fontId="36" fillId="0" borderId="31" xfId="0" applyFont="1" applyBorder="1" applyAlignment="1" applyProtection="1">
      <alignment horizontal="left" vertical="center" wrapText="1"/>
    </xf>
    <xf numFmtId="0" fontId="36" fillId="0" borderId="32" xfId="0" applyFont="1" applyBorder="1" applyAlignment="1" applyProtection="1">
      <alignment horizontal="left" vertical="center" wrapText="1"/>
    </xf>
    <xf numFmtId="0" fontId="41" fillId="0" borderId="31" xfId="0" applyFont="1" applyBorder="1" applyAlignment="1" applyProtection="1">
      <alignment horizontal="left" vertical="center" wrapText="1"/>
    </xf>
    <xf numFmtId="0" fontId="41" fillId="0" borderId="32" xfId="0" applyFont="1" applyBorder="1" applyAlignment="1" applyProtection="1">
      <alignment horizontal="left" vertical="center" wrapText="1"/>
    </xf>
    <xf numFmtId="0" fontId="39" fillId="0" borderId="31" xfId="0" applyFont="1" applyBorder="1" applyAlignment="1" applyProtection="1">
      <alignment horizontal="left" vertical="center" wrapText="1"/>
    </xf>
    <xf numFmtId="0" fontId="39" fillId="0" borderId="32" xfId="0" applyFont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33" xfId="0" applyFont="1" applyBorder="1" applyAlignment="1" applyProtection="1">
      <alignment horizontal="left" vertical="center" wrapText="1"/>
    </xf>
    <xf numFmtId="0" fontId="39" fillId="0" borderId="34" xfId="0" applyFont="1" applyBorder="1" applyAlignment="1" applyProtection="1">
      <alignment horizontal="left" vertical="center" wrapText="1"/>
    </xf>
    <xf numFmtId="0" fontId="39" fillId="0" borderId="35" xfId="0" applyFont="1" applyBorder="1" applyAlignment="1" applyProtection="1">
      <alignment horizontal="left" vertical="center" wrapText="1"/>
    </xf>
    <xf numFmtId="0" fontId="41" fillId="0" borderId="0" xfId="0" applyFont="1" applyBorder="1" applyAlignment="1" applyProtection="1">
      <alignment horizontal="left" vertical="center"/>
    </xf>
    <xf numFmtId="0" fontId="36" fillId="0" borderId="33" xfId="0" applyFont="1" applyBorder="1" applyAlignment="1" applyProtection="1">
      <alignment horizontal="left" vertical="center"/>
    </xf>
    <xf numFmtId="0" fontId="36" fillId="0" borderId="35" xfId="0" applyFont="1" applyBorder="1" applyAlignment="1" applyProtection="1">
      <alignment horizontal="left" vertical="center"/>
    </xf>
    <xf numFmtId="0" fontId="40" fillId="0" borderId="34" xfId="0" applyFont="1" applyBorder="1" applyAlignment="1" applyProtection="1">
      <alignment horizontal="left" vertical="center"/>
    </xf>
    <xf numFmtId="0" fontId="38" fillId="0" borderId="34" xfId="0" applyFont="1" applyBorder="1" applyAlignment="1" applyProtection="1">
      <alignment horizontal="left" wrapText="1"/>
    </xf>
    <xf numFmtId="0" fontId="38" fillId="0" borderId="0" xfId="0" applyFont="1" applyBorder="1" applyAlignment="1" applyProtection="1">
      <alignment horizontal="left" vertical="center" wrapText="1"/>
    </xf>
    <xf numFmtId="0" fontId="39" fillId="0" borderId="0" xfId="0" applyFont="1" applyBorder="1" applyAlignment="1" applyProtection="1">
      <alignment horizontal="left" vertical="center" wrapText="1"/>
    </xf>
    <xf numFmtId="0" fontId="39" fillId="0" borderId="31" xfId="0" applyFont="1" applyBorder="1" applyAlignment="1" applyProtection="1">
      <alignment vertical="center" wrapText="1"/>
    </xf>
    <xf numFmtId="0" fontId="39" fillId="0" borderId="0" xfId="0" applyFont="1" applyBorder="1" applyAlignment="1" applyProtection="1">
      <alignment vertical="center" wrapText="1"/>
    </xf>
    <xf numFmtId="0" fontId="39" fillId="0" borderId="0" xfId="0" applyFont="1" applyBorder="1" applyAlignment="1" applyProtection="1">
      <alignment vertical="center"/>
    </xf>
    <xf numFmtId="49" fontId="39" fillId="0" borderId="0" xfId="0" applyNumberFormat="1" applyFont="1" applyBorder="1" applyAlignment="1" applyProtection="1">
      <alignment horizontal="left" vertical="center" wrapText="1"/>
    </xf>
    <xf numFmtId="49" fontId="39" fillId="0" borderId="0" xfId="0" applyNumberFormat="1" applyFont="1" applyBorder="1" applyAlignment="1" applyProtection="1">
      <alignment vertical="center" wrapText="1"/>
    </xf>
    <xf numFmtId="0" fontId="36" fillId="0" borderId="33" xfId="0" applyFont="1" applyBorder="1" applyAlignment="1" applyProtection="1">
      <alignment vertical="center" wrapText="1"/>
    </xf>
    <xf numFmtId="0" fontId="40" fillId="0" borderId="34" xfId="0" applyFont="1" applyBorder="1" applyAlignment="1" applyProtection="1">
      <alignment vertical="center" wrapText="1"/>
    </xf>
    <xf numFmtId="0" fontId="36" fillId="0" borderId="35" xfId="0" applyFont="1" applyBorder="1" applyAlignment="1" applyProtection="1">
      <alignment vertical="center" wrapText="1"/>
    </xf>
    <xf numFmtId="0" fontId="36" fillId="0" borderId="0" xfId="0" applyFont="1" applyAlignment="1" applyProtection="1">
      <alignment vertical="top"/>
    </xf>
    <xf numFmtId="0" fontId="40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 wrapText="1"/>
    </xf>
    <xf numFmtId="0" fontId="39" fillId="0" borderId="0" xfId="0" applyFont="1" applyBorder="1" applyAlignment="1" applyProtection="1">
      <alignment horizontal="center" vertical="center" wrapText="1"/>
    </xf>
    <xf numFmtId="0" fontId="47" fillId="4" borderId="0" xfId="0" applyFont="1" applyFill="1" applyAlignment="1" applyProtection="1">
      <alignment horizontal="center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049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>
      <pane ySplit="1" topLeftCell="A2" activePane="bottomLeft" state="frozen"/>
      <selection pane="bottomLeft" activeCell="M70" sqref="M70"/>
    </sheetView>
  </sheetViews>
  <sheetFormatPr defaultRowHeight="13.5"/>
  <cols>
    <col min="1" max="1" width="8.33203125" style="43" customWidth="1"/>
    <col min="2" max="2" width="1.6640625" style="43" customWidth="1"/>
    <col min="3" max="3" width="4.1640625" style="43" customWidth="1"/>
    <col min="4" max="33" width="2.6640625" style="43" customWidth="1"/>
    <col min="34" max="34" width="3.33203125" style="43" customWidth="1"/>
    <col min="35" max="35" width="31.6640625" style="43" customWidth="1"/>
    <col min="36" max="37" width="2.5" style="43" customWidth="1"/>
    <col min="38" max="38" width="8.33203125" style="43" customWidth="1"/>
    <col min="39" max="39" width="3.33203125" style="43" customWidth="1"/>
    <col min="40" max="40" width="13.33203125" style="43" customWidth="1"/>
    <col min="41" max="41" width="7.5" style="43" customWidth="1"/>
    <col min="42" max="42" width="4.1640625" style="43" customWidth="1"/>
    <col min="43" max="43" width="15.6640625" style="43" customWidth="1"/>
    <col min="44" max="44" width="13.6640625" style="43" customWidth="1"/>
    <col min="45" max="47" width="25.83203125" style="43" hidden="1" customWidth="1"/>
    <col min="48" max="52" width="21.6640625" style="43" hidden="1" customWidth="1"/>
    <col min="53" max="53" width="19.1640625" style="43" hidden="1" customWidth="1"/>
    <col min="54" max="54" width="25" style="43" hidden="1" customWidth="1"/>
    <col min="55" max="56" width="19.1640625" style="43" hidden="1" customWidth="1"/>
    <col min="57" max="57" width="66.5" style="43" customWidth="1"/>
    <col min="58" max="70" width="9.33203125" style="43"/>
    <col min="71" max="91" width="9.33203125" style="43" hidden="1" customWidth="1"/>
    <col min="92" max="16384" width="9.33203125" style="43"/>
  </cols>
  <sheetData>
    <row r="1" spans="1:74" ht="21.4" customHeight="1">
      <c r="A1" s="8" t="s">
        <v>0</v>
      </c>
      <c r="B1" s="9"/>
      <c r="C1" s="9"/>
      <c r="D1" s="10" t="s">
        <v>1</v>
      </c>
      <c r="E1" s="9"/>
      <c r="F1" s="9"/>
      <c r="G1" s="9"/>
      <c r="H1" s="9"/>
      <c r="I1" s="9"/>
      <c r="J1" s="9"/>
      <c r="K1" s="11" t="s">
        <v>2</v>
      </c>
      <c r="L1" s="11"/>
      <c r="M1" s="11"/>
      <c r="N1" s="11"/>
      <c r="O1" s="11"/>
      <c r="P1" s="11"/>
      <c r="Q1" s="11"/>
      <c r="R1" s="11"/>
      <c r="S1" s="11"/>
      <c r="T1" s="9"/>
      <c r="U1" s="9"/>
      <c r="V1" s="9"/>
      <c r="W1" s="11" t="s">
        <v>3</v>
      </c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91"/>
      <c r="AJ1" s="192"/>
      <c r="AK1" s="192"/>
      <c r="AL1" s="192"/>
      <c r="AM1" s="192"/>
      <c r="AN1" s="192"/>
      <c r="AO1" s="192"/>
      <c r="AP1" s="192"/>
      <c r="AQ1" s="192"/>
      <c r="AR1" s="109"/>
      <c r="AS1" s="109"/>
      <c r="AT1" s="109"/>
      <c r="AU1" s="109"/>
      <c r="AV1" s="109"/>
      <c r="AW1" s="109"/>
      <c r="AX1" s="109"/>
      <c r="AY1" s="109"/>
      <c r="AZ1" s="109"/>
      <c r="BA1" s="154" t="s">
        <v>4</v>
      </c>
      <c r="BB1" s="154" t="s">
        <v>5</v>
      </c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T1" s="155" t="s">
        <v>6</v>
      </c>
      <c r="BU1" s="155" t="s">
        <v>6</v>
      </c>
      <c r="BV1" s="155" t="s">
        <v>7</v>
      </c>
    </row>
    <row r="2" spans="1:74" ht="36.950000000000003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434" t="s">
        <v>8</v>
      </c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S2" s="116" t="s">
        <v>9</v>
      </c>
      <c r="BT2" s="116" t="s">
        <v>10</v>
      </c>
    </row>
    <row r="3" spans="1:74" ht="6.95" customHeight="1">
      <c r="A3" s="193"/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6"/>
      <c r="BS3" s="116" t="s">
        <v>9</v>
      </c>
      <c r="BT3" s="116" t="s">
        <v>11</v>
      </c>
    </row>
    <row r="4" spans="1:74" ht="36.950000000000003" customHeight="1">
      <c r="A4" s="193"/>
      <c r="B4" s="197"/>
      <c r="C4" s="188"/>
      <c r="D4" s="198" t="s">
        <v>12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99"/>
      <c r="AS4" s="117" t="s">
        <v>13</v>
      </c>
      <c r="BE4" s="156" t="s">
        <v>14</v>
      </c>
      <c r="BS4" s="116" t="s">
        <v>15</v>
      </c>
    </row>
    <row r="5" spans="1:74" ht="14.45" customHeight="1">
      <c r="A5" s="193"/>
      <c r="B5" s="197"/>
      <c r="C5" s="188"/>
      <c r="D5" s="200" t="s">
        <v>16</v>
      </c>
      <c r="E5" s="188"/>
      <c r="F5" s="188"/>
      <c r="G5" s="188"/>
      <c r="H5" s="188"/>
      <c r="I5" s="188"/>
      <c r="J5" s="188"/>
      <c r="K5" s="201" t="s">
        <v>17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188"/>
      <c r="AQ5" s="199"/>
      <c r="BE5" s="157" t="s">
        <v>18</v>
      </c>
      <c r="BS5" s="116" t="s">
        <v>9</v>
      </c>
    </row>
    <row r="6" spans="1:74" ht="36.950000000000003" customHeight="1">
      <c r="A6" s="193"/>
      <c r="B6" s="197"/>
      <c r="C6" s="188"/>
      <c r="D6" s="203" t="s">
        <v>19</v>
      </c>
      <c r="E6" s="188"/>
      <c r="F6" s="188"/>
      <c r="G6" s="188"/>
      <c r="H6" s="188"/>
      <c r="I6" s="188"/>
      <c r="J6" s="188"/>
      <c r="K6" s="204" t="s">
        <v>782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188"/>
      <c r="AQ6" s="199"/>
      <c r="BE6" s="158"/>
      <c r="BS6" s="116" t="s">
        <v>9</v>
      </c>
    </row>
    <row r="7" spans="1:74" ht="14.45" customHeight="1">
      <c r="A7" s="193"/>
      <c r="B7" s="197"/>
      <c r="C7" s="188"/>
      <c r="D7" s="190" t="s">
        <v>20</v>
      </c>
      <c r="E7" s="188"/>
      <c r="F7" s="188"/>
      <c r="G7" s="188"/>
      <c r="H7" s="188"/>
      <c r="I7" s="188"/>
      <c r="J7" s="188"/>
      <c r="K7" s="189" t="s">
        <v>5</v>
      </c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90" t="s">
        <v>21</v>
      </c>
      <c r="AL7" s="188"/>
      <c r="AM7" s="188"/>
      <c r="AN7" s="189" t="s">
        <v>5</v>
      </c>
      <c r="AO7" s="188"/>
      <c r="AP7" s="188"/>
      <c r="AQ7" s="199"/>
      <c r="BE7" s="158"/>
      <c r="BS7" s="116" t="s">
        <v>9</v>
      </c>
    </row>
    <row r="8" spans="1:74" ht="14.45" customHeight="1">
      <c r="A8" s="193"/>
      <c r="B8" s="197"/>
      <c r="C8" s="188"/>
      <c r="D8" s="190" t="s">
        <v>22</v>
      </c>
      <c r="E8" s="188"/>
      <c r="F8" s="188"/>
      <c r="G8" s="188"/>
      <c r="H8" s="188"/>
      <c r="I8" s="188"/>
      <c r="J8" s="188"/>
      <c r="K8" s="189" t="s">
        <v>23</v>
      </c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90" t="s">
        <v>24</v>
      </c>
      <c r="AL8" s="188"/>
      <c r="AM8" s="188"/>
      <c r="AN8" s="25" t="s">
        <v>25</v>
      </c>
      <c r="AO8" s="188"/>
      <c r="AP8" s="188"/>
      <c r="AQ8" s="199"/>
      <c r="BE8" s="158"/>
      <c r="BS8" s="116" t="s">
        <v>9</v>
      </c>
    </row>
    <row r="9" spans="1:74" ht="14.45" customHeight="1">
      <c r="A9" s="193"/>
      <c r="B9" s="19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99"/>
      <c r="BE9" s="158"/>
      <c r="BS9" s="116" t="s">
        <v>9</v>
      </c>
    </row>
    <row r="10" spans="1:74" ht="14.45" customHeight="1">
      <c r="A10" s="193"/>
      <c r="B10" s="197"/>
      <c r="C10" s="188"/>
      <c r="D10" s="190" t="s">
        <v>26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90" t="s">
        <v>27</v>
      </c>
      <c r="AL10" s="188"/>
      <c r="AM10" s="188"/>
      <c r="AN10" s="269" t="s">
        <v>784</v>
      </c>
      <c r="AO10" s="188"/>
      <c r="AP10" s="188"/>
      <c r="AQ10" s="199"/>
      <c r="BE10" s="158"/>
      <c r="BS10" s="116" t="s">
        <v>9</v>
      </c>
    </row>
    <row r="11" spans="1:74" ht="18.399999999999999" customHeight="1">
      <c r="A11" s="193"/>
      <c r="B11" s="197"/>
      <c r="C11" s="188"/>
      <c r="D11" s="188"/>
      <c r="E11" s="269" t="s">
        <v>783</v>
      </c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90" t="s">
        <v>28</v>
      </c>
      <c r="AL11" s="188"/>
      <c r="AM11" s="188"/>
      <c r="AN11" s="269" t="s">
        <v>785</v>
      </c>
      <c r="AO11" s="188"/>
      <c r="AP11" s="188"/>
      <c r="AQ11" s="199"/>
      <c r="BE11" s="158"/>
      <c r="BS11" s="116" t="s">
        <v>9</v>
      </c>
    </row>
    <row r="12" spans="1:74" ht="6.95" customHeight="1">
      <c r="A12" s="193"/>
      <c r="B12" s="197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99"/>
      <c r="BE12" s="158"/>
      <c r="BS12" s="116" t="s">
        <v>9</v>
      </c>
    </row>
    <row r="13" spans="1:74" ht="14.45" customHeight="1">
      <c r="A13" s="193"/>
      <c r="B13" s="197"/>
      <c r="C13" s="188"/>
      <c r="D13" s="190" t="s">
        <v>29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90" t="s">
        <v>27</v>
      </c>
      <c r="AL13" s="188"/>
      <c r="AM13" s="188"/>
      <c r="AN13" s="100" t="s">
        <v>30</v>
      </c>
      <c r="AO13" s="188"/>
      <c r="AP13" s="188"/>
      <c r="AQ13" s="199"/>
      <c r="BE13" s="158"/>
      <c r="BS13" s="116" t="s">
        <v>9</v>
      </c>
    </row>
    <row r="14" spans="1:74" ht="15">
      <c r="A14" s="193"/>
      <c r="B14" s="197"/>
      <c r="C14" s="188"/>
      <c r="D14" s="188"/>
      <c r="E14" s="26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90" t="s">
        <v>28</v>
      </c>
      <c r="AL14" s="188"/>
      <c r="AM14" s="188"/>
      <c r="AN14" s="100" t="s">
        <v>30</v>
      </c>
      <c r="AO14" s="188"/>
      <c r="AP14" s="188"/>
      <c r="AQ14" s="199"/>
      <c r="BE14" s="158"/>
      <c r="BS14" s="116" t="s">
        <v>9</v>
      </c>
    </row>
    <row r="15" spans="1:74" ht="6.95" customHeight="1">
      <c r="A15" s="193"/>
      <c r="B15" s="197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99"/>
      <c r="BE15" s="158"/>
      <c r="BS15" s="116" t="s">
        <v>6</v>
      </c>
    </row>
    <row r="16" spans="1:74" ht="14.45" customHeight="1">
      <c r="A16" s="193"/>
      <c r="B16" s="197"/>
      <c r="C16" s="188"/>
      <c r="D16" s="190" t="s">
        <v>31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90" t="s">
        <v>27</v>
      </c>
      <c r="AL16" s="188"/>
      <c r="AM16" s="188"/>
      <c r="AN16" s="189" t="s">
        <v>5</v>
      </c>
      <c r="AO16" s="188"/>
      <c r="AP16" s="188"/>
      <c r="AQ16" s="199"/>
      <c r="BE16" s="158"/>
      <c r="BS16" s="116" t="s">
        <v>6</v>
      </c>
    </row>
    <row r="17" spans="1:71" ht="18.399999999999999" customHeight="1">
      <c r="A17" s="193"/>
      <c r="B17" s="197"/>
      <c r="C17" s="188"/>
      <c r="D17" s="188"/>
      <c r="E17" s="189" t="s">
        <v>32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90" t="s">
        <v>28</v>
      </c>
      <c r="AL17" s="188"/>
      <c r="AM17" s="188"/>
      <c r="AN17" s="189" t="s">
        <v>5</v>
      </c>
      <c r="AO17" s="188"/>
      <c r="AP17" s="188"/>
      <c r="AQ17" s="199"/>
      <c r="BE17" s="158"/>
      <c r="BS17" s="116" t="s">
        <v>33</v>
      </c>
    </row>
    <row r="18" spans="1:71" ht="6.95" customHeight="1">
      <c r="A18" s="193"/>
      <c r="B18" s="197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99"/>
      <c r="BE18" s="158"/>
      <c r="BS18" s="116" t="s">
        <v>9</v>
      </c>
    </row>
    <row r="19" spans="1:71" ht="14.45" customHeight="1">
      <c r="A19" s="193"/>
      <c r="B19" s="197"/>
      <c r="C19" s="188"/>
      <c r="D19" s="190" t="s">
        <v>34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99"/>
      <c r="BE19" s="158"/>
      <c r="BS19" s="116" t="s">
        <v>9</v>
      </c>
    </row>
    <row r="20" spans="1:71" ht="22.5" customHeight="1">
      <c r="A20" s="193"/>
      <c r="B20" s="197"/>
      <c r="C20" s="188"/>
      <c r="D20" s="188"/>
      <c r="E20" s="205" t="s">
        <v>5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188"/>
      <c r="AP20" s="188"/>
      <c r="AQ20" s="199"/>
      <c r="BE20" s="158"/>
      <c r="BS20" s="116" t="s">
        <v>33</v>
      </c>
    </row>
    <row r="21" spans="1:71" ht="6.95" customHeight="1">
      <c r="A21" s="193"/>
      <c r="B21" s="197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99"/>
      <c r="BE21" s="158"/>
    </row>
    <row r="22" spans="1:71" ht="6.95" customHeight="1">
      <c r="A22" s="193"/>
      <c r="B22" s="197"/>
      <c r="C22" s="188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188"/>
      <c r="AQ22" s="199"/>
      <c r="BE22" s="158"/>
    </row>
    <row r="23" spans="1:71" s="118" customFormat="1" ht="25.9" customHeight="1">
      <c r="A23" s="207"/>
      <c r="B23" s="208"/>
      <c r="C23" s="209"/>
      <c r="D23" s="210" t="s">
        <v>35</v>
      </c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2">
        <f>ROUND(AG51,2)</f>
        <v>0</v>
      </c>
      <c r="AL23" s="213"/>
      <c r="AM23" s="213"/>
      <c r="AN23" s="213"/>
      <c r="AO23" s="213"/>
      <c r="AP23" s="209"/>
      <c r="AQ23" s="214"/>
      <c r="BE23" s="158"/>
    </row>
    <row r="24" spans="1:71" s="118" customFormat="1" ht="6.95" customHeight="1">
      <c r="A24" s="207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14"/>
      <c r="BE24" s="158"/>
    </row>
    <row r="25" spans="1:71" s="118" customFormat="1">
      <c r="A25" s="207"/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15" t="s">
        <v>36</v>
      </c>
      <c r="M25" s="215"/>
      <c r="N25" s="215"/>
      <c r="O25" s="215"/>
      <c r="P25" s="209"/>
      <c r="Q25" s="209"/>
      <c r="R25" s="209"/>
      <c r="S25" s="209"/>
      <c r="T25" s="209"/>
      <c r="U25" s="209"/>
      <c r="V25" s="209"/>
      <c r="W25" s="215" t="s">
        <v>37</v>
      </c>
      <c r="X25" s="215"/>
      <c r="Y25" s="215"/>
      <c r="Z25" s="215"/>
      <c r="AA25" s="215"/>
      <c r="AB25" s="215"/>
      <c r="AC25" s="215"/>
      <c r="AD25" s="215"/>
      <c r="AE25" s="215"/>
      <c r="AF25" s="209"/>
      <c r="AG25" s="209"/>
      <c r="AH25" s="209"/>
      <c r="AI25" s="209"/>
      <c r="AJ25" s="209"/>
      <c r="AK25" s="215" t="s">
        <v>38</v>
      </c>
      <c r="AL25" s="215"/>
      <c r="AM25" s="215"/>
      <c r="AN25" s="215"/>
      <c r="AO25" s="215"/>
      <c r="AP25" s="209"/>
      <c r="AQ25" s="214"/>
      <c r="BE25" s="158"/>
    </row>
    <row r="26" spans="1:71" s="160" customFormat="1" ht="14.45" customHeight="1">
      <c r="A26" s="216"/>
      <c r="B26" s="217"/>
      <c r="C26" s="218"/>
      <c r="D26" s="219" t="s">
        <v>39</v>
      </c>
      <c r="E26" s="218"/>
      <c r="F26" s="219" t="s">
        <v>40</v>
      </c>
      <c r="G26" s="218"/>
      <c r="H26" s="218"/>
      <c r="I26" s="218"/>
      <c r="J26" s="218"/>
      <c r="K26" s="218"/>
      <c r="L26" s="220">
        <v>0.21</v>
      </c>
      <c r="M26" s="221"/>
      <c r="N26" s="221"/>
      <c r="O26" s="221"/>
      <c r="P26" s="218"/>
      <c r="Q26" s="218"/>
      <c r="R26" s="218"/>
      <c r="S26" s="218"/>
      <c r="T26" s="218"/>
      <c r="U26" s="218"/>
      <c r="V26" s="218"/>
      <c r="W26" s="222">
        <f>ROUND(AZ51,2)</f>
        <v>0</v>
      </c>
      <c r="X26" s="221"/>
      <c r="Y26" s="221"/>
      <c r="Z26" s="221"/>
      <c r="AA26" s="221"/>
      <c r="AB26" s="221"/>
      <c r="AC26" s="221"/>
      <c r="AD26" s="221"/>
      <c r="AE26" s="221"/>
      <c r="AF26" s="218"/>
      <c r="AG26" s="218"/>
      <c r="AH26" s="218"/>
      <c r="AI26" s="218"/>
      <c r="AJ26" s="218"/>
      <c r="AK26" s="222">
        <f>ROUND(AV51,2)</f>
        <v>0</v>
      </c>
      <c r="AL26" s="221"/>
      <c r="AM26" s="221"/>
      <c r="AN26" s="221"/>
      <c r="AO26" s="221"/>
      <c r="AP26" s="218"/>
      <c r="AQ26" s="223"/>
      <c r="BE26" s="158"/>
    </row>
    <row r="27" spans="1:71" s="160" customFormat="1" ht="14.45" customHeight="1">
      <c r="A27" s="216"/>
      <c r="B27" s="217"/>
      <c r="C27" s="218"/>
      <c r="D27" s="218"/>
      <c r="E27" s="218"/>
      <c r="F27" s="219" t="s">
        <v>41</v>
      </c>
      <c r="G27" s="218"/>
      <c r="H27" s="218"/>
      <c r="I27" s="218"/>
      <c r="J27" s="218"/>
      <c r="K27" s="218"/>
      <c r="L27" s="220">
        <v>0.15</v>
      </c>
      <c r="M27" s="221"/>
      <c r="N27" s="221"/>
      <c r="O27" s="221"/>
      <c r="P27" s="218"/>
      <c r="Q27" s="218"/>
      <c r="R27" s="218"/>
      <c r="S27" s="218"/>
      <c r="T27" s="218"/>
      <c r="U27" s="218"/>
      <c r="V27" s="218"/>
      <c r="W27" s="222">
        <f>ROUND(BA51,2)</f>
        <v>0</v>
      </c>
      <c r="X27" s="221"/>
      <c r="Y27" s="221"/>
      <c r="Z27" s="221"/>
      <c r="AA27" s="221"/>
      <c r="AB27" s="221"/>
      <c r="AC27" s="221"/>
      <c r="AD27" s="221"/>
      <c r="AE27" s="221"/>
      <c r="AF27" s="218"/>
      <c r="AG27" s="218"/>
      <c r="AH27" s="218"/>
      <c r="AI27" s="218"/>
      <c r="AJ27" s="218"/>
      <c r="AK27" s="222">
        <f>ROUND(AW51,2)</f>
        <v>0</v>
      </c>
      <c r="AL27" s="221"/>
      <c r="AM27" s="221"/>
      <c r="AN27" s="221"/>
      <c r="AO27" s="221"/>
      <c r="AP27" s="218"/>
      <c r="AQ27" s="223"/>
      <c r="BE27" s="158"/>
    </row>
    <row r="28" spans="1:71" s="160" customFormat="1" ht="14.45" hidden="1" customHeight="1">
      <c r="A28" s="216"/>
      <c r="B28" s="217"/>
      <c r="C28" s="218"/>
      <c r="D28" s="218"/>
      <c r="E28" s="218"/>
      <c r="F28" s="219" t="s">
        <v>42</v>
      </c>
      <c r="G28" s="218"/>
      <c r="H28" s="218"/>
      <c r="I28" s="218"/>
      <c r="J28" s="218"/>
      <c r="K28" s="218"/>
      <c r="L28" s="220">
        <v>0.21</v>
      </c>
      <c r="M28" s="221"/>
      <c r="N28" s="221"/>
      <c r="O28" s="221"/>
      <c r="P28" s="218"/>
      <c r="Q28" s="218"/>
      <c r="R28" s="218"/>
      <c r="S28" s="218"/>
      <c r="T28" s="218"/>
      <c r="U28" s="218"/>
      <c r="V28" s="218"/>
      <c r="W28" s="222">
        <f>ROUND(BB51,2)</f>
        <v>0</v>
      </c>
      <c r="X28" s="221"/>
      <c r="Y28" s="221"/>
      <c r="Z28" s="221"/>
      <c r="AA28" s="221"/>
      <c r="AB28" s="221"/>
      <c r="AC28" s="221"/>
      <c r="AD28" s="221"/>
      <c r="AE28" s="221"/>
      <c r="AF28" s="218"/>
      <c r="AG28" s="218"/>
      <c r="AH28" s="218"/>
      <c r="AI28" s="218"/>
      <c r="AJ28" s="218"/>
      <c r="AK28" s="222">
        <v>0</v>
      </c>
      <c r="AL28" s="221"/>
      <c r="AM28" s="221"/>
      <c r="AN28" s="221"/>
      <c r="AO28" s="221"/>
      <c r="AP28" s="218"/>
      <c r="AQ28" s="223"/>
      <c r="BE28" s="158"/>
    </row>
    <row r="29" spans="1:71" s="160" customFormat="1" ht="14.45" hidden="1" customHeight="1">
      <c r="A29" s="216"/>
      <c r="B29" s="217"/>
      <c r="C29" s="218"/>
      <c r="D29" s="218"/>
      <c r="E29" s="218"/>
      <c r="F29" s="219" t="s">
        <v>43</v>
      </c>
      <c r="G29" s="218"/>
      <c r="H29" s="218"/>
      <c r="I29" s="218"/>
      <c r="J29" s="218"/>
      <c r="K29" s="218"/>
      <c r="L29" s="220">
        <v>0.15</v>
      </c>
      <c r="M29" s="221"/>
      <c r="N29" s="221"/>
      <c r="O29" s="221"/>
      <c r="P29" s="218"/>
      <c r="Q29" s="218"/>
      <c r="R29" s="218"/>
      <c r="S29" s="218"/>
      <c r="T29" s="218"/>
      <c r="U29" s="218"/>
      <c r="V29" s="218"/>
      <c r="W29" s="222">
        <f>ROUND(BC51,2)</f>
        <v>0</v>
      </c>
      <c r="X29" s="221"/>
      <c r="Y29" s="221"/>
      <c r="Z29" s="221"/>
      <c r="AA29" s="221"/>
      <c r="AB29" s="221"/>
      <c r="AC29" s="221"/>
      <c r="AD29" s="221"/>
      <c r="AE29" s="221"/>
      <c r="AF29" s="218"/>
      <c r="AG29" s="218"/>
      <c r="AH29" s="218"/>
      <c r="AI29" s="218"/>
      <c r="AJ29" s="218"/>
      <c r="AK29" s="222">
        <v>0</v>
      </c>
      <c r="AL29" s="221"/>
      <c r="AM29" s="221"/>
      <c r="AN29" s="221"/>
      <c r="AO29" s="221"/>
      <c r="AP29" s="218"/>
      <c r="AQ29" s="223"/>
      <c r="BE29" s="158"/>
    </row>
    <row r="30" spans="1:71" s="160" customFormat="1" ht="14.45" hidden="1" customHeight="1">
      <c r="A30" s="216"/>
      <c r="B30" s="217"/>
      <c r="C30" s="218"/>
      <c r="D30" s="218"/>
      <c r="E30" s="218"/>
      <c r="F30" s="219" t="s">
        <v>44</v>
      </c>
      <c r="G30" s="218"/>
      <c r="H30" s="218"/>
      <c r="I30" s="218"/>
      <c r="J30" s="218"/>
      <c r="K30" s="218"/>
      <c r="L30" s="220">
        <v>0</v>
      </c>
      <c r="M30" s="221"/>
      <c r="N30" s="221"/>
      <c r="O30" s="221"/>
      <c r="P30" s="218"/>
      <c r="Q30" s="218"/>
      <c r="R30" s="218"/>
      <c r="S30" s="218"/>
      <c r="T30" s="218"/>
      <c r="U30" s="218"/>
      <c r="V30" s="218"/>
      <c r="W30" s="222">
        <f>ROUND(BD51,2)</f>
        <v>0</v>
      </c>
      <c r="X30" s="221"/>
      <c r="Y30" s="221"/>
      <c r="Z30" s="221"/>
      <c r="AA30" s="221"/>
      <c r="AB30" s="221"/>
      <c r="AC30" s="221"/>
      <c r="AD30" s="221"/>
      <c r="AE30" s="221"/>
      <c r="AF30" s="218"/>
      <c r="AG30" s="218"/>
      <c r="AH30" s="218"/>
      <c r="AI30" s="218"/>
      <c r="AJ30" s="218"/>
      <c r="AK30" s="222">
        <v>0</v>
      </c>
      <c r="AL30" s="221"/>
      <c r="AM30" s="221"/>
      <c r="AN30" s="221"/>
      <c r="AO30" s="221"/>
      <c r="AP30" s="218"/>
      <c r="AQ30" s="223"/>
      <c r="BE30" s="158"/>
    </row>
    <row r="31" spans="1:71" s="118" customFormat="1" ht="6.95" customHeight="1">
      <c r="A31" s="207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14"/>
      <c r="BE31" s="158"/>
    </row>
    <row r="32" spans="1:71" s="118" customFormat="1" ht="25.9" customHeight="1">
      <c r="A32" s="207"/>
      <c r="B32" s="208"/>
      <c r="C32" s="224"/>
      <c r="D32" s="225" t="s">
        <v>45</v>
      </c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7" t="s">
        <v>46</v>
      </c>
      <c r="U32" s="226"/>
      <c r="V32" s="226"/>
      <c r="W32" s="226"/>
      <c r="X32" s="228" t="s">
        <v>47</v>
      </c>
      <c r="Y32" s="229"/>
      <c r="Z32" s="229"/>
      <c r="AA32" s="229"/>
      <c r="AB32" s="229"/>
      <c r="AC32" s="226"/>
      <c r="AD32" s="226"/>
      <c r="AE32" s="226"/>
      <c r="AF32" s="226"/>
      <c r="AG32" s="226"/>
      <c r="AH32" s="226"/>
      <c r="AI32" s="226"/>
      <c r="AJ32" s="226"/>
      <c r="AK32" s="230">
        <f>SUM(AK23:AK30)</f>
        <v>0</v>
      </c>
      <c r="AL32" s="229"/>
      <c r="AM32" s="229"/>
      <c r="AN32" s="229"/>
      <c r="AO32" s="231"/>
      <c r="AP32" s="224"/>
      <c r="AQ32" s="232"/>
      <c r="BE32" s="158"/>
    </row>
    <row r="33" spans="1:56" s="118" customFormat="1" ht="6.95" customHeight="1">
      <c r="A33" s="207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14"/>
    </row>
    <row r="34" spans="1:56" s="118" customFormat="1" ht="6.95" customHeight="1">
      <c r="A34" s="207"/>
      <c r="B34" s="233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5"/>
    </row>
    <row r="35" spans="1:56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</row>
    <row r="36" spans="1:56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</row>
    <row r="37" spans="1:56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</row>
    <row r="38" spans="1:56" s="118" customFormat="1" ht="6.95" customHeight="1">
      <c r="A38" s="207"/>
      <c r="B38" s="236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82"/>
    </row>
    <row r="39" spans="1:56" s="118" customFormat="1" ht="36.950000000000003" customHeight="1">
      <c r="A39" s="207"/>
      <c r="B39" s="208"/>
      <c r="C39" s="238" t="s">
        <v>48</v>
      </c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82"/>
    </row>
    <row r="40" spans="1:56" s="118" customFormat="1" ht="6.95" customHeight="1">
      <c r="A40" s="207"/>
      <c r="B40" s="208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82"/>
    </row>
    <row r="41" spans="1:56" s="162" customFormat="1" ht="14.45" customHeight="1">
      <c r="A41" s="239"/>
      <c r="B41" s="240"/>
      <c r="C41" s="241" t="s">
        <v>16</v>
      </c>
      <c r="D41" s="239"/>
      <c r="E41" s="239"/>
      <c r="F41" s="239"/>
      <c r="G41" s="239"/>
      <c r="H41" s="239"/>
      <c r="I41" s="239"/>
      <c r="J41" s="239"/>
      <c r="K41" s="239"/>
      <c r="L41" s="239" t="str">
        <f>K5</f>
        <v>Y141</v>
      </c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161"/>
    </row>
    <row r="42" spans="1:56" s="165" customFormat="1" ht="36.950000000000003" customHeight="1">
      <c r="A42" s="242"/>
      <c r="B42" s="243"/>
      <c r="C42" s="244" t="s">
        <v>19</v>
      </c>
      <c r="D42" s="242"/>
      <c r="E42" s="242"/>
      <c r="F42" s="242"/>
      <c r="G42" s="242"/>
      <c r="H42" s="242"/>
      <c r="I42" s="242"/>
      <c r="J42" s="242"/>
      <c r="K42" s="242"/>
      <c r="L42" s="245" t="str">
        <f>K6</f>
        <v>Rekonstrukce tech.zařízení záchytné jímky dešťových vod, Spartakiádní ul.</v>
      </c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2"/>
      <c r="AQ42" s="242"/>
      <c r="AR42" s="163"/>
    </row>
    <row r="43" spans="1:56" s="118" customFormat="1" ht="6.95" customHeight="1">
      <c r="A43" s="207"/>
      <c r="B43" s="208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82"/>
    </row>
    <row r="44" spans="1:56" s="118" customFormat="1" ht="15">
      <c r="A44" s="207"/>
      <c r="B44" s="208"/>
      <c r="C44" s="241" t="s">
        <v>22</v>
      </c>
      <c r="D44" s="207"/>
      <c r="E44" s="207"/>
      <c r="F44" s="207"/>
      <c r="G44" s="207"/>
      <c r="H44" s="207"/>
      <c r="I44" s="207"/>
      <c r="J44" s="207"/>
      <c r="K44" s="207"/>
      <c r="L44" s="247" t="str">
        <f>IF(K8="","",K8)</f>
        <v>Sokolov</v>
      </c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41" t="s">
        <v>24</v>
      </c>
      <c r="AJ44" s="207"/>
      <c r="AK44" s="207"/>
      <c r="AL44" s="207"/>
      <c r="AM44" s="248" t="str">
        <f>IF(AN8= "","",AN8)</f>
        <v>28. 11. 2017</v>
      </c>
      <c r="AN44" s="248"/>
      <c r="AO44" s="207"/>
      <c r="AP44" s="207"/>
      <c r="AQ44" s="207"/>
      <c r="AR44" s="82"/>
    </row>
    <row r="45" spans="1:56" s="118" customFormat="1" ht="6.95" customHeight="1">
      <c r="A45" s="207"/>
      <c r="B45" s="208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82"/>
    </row>
    <row r="46" spans="1:56" s="118" customFormat="1" ht="15">
      <c r="A46" s="207"/>
      <c r="B46" s="208"/>
      <c r="C46" s="241" t="s">
        <v>26</v>
      </c>
      <c r="D46" s="207"/>
      <c r="E46" s="207"/>
      <c r="F46" s="207"/>
      <c r="G46" s="207"/>
      <c r="H46" s="207"/>
      <c r="I46" s="207"/>
      <c r="J46" s="207"/>
      <c r="K46" s="207"/>
      <c r="L46" s="239" t="str">
        <f>IF(E11= "","",E11)</f>
        <v>Město Sokolov, Rokycanova 1929, 356 01 Sokolov</v>
      </c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41" t="s">
        <v>31</v>
      </c>
      <c r="AJ46" s="207"/>
      <c r="AK46" s="207"/>
      <c r="AL46" s="207"/>
      <c r="AM46" s="249" t="str">
        <f>IF(E17="","",E17)</f>
        <v>Stejskal Pavel</v>
      </c>
      <c r="AN46" s="249"/>
      <c r="AO46" s="249"/>
      <c r="AP46" s="249"/>
      <c r="AQ46" s="207"/>
      <c r="AR46" s="82"/>
      <c r="AS46" s="166" t="s">
        <v>49</v>
      </c>
      <c r="AT46" s="167"/>
      <c r="AU46" s="57"/>
      <c r="AV46" s="57"/>
      <c r="AW46" s="57"/>
      <c r="AX46" s="57"/>
      <c r="AY46" s="57"/>
      <c r="AZ46" s="57"/>
      <c r="BA46" s="57"/>
      <c r="BB46" s="57"/>
      <c r="BC46" s="57"/>
      <c r="BD46" s="168"/>
    </row>
    <row r="47" spans="1:56" s="118" customFormat="1" ht="15">
      <c r="A47" s="207"/>
      <c r="B47" s="208"/>
      <c r="C47" s="241" t="s">
        <v>29</v>
      </c>
      <c r="D47" s="207"/>
      <c r="E47" s="207"/>
      <c r="F47" s="207"/>
      <c r="G47" s="207"/>
      <c r="H47" s="207"/>
      <c r="I47" s="207"/>
      <c r="J47" s="207"/>
      <c r="K47" s="207"/>
      <c r="L47" s="239">
        <f>IF(E14= "Vyplň údaj","",E14)</f>
        <v>0</v>
      </c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82"/>
      <c r="AS47" s="169"/>
      <c r="AT47" s="170"/>
      <c r="AU47" s="50"/>
      <c r="AV47" s="50"/>
      <c r="AW47" s="50"/>
      <c r="AX47" s="50"/>
      <c r="AY47" s="50"/>
      <c r="AZ47" s="50"/>
      <c r="BA47" s="50"/>
      <c r="BB47" s="50"/>
      <c r="BC47" s="50"/>
      <c r="BD47" s="171"/>
    </row>
    <row r="48" spans="1:56" s="118" customFormat="1" ht="10.9" customHeight="1">
      <c r="A48" s="207"/>
      <c r="B48" s="208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82"/>
      <c r="AS48" s="169"/>
      <c r="AT48" s="170"/>
      <c r="AU48" s="50"/>
      <c r="AV48" s="50"/>
      <c r="AW48" s="50"/>
      <c r="AX48" s="50"/>
      <c r="AY48" s="50"/>
      <c r="AZ48" s="50"/>
      <c r="BA48" s="50"/>
      <c r="BB48" s="50"/>
      <c r="BC48" s="50"/>
      <c r="BD48" s="171"/>
    </row>
    <row r="49" spans="1:91" s="118" customFormat="1" ht="29.25" customHeight="1">
      <c r="A49" s="207"/>
      <c r="B49" s="208"/>
      <c r="C49" s="250" t="s">
        <v>50</v>
      </c>
      <c r="D49" s="251"/>
      <c r="E49" s="251"/>
      <c r="F49" s="251"/>
      <c r="G49" s="251"/>
      <c r="H49" s="226"/>
      <c r="I49" s="252" t="s">
        <v>51</v>
      </c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3" t="s">
        <v>52</v>
      </c>
      <c r="AH49" s="251"/>
      <c r="AI49" s="251"/>
      <c r="AJ49" s="251"/>
      <c r="AK49" s="251"/>
      <c r="AL49" s="251"/>
      <c r="AM49" s="251"/>
      <c r="AN49" s="252" t="s">
        <v>53</v>
      </c>
      <c r="AO49" s="251"/>
      <c r="AP49" s="251"/>
      <c r="AQ49" s="254" t="s">
        <v>54</v>
      </c>
      <c r="AR49" s="82"/>
      <c r="AS49" s="123" t="s">
        <v>55</v>
      </c>
      <c r="AT49" s="124" t="s">
        <v>56</v>
      </c>
      <c r="AU49" s="124" t="s">
        <v>57</v>
      </c>
      <c r="AV49" s="124" t="s">
        <v>58</v>
      </c>
      <c r="AW49" s="124" t="s">
        <v>59</v>
      </c>
      <c r="AX49" s="124" t="s">
        <v>60</v>
      </c>
      <c r="AY49" s="124" t="s">
        <v>61</v>
      </c>
      <c r="AZ49" s="124" t="s">
        <v>62</v>
      </c>
      <c r="BA49" s="124" t="s">
        <v>63</v>
      </c>
      <c r="BB49" s="124" t="s">
        <v>64</v>
      </c>
      <c r="BC49" s="124" t="s">
        <v>65</v>
      </c>
      <c r="BD49" s="125" t="s">
        <v>66</v>
      </c>
    </row>
    <row r="50" spans="1:91" s="118" customFormat="1" ht="10.9" customHeight="1">
      <c r="A50" s="207"/>
      <c r="B50" s="208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82"/>
      <c r="AS50" s="12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168"/>
    </row>
    <row r="51" spans="1:91" s="165" customFormat="1" ht="32.450000000000003" customHeight="1">
      <c r="A51" s="242"/>
      <c r="B51" s="243"/>
      <c r="C51" s="255" t="s">
        <v>67</v>
      </c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7">
        <f>ROUND(SUM(AG52:AG53),2)</f>
        <v>0</v>
      </c>
      <c r="AH51" s="257"/>
      <c r="AI51" s="257"/>
      <c r="AJ51" s="257"/>
      <c r="AK51" s="257"/>
      <c r="AL51" s="257"/>
      <c r="AM51" s="257"/>
      <c r="AN51" s="258">
        <f>SUM(AG51,AT51)</f>
        <v>0</v>
      </c>
      <c r="AO51" s="258"/>
      <c r="AP51" s="258"/>
      <c r="AQ51" s="259" t="s">
        <v>5</v>
      </c>
      <c r="AR51" s="163"/>
      <c r="AS51" s="172">
        <f>ROUND(SUM(AS52:AS53),2)</f>
        <v>0</v>
      </c>
      <c r="AT51" s="173">
        <f>ROUND(SUM(AV51:AW51),2)</f>
        <v>0</v>
      </c>
      <c r="AU51" s="174">
        <f>ROUND(SUM(AU52:AU53),5)</f>
        <v>0</v>
      </c>
      <c r="AV51" s="173">
        <f>ROUND(AZ51*L26,2)</f>
        <v>0</v>
      </c>
      <c r="AW51" s="173">
        <f>ROUND(BA51*L27,2)</f>
        <v>0</v>
      </c>
      <c r="AX51" s="173">
        <f>ROUND(BB51*L26,2)</f>
        <v>0</v>
      </c>
      <c r="AY51" s="173">
        <f>ROUND(BC51*L27,2)</f>
        <v>0</v>
      </c>
      <c r="AZ51" s="173">
        <f>ROUND(SUM(AZ52:AZ53),2)</f>
        <v>0</v>
      </c>
      <c r="BA51" s="173">
        <f>ROUND(SUM(BA52:BA53),2)</f>
        <v>0</v>
      </c>
      <c r="BB51" s="173">
        <f>ROUND(SUM(BB52:BB53),2)</f>
        <v>0</v>
      </c>
      <c r="BC51" s="173">
        <f>ROUND(SUM(BC52:BC53),2)</f>
        <v>0</v>
      </c>
      <c r="BD51" s="175">
        <f>ROUND(SUM(BD52:BD53),2)</f>
        <v>0</v>
      </c>
      <c r="BS51" s="164" t="s">
        <v>68</v>
      </c>
      <c r="BT51" s="164" t="s">
        <v>69</v>
      </c>
      <c r="BU51" s="176" t="s">
        <v>70</v>
      </c>
      <c r="BV51" s="164" t="s">
        <v>71</v>
      </c>
      <c r="BW51" s="164" t="s">
        <v>7</v>
      </c>
      <c r="BX51" s="164" t="s">
        <v>72</v>
      </c>
      <c r="CL51" s="164" t="s">
        <v>5</v>
      </c>
    </row>
    <row r="52" spans="1:91" s="182" customFormat="1" ht="22.5" customHeight="1">
      <c r="A52" s="260" t="s">
        <v>73</v>
      </c>
      <c r="B52" s="261"/>
      <c r="C52" s="262"/>
      <c r="D52" s="263" t="s">
        <v>74</v>
      </c>
      <c r="E52" s="263"/>
      <c r="F52" s="263"/>
      <c r="G52" s="263"/>
      <c r="H52" s="263"/>
      <c r="I52" s="264"/>
      <c r="J52" s="263" t="s">
        <v>75</v>
      </c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5">
        <f>'10 - Kanalizace - výtlak'!J27</f>
        <v>0</v>
      </c>
      <c r="AH52" s="266"/>
      <c r="AI52" s="266"/>
      <c r="AJ52" s="266"/>
      <c r="AK52" s="266"/>
      <c r="AL52" s="266"/>
      <c r="AM52" s="266"/>
      <c r="AN52" s="265">
        <f>SUM(AG52,AT52)</f>
        <v>0</v>
      </c>
      <c r="AO52" s="266"/>
      <c r="AP52" s="266"/>
      <c r="AQ52" s="267" t="s">
        <v>76</v>
      </c>
      <c r="AR52" s="177"/>
      <c r="AS52" s="178">
        <v>0</v>
      </c>
      <c r="AT52" s="179">
        <f>ROUND(SUM(AV52:AW52),2)</f>
        <v>0</v>
      </c>
      <c r="AU52" s="180">
        <f>'10 - Kanalizace - výtlak'!P87</f>
        <v>0</v>
      </c>
      <c r="AV52" s="179">
        <f>'10 - Kanalizace - výtlak'!J30</f>
        <v>0</v>
      </c>
      <c r="AW52" s="179">
        <f>'10 - Kanalizace - výtlak'!J31</f>
        <v>0</v>
      </c>
      <c r="AX52" s="179">
        <f>'10 - Kanalizace - výtlak'!J32</f>
        <v>0</v>
      </c>
      <c r="AY52" s="179">
        <f>'10 - Kanalizace - výtlak'!J33</f>
        <v>0</v>
      </c>
      <c r="AZ52" s="179">
        <f>'10 - Kanalizace - výtlak'!F30</f>
        <v>0</v>
      </c>
      <c r="BA52" s="179">
        <f>'10 - Kanalizace - výtlak'!F31</f>
        <v>0</v>
      </c>
      <c r="BB52" s="179">
        <f>'10 - Kanalizace - výtlak'!F32</f>
        <v>0</v>
      </c>
      <c r="BC52" s="179">
        <f>'10 - Kanalizace - výtlak'!F33</f>
        <v>0</v>
      </c>
      <c r="BD52" s="181">
        <f>'10 - Kanalizace - výtlak'!F34</f>
        <v>0</v>
      </c>
      <c r="BT52" s="183" t="s">
        <v>77</v>
      </c>
      <c r="BV52" s="183" t="s">
        <v>71</v>
      </c>
      <c r="BW52" s="183" t="s">
        <v>78</v>
      </c>
      <c r="BX52" s="183" t="s">
        <v>7</v>
      </c>
      <c r="CL52" s="183" t="s">
        <v>5</v>
      </c>
      <c r="CM52" s="183" t="s">
        <v>79</v>
      </c>
    </row>
    <row r="53" spans="1:91" s="182" customFormat="1" ht="22.5" customHeight="1">
      <c r="A53" s="260" t="s">
        <v>73</v>
      </c>
      <c r="B53" s="261"/>
      <c r="C53" s="262"/>
      <c r="D53" s="263" t="s">
        <v>80</v>
      </c>
      <c r="E53" s="263"/>
      <c r="F53" s="263"/>
      <c r="G53" s="263"/>
      <c r="H53" s="263"/>
      <c r="I53" s="264"/>
      <c r="J53" s="263" t="s">
        <v>81</v>
      </c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5">
        <f>'20 - Čerpací šachta'!J27</f>
        <v>0</v>
      </c>
      <c r="AH53" s="266"/>
      <c r="AI53" s="266"/>
      <c r="AJ53" s="266"/>
      <c r="AK53" s="266"/>
      <c r="AL53" s="266"/>
      <c r="AM53" s="266"/>
      <c r="AN53" s="265">
        <f>SUM(AG53,AT53)</f>
        <v>0</v>
      </c>
      <c r="AO53" s="266"/>
      <c r="AP53" s="266"/>
      <c r="AQ53" s="267" t="s">
        <v>76</v>
      </c>
      <c r="AR53" s="177"/>
      <c r="AS53" s="184">
        <v>0</v>
      </c>
      <c r="AT53" s="185">
        <f>ROUND(SUM(AV53:AW53),2)</f>
        <v>0</v>
      </c>
      <c r="AU53" s="186">
        <f>'20 - Čerpací šachta'!P89</f>
        <v>0</v>
      </c>
      <c r="AV53" s="185">
        <f>'20 - Čerpací šachta'!J30</f>
        <v>0</v>
      </c>
      <c r="AW53" s="185">
        <f>'20 - Čerpací šachta'!J31</f>
        <v>0</v>
      </c>
      <c r="AX53" s="185">
        <f>'20 - Čerpací šachta'!J32</f>
        <v>0</v>
      </c>
      <c r="AY53" s="185">
        <f>'20 - Čerpací šachta'!J33</f>
        <v>0</v>
      </c>
      <c r="AZ53" s="185">
        <f>'20 - Čerpací šachta'!F30</f>
        <v>0</v>
      </c>
      <c r="BA53" s="185">
        <f>'20 - Čerpací šachta'!F31</f>
        <v>0</v>
      </c>
      <c r="BB53" s="185">
        <f>'20 - Čerpací šachta'!F32</f>
        <v>0</v>
      </c>
      <c r="BC53" s="185">
        <f>'20 - Čerpací šachta'!F33</f>
        <v>0</v>
      </c>
      <c r="BD53" s="187">
        <f>'20 - Čerpací šachta'!F34</f>
        <v>0</v>
      </c>
      <c r="BT53" s="183" t="s">
        <v>77</v>
      </c>
      <c r="BV53" s="183" t="s">
        <v>71</v>
      </c>
      <c r="BW53" s="183" t="s">
        <v>82</v>
      </c>
      <c r="BX53" s="183" t="s">
        <v>7</v>
      </c>
      <c r="CL53" s="183" t="s">
        <v>5</v>
      </c>
      <c r="CM53" s="183" t="s">
        <v>79</v>
      </c>
    </row>
    <row r="54" spans="1:91" s="118" customFormat="1" ht="30" customHeight="1">
      <c r="A54" s="207"/>
      <c r="B54" s="208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82"/>
    </row>
    <row r="55" spans="1:91" s="118" customFormat="1" ht="6.95" customHeight="1">
      <c r="A55" s="207"/>
      <c r="B55" s="233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82"/>
    </row>
  </sheetData>
  <sheetProtection password="A2DB" sheet="1" objects="1" scenarios="1" selectLockedCells="1"/>
  <mergeCells count="45">
    <mergeCell ref="AR2:BE2"/>
    <mergeCell ref="AN52:AP52"/>
    <mergeCell ref="AG52:AM52"/>
    <mergeCell ref="L42:AO42"/>
    <mergeCell ref="AM44:AN44"/>
    <mergeCell ref="AM46:AP46"/>
    <mergeCell ref="AS46:AT48"/>
    <mergeCell ref="AK32:AO32"/>
    <mergeCell ref="X32:AB32"/>
    <mergeCell ref="W30:AE30"/>
    <mergeCell ref="AK28:AO28"/>
    <mergeCell ref="L29:O29"/>
    <mergeCell ref="AG49:AM49"/>
    <mergeCell ref="AN49:AP49"/>
    <mergeCell ref="AN53:AP53"/>
    <mergeCell ref="AG53:AM53"/>
    <mergeCell ref="AG51:AM51"/>
    <mergeCell ref="AN51:AP51"/>
    <mergeCell ref="AK29:AO29"/>
    <mergeCell ref="L28:O28"/>
    <mergeCell ref="L27:O27"/>
    <mergeCell ref="W27:AE27"/>
    <mergeCell ref="W28:AE28"/>
    <mergeCell ref="L30:O30"/>
    <mergeCell ref="D53:H53"/>
    <mergeCell ref="J53:AF53"/>
    <mergeCell ref="BE5:BE32"/>
    <mergeCell ref="K5:AO5"/>
    <mergeCell ref="D52:H52"/>
    <mergeCell ref="J52:AF52"/>
    <mergeCell ref="C49:G49"/>
    <mergeCell ref="I49:AF49"/>
    <mergeCell ref="AK30:AO30"/>
    <mergeCell ref="K6:AO6"/>
    <mergeCell ref="E14:AJ14"/>
    <mergeCell ref="E20:AN20"/>
    <mergeCell ref="AK23:AO23"/>
    <mergeCell ref="L25:O25"/>
    <mergeCell ref="W29:AE29"/>
    <mergeCell ref="AK27:AO27"/>
    <mergeCell ref="W25:AE25"/>
    <mergeCell ref="AK25:AO25"/>
    <mergeCell ref="L26:O26"/>
    <mergeCell ref="W26:AE26"/>
    <mergeCell ref="AK26:AO26"/>
  </mergeCells>
  <phoneticPr fontId="44" type="noConversion"/>
  <hyperlinks>
    <hyperlink ref="K1:S1" location="C2" display="1) Rekapitulace stavby"/>
    <hyperlink ref="W1:AI1" location="C51" display="2) Rekapitulace objektů stavby a soupisů prací"/>
    <hyperlink ref="A52" location="'10 - Kanalizace - výtlak'!C2" display="/"/>
    <hyperlink ref="A53" location="'20 - Čerpací šachta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2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3.5"/>
  <cols>
    <col min="1" max="1" width="8.33203125" style="43" customWidth="1"/>
    <col min="2" max="2" width="1.6640625" style="43" customWidth="1"/>
    <col min="3" max="3" width="4.1640625" style="43" customWidth="1"/>
    <col min="4" max="4" width="4.33203125" style="43" customWidth="1"/>
    <col min="5" max="5" width="17.1640625" style="43" customWidth="1"/>
    <col min="6" max="6" width="75" style="43" customWidth="1"/>
    <col min="7" max="7" width="8.6640625" style="43" customWidth="1"/>
    <col min="8" max="8" width="11.1640625" style="43" customWidth="1"/>
    <col min="9" max="9" width="12.6640625" style="43" customWidth="1"/>
    <col min="10" max="10" width="23.5" style="43" customWidth="1"/>
    <col min="11" max="11" width="15.5" style="43" customWidth="1"/>
    <col min="12" max="12" width="9.33203125" style="43"/>
    <col min="13" max="18" width="9.33203125" style="43" hidden="1" customWidth="1"/>
    <col min="19" max="19" width="8.1640625" style="43" hidden="1" customWidth="1"/>
    <col min="20" max="20" width="29.6640625" style="43" hidden="1" customWidth="1"/>
    <col min="21" max="21" width="16.33203125" style="43" hidden="1" customWidth="1"/>
    <col min="22" max="22" width="12.33203125" style="43" customWidth="1"/>
    <col min="23" max="23" width="16.33203125" style="43" customWidth="1"/>
    <col min="24" max="24" width="12.33203125" style="43" customWidth="1"/>
    <col min="25" max="25" width="15" style="43" customWidth="1"/>
    <col min="26" max="26" width="11" style="43" customWidth="1"/>
    <col min="27" max="27" width="15" style="43" customWidth="1"/>
    <col min="28" max="28" width="16.33203125" style="43" customWidth="1"/>
    <col min="29" max="29" width="11" style="43" customWidth="1"/>
    <col min="30" max="30" width="15" style="43" customWidth="1"/>
    <col min="31" max="31" width="16.33203125" style="43" customWidth="1"/>
    <col min="32" max="43" width="9.33203125" style="43"/>
    <col min="44" max="65" width="9.33203125" style="43" hidden="1" customWidth="1"/>
    <col min="66" max="16384" width="9.33203125" style="43"/>
  </cols>
  <sheetData>
    <row r="1" spans="1:70" ht="21.75" customHeight="1">
      <c r="A1" s="109"/>
      <c r="B1" s="47"/>
      <c r="C1" s="47"/>
      <c r="D1" s="110" t="s">
        <v>1</v>
      </c>
      <c r="E1" s="47"/>
      <c r="F1" s="111" t="s">
        <v>83</v>
      </c>
      <c r="G1" s="112" t="s">
        <v>84</v>
      </c>
      <c r="H1" s="112"/>
      <c r="I1" s="47"/>
      <c r="J1" s="111" t="s">
        <v>85</v>
      </c>
      <c r="K1" s="110" t="s">
        <v>86</v>
      </c>
      <c r="L1" s="111" t="s">
        <v>87</v>
      </c>
      <c r="M1" s="111"/>
      <c r="N1" s="111"/>
      <c r="O1" s="111"/>
      <c r="P1" s="111"/>
      <c r="Q1" s="111"/>
      <c r="R1" s="111"/>
      <c r="S1" s="111"/>
      <c r="T1" s="111"/>
      <c r="U1" s="113"/>
      <c r="V1" s="113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</row>
    <row r="2" spans="1:70" ht="36.950000000000003" customHeight="1">
      <c r="L2" s="114" t="s">
        <v>8</v>
      </c>
      <c r="M2" s="115"/>
      <c r="N2" s="115"/>
      <c r="O2" s="115"/>
      <c r="P2" s="115"/>
      <c r="Q2" s="115"/>
      <c r="R2" s="115"/>
      <c r="S2" s="115"/>
      <c r="T2" s="115"/>
      <c r="U2" s="115"/>
      <c r="V2" s="115"/>
      <c r="AT2" s="116" t="s">
        <v>78</v>
      </c>
    </row>
    <row r="3" spans="1:70" ht="6.95" customHeight="1">
      <c r="B3" s="194"/>
      <c r="C3" s="195"/>
      <c r="D3" s="195"/>
      <c r="E3" s="195"/>
      <c r="F3" s="195"/>
      <c r="G3" s="195"/>
      <c r="H3" s="195"/>
      <c r="I3" s="195"/>
      <c r="J3" s="195"/>
      <c r="K3" s="196"/>
      <c r="AT3" s="116" t="s">
        <v>79</v>
      </c>
    </row>
    <row r="4" spans="1:70" ht="36.950000000000003" customHeight="1">
      <c r="B4" s="197"/>
      <c r="C4" s="188"/>
      <c r="D4" s="198" t="s">
        <v>88</v>
      </c>
      <c r="E4" s="188"/>
      <c r="F4" s="188"/>
      <c r="G4" s="188"/>
      <c r="H4" s="188"/>
      <c r="I4" s="188"/>
      <c r="J4" s="188"/>
      <c r="K4" s="199"/>
      <c r="M4" s="117" t="s">
        <v>13</v>
      </c>
      <c r="AT4" s="116" t="s">
        <v>6</v>
      </c>
    </row>
    <row r="5" spans="1:70" ht="6.95" customHeight="1">
      <c r="B5" s="197"/>
      <c r="C5" s="188"/>
      <c r="D5" s="188"/>
      <c r="E5" s="188"/>
      <c r="F5" s="188"/>
      <c r="G5" s="188"/>
      <c r="H5" s="188"/>
      <c r="I5" s="188"/>
      <c r="J5" s="188"/>
      <c r="K5" s="199"/>
    </row>
    <row r="6" spans="1:70" ht="15">
      <c r="B6" s="197"/>
      <c r="C6" s="188"/>
      <c r="D6" s="190" t="s">
        <v>19</v>
      </c>
      <c r="E6" s="188"/>
      <c r="F6" s="188"/>
      <c r="G6" s="188"/>
      <c r="H6" s="188"/>
      <c r="I6" s="188"/>
      <c r="J6" s="188"/>
      <c r="K6" s="199"/>
    </row>
    <row r="7" spans="1:70" ht="22.5" customHeight="1">
      <c r="B7" s="197"/>
      <c r="C7" s="188"/>
      <c r="D7" s="188"/>
      <c r="E7" s="271" t="str">
        <f>'Rekapitulace stavby'!K6</f>
        <v>Rekonstrukce tech.zařízení záchytné jímky dešťových vod, Spartakiádní ul.</v>
      </c>
      <c r="F7" s="272"/>
      <c r="G7" s="272"/>
      <c r="H7" s="272"/>
      <c r="I7" s="188"/>
      <c r="J7" s="188"/>
      <c r="K7" s="199"/>
    </row>
    <row r="8" spans="1:70" s="118" customFormat="1" ht="15">
      <c r="B8" s="208"/>
      <c r="C8" s="209"/>
      <c r="D8" s="190" t="s">
        <v>89</v>
      </c>
      <c r="E8" s="209"/>
      <c r="F8" s="209"/>
      <c r="G8" s="209"/>
      <c r="H8" s="209"/>
      <c r="I8" s="209"/>
      <c r="J8" s="209"/>
      <c r="K8" s="214"/>
    </row>
    <row r="9" spans="1:70" s="118" customFormat="1" ht="36.950000000000003" customHeight="1">
      <c r="B9" s="208"/>
      <c r="C9" s="209"/>
      <c r="D9" s="209"/>
      <c r="E9" s="273" t="s">
        <v>90</v>
      </c>
      <c r="F9" s="274"/>
      <c r="G9" s="274"/>
      <c r="H9" s="274"/>
      <c r="I9" s="209"/>
      <c r="J9" s="209"/>
      <c r="K9" s="214"/>
    </row>
    <row r="10" spans="1:70" s="118" customFormat="1">
      <c r="B10" s="208"/>
      <c r="C10" s="209"/>
      <c r="D10" s="209"/>
      <c r="E10" s="209"/>
      <c r="F10" s="209"/>
      <c r="G10" s="209"/>
      <c r="H10" s="209"/>
      <c r="I10" s="209"/>
      <c r="J10" s="209"/>
      <c r="K10" s="214"/>
    </row>
    <row r="11" spans="1:70" s="118" customFormat="1" ht="14.45" customHeight="1">
      <c r="B11" s="208"/>
      <c r="C11" s="209"/>
      <c r="D11" s="190" t="s">
        <v>20</v>
      </c>
      <c r="E11" s="209"/>
      <c r="F11" s="189" t="s">
        <v>5</v>
      </c>
      <c r="G11" s="209"/>
      <c r="H11" s="209"/>
      <c r="I11" s="190" t="s">
        <v>21</v>
      </c>
      <c r="J11" s="189" t="s">
        <v>5</v>
      </c>
      <c r="K11" s="214"/>
    </row>
    <row r="12" spans="1:70" s="118" customFormat="1" ht="14.45" customHeight="1">
      <c r="B12" s="208"/>
      <c r="C12" s="209"/>
      <c r="D12" s="190" t="s">
        <v>22</v>
      </c>
      <c r="E12" s="209"/>
      <c r="F12" s="189" t="s">
        <v>23</v>
      </c>
      <c r="G12" s="209"/>
      <c r="H12" s="209"/>
      <c r="I12" s="190" t="s">
        <v>24</v>
      </c>
      <c r="J12" s="326" t="str">
        <f>'Rekapitulace stavby'!AN8</f>
        <v>28. 11. 2017</v>
      </c>
      <c r="K12" s="214"/>
    </row>
    <row r="13" spans="1:70" s="118" customFormat="1" ht="10.9" customHeight="1">
      <c r="B13" s="208"/>
      <c r="C13" s="209"/>
      <c r="D13" s="209"/>
      <c r="E13" s="209"/>
      <c r="F13" s="209"/>
      <c r="G13" s="209"/>
      <c r="H13" s="209"/>
      <c r="I13" s="209"/>
      <c r="J13" s="209"/>
      <c r="K13" s="214"/>
    </row>
    <row r="14" spans="1:70" s="118" customFormat="1" ht="14.45" customHeight="1">
      <c r="B14" s="208"/>
      <c r="C14" s="209"/>
      <c r="D14" s="190" t="s">
        <v>26</v>
      </c>
      <c r="E14" s="209"/>
      <c r="F14" s="209"/>
      <c r="G14" s="209"/>
      <c r="H14" s="209"/>
      <c r="I14" s="190" t="s">
        <v>27</v>
      </c>
      <c r="J14" s="189" t="str">
        <f>'Rekapitulace stavby'!AN10</f>
        <v>00 259 586</v>
      </c>
      <c r="K14" s="214"/>
    </row>
    <row r="15" spans="1:70" s="118" customFormat="1" ht="18" customHeight="1">
      <c r="B15" s="208"/>
      <c r="C15" s="209"/>
      <c r="D15" s="209"/>
      <c r="E15" s="189" t="str">
        <f>'Rekapitulace stavby'!E11</f>
        <v>Město Sokolov, Rokycanova 1929, 356 01 Sokolov</v>
      </c>
      <c r="F15" s="209"/>
      <c r="G15" s="209"/>
      <c r="H15" s="209"/>
      <c r="I15" s="190" t="s">
        <v>28</v>
      </c>
      <c r="J15" s="189" t="str">
        <f>'Rekapitulace stavby'!AN11</f>
        <v>CZ 00259586</v>
      </c>
      <c r="K15" s="214"/>
    </row>
    <row r="16" spans="1:70" s="118" customFormat="1" ht="6.95" customHeight="1">
      <c r="B16" s="208"/>
      <c r="C16" s="209"/>
      <c r="D16" s="209"/>
      <c r="E16" s="209"/>
      <c r="F16" s="209"/>
      <c r="G16" s="209"/>
      <c r="H16" s="209"/>
      <c r="I16" s="209"/>
      <c r="J16" s="209"/>
      <c r="K16" s="214"/>
    </row>
    <row r="17" spans="2:11" s="118" customFormat="1" ht="14.45" customHeight="1">
      <c r="B17" s="208"/>
      <c r="C17" s="209"/>
      <c r="D17" s="190" t="s">
        <v>29</v>
      </c>
      <c r="E17" s="209"/>
      <c r="F17" s="209"/>
      <c r="G17" s="209"/>
      <c r="H17" s="209"/>
      <c r="I17" s="190" t="s">
        <v>27</v>
      </c>
      <c r="J17" s="189" t="str">
        <f>IF('Rekapitulace stavby'!AN13="Vyplň údaj","",IF('Rekapitulace stavby'!AN13="","",'Rekapitulace stavby'!AN13))</f>
        <v/>
      </c>
      <c r="K17" s="214"/>
    </row>
    <row r="18" spans="2:11" s="118" customFormat="1" ht="18" customHeight="1">
      <c r="B18" s="208"/>
      <c r="C18" s="209"/>
      <c r="D18" s="209"/>
      <c r="E18" s="189" t="str">
        <f>IF('Rekapitulace stavby'!E14="Vyplň údaj","",IF('Rekapitulace stavby'!E14="","",'Rekapitulace stavby'!E14))</f>
        <v/>
      </c>
      <c r="F18" s="209"/>
      <c r="G18" s="209"/>
      <c r="H18" s="209"/>
      <c r="I18" s="190" t="s">
        <v>28</v>
      </c>
      <c r="J18" s="189" t="str">
        <f>IF('Rekapitulace stavby'!AN14="Vyplň údaj","",IF('Rekapitulace stavby'!AN14="","",'Rekapitulace stavby'!AN14))</f>
        <v/>
      </c>
      <c r="K18" s="214"/>
    </row>
    <row r="19" spans="2:11" s="118" customFormat="1" ht="6.95" customHeight="1">
      <c r="B19" s="208"/>
      <c r="C19" s="209"/>
      <c r="D19" s="209"/>
      <c r="E19" s="209"/>
      <c r="F19" s="209"/>
      <c r="G19" s="209"/>
      <c r="H19" s="209"/>
      <c r="I19" s="209"/>
      <c r="J19" s="209"/>
      <c r="K19" s="214"/>
    </row>
    <row r="20" spans="2:11" s="118" customFormat="1" ht="14.45" customHeight="1">
      <c r="B20" s="208"/>
      <c r="C20" s="209"/>
      <c r="D20" s="190" t="s">
        <v>31</v>
      </c>
      <c r="E20" s="209"/>
      <c r="F20" s="209"/>
      <c r="G20" s="209"/>
      <c r="H20" s="209"/>
      <c r="I20" s="190" t="s">
        <v>27</v>
      </c>
      <c r="J20" s="189" t="s">
        <v>5</v>
      </c>
      <c r="K20" s="214"/>
    </row>
    <row r="21" spans="2:11" s="118" customFormat="1" ht="18" customHeight="1">
      <c r="B21" s="208"/>
      <c r="C21" s="209"/>
      <c r="D21" s="209"/>
      <c r="E21" s="189" t="s">
        <v>32</v>
      </c>
      <c r="F21" s="209"/>
      <c r="G21" s="209"/>
      <c r="H21" s="209"/>
      <c r="I21" s="190" t="s">
        <v>28</v>
      </c>
      <c r="J21" s="189" t="s">
        <v>5</v>
      </c>
      <c r="K21" s="214"/>
    </row>
    <row r="22" spans="2:11" s="118" customFormat="1" ht="6.95" customHeight="1">
      <c r="B22" s="208"/>
      <c r="C22" s="209"/>
      <c r="D22" s="209"/>
      <c r="E22" s="209"/>
      <c r="F22" s="209"/>
      <c r="G22" s="209"/>
      <c r="H22" s="209"/>
      <c r="I22" s="209"/>
      <c r="J22" s="209"/>
      <c r="K22" s="214"/>
    </row>
    <row r="23" spans="2:11" s="118" customFormat="1" ht="14.45" customHeight="1">
      <c r="B23" s="208"/>
      <c r="C23" s="209"/>
      <c r="D23" s="190" t="s">
        <v>34</v>
      </c>
      <c r="E23" s="209"/>
      <c r="F23" s="209"/>
      <c r="G23" s="209"/>
      <c r="H23" s="209"/>
      <c r="I23" s="209"/>
      <c r="J23" s="209"/>
      <c r="K23" s="214"/>
    </row>
    <row r="24" spans="2:11" s="119" customFormat="1" ht="22.5" customHeight="1">
      <c r="B24" s="275"/>
      <c r="C24" s="276"/>
      <c r="D24" s="276"/>
      <c r="E24" s="205" t="s">
        <v>5</v>
      </c>
      <c r="F24" s="205"/>
      <c r="G24" s="205"/>
      <c r="H24" s="205"/>
      <c r="I24" s="276"/>
      <c r="J24" s="276"/>
      <c r="K24" s="327"/>
    </row>
    <row r="25" spans="2:11" s="118" customFormat="1" ht="6.95" customHeight="1">
      <c r="B25" s="208"/>
      <c r="C25" s="209"/>
      <c r="D25" s="209"/>
      <c r="E25" s="209"/>
      <c r="F25" s="209"/>
      <c r="G25" s="209"/>
      <c r="H25" s="209"/>
      <c r="I25" s="209"/>
      <c r="J25" s="209"/>
      <c r="K25" s="214"/>
    </row>
    <row r="26" spans="2:11" s="118" customFormat="1" ht="6.95" customHeight="1">
      <c r="B26" s="208"/>
      <c r="C26" s="209"/>
      <c r="D26" s="277"/>
      <c r="E26" s="277"/>
      <c r="F26" s="277"/>
      <c r="G26" s="277"/>
      <c r="H26" s="277"/>
      <c r="I26" s="277"/>
      <c r="J26" s="277"/>
      <c r="K26" s="328"/>
    </row>
    <row r="27" spans="2:11" s="118" customFormat="1" ht="25.35" customHeight="1">
      <c r="B27" s="208"/>
      <c r="C27" s="209"/>
      <c r="D27" s="278" t="s">
        <v>35</v>
      </c>
      <c r="E27" s="209"/>
      <c r="F27" s="209"/>
      <c r="G27" s="209"/>
      <c r="H27" s="209"/>
      <c r="I27" s="209"/>
      <c r="J27" s="329">
        <f>ROUND(J87,2)</f>
        <v>0</v>
      </c>
      <c r="K27" s="214"/>
    </row>
    <row r="28" spans="2:11" s="118" customFormat="1" ht="6.95" customHeight="1">
      <c r="B28" s="208"/>
      <c r="C28" s="209"/>
      <c r="D28" s="277"/>
      <c r="E28" s="277"/>
      <c r="F28" s="277"/>
      <c r="G28" s="277"/>
      <c r="H28" s="277"/>
      <c r="I28" s="277"/>
      <c r="J28" s="277"/>
      <c r="K28" s="328"/>
    </row>
    <row r="29" spans="2:11" s="118" customFormat="1" ht="14.45" customHeight="1">
      <c r="B29" s="208"/>
      <c r="C29" s="209"/>
      <c r="D29" s="209"/>
      <c r="E29" s="209"/>
      <c r="F29" s="279" t="s">
        <v>37</v>
      </c>
      <c r="G29" s="209"/>
      <c r="H29" s="209"/>
      <c r="I29" s="279" t="s">
        <v>36</v>
      </c>
      <c r="J29" s="279" t="s">
        <v>38</v>
      </c>
      <c r="K29" s="214"/>
    </row>
    <row r="30" spans="2:11" s="118" customFormat="1" ht="14.45" customHeight="1">
      <c r="B30" s="208"/>
      <c r="C30" s="209"/>
      <c r="D30" s="219" t="s">
        <v>39</v>
      </c>
      <c r="E30" s="219" t="s">
        <v>40</v>
      </c>
      <c r="F30" s="280">
        <f>ROUND(SUM(BE87:BE170), 2)</f>
        <v>0</v>
      </c>
      <c r="G30" s="209"/>
      <c r="H30" s="209"/>
      <c r="I30" s="345">
        <v>0.21</v>
      </c>
      <c r="J30" s="280">
        <f>ROUND(ROUND((SUM(BE87:BE170)), 2)*I30, 2)</f>
        <v>0</v>
      </c>
      <c r="K30" s="214"/>
    </row>
    <row r="31" spans="2:11" s="118" customFormat="1" ht="14.45" customHeight="1">
      <c r="B31" s="208"/>
      <c r="C31" s="209"/>
      <c r="D31" s="209"/>
      <c r="E31" s="219" t="s">
        <v>41</v>
      </c>
      <c r="F31" s="280">
        <f>ROUND(SUM(BF87:BF170), 2)</f>
        <v>0</v>
      </c>
      <c r="G31" s="209"/>
      <c r="H31" s="209"/>
      <c r="I31" s="345">
        <v>0.15</v>
      </c>
      <c r="J31" s="280">
        <f>ROUND(ROUND((SUM(BF87:BF170)), 2)*I31, 2)</f>
        <v>0</v>
      </c>
      <c r="K31" s="214"/>
    </row>
    <row r="32" spans="2:11" s="118" customFormat="1" ht="14.45" hidden="1" customHeight="1">
      <c r="B32" s="208"/>
      <c r="C32" s="209"/>
      <c r="D32" s="209"/>
      <c r="E32" s="219" t="s">
        <v>42</v>
      </c>
      <c r="F32" s="280">
        <f>ROUND(SUM(BG87:BG170), 2)</f>
        <v>0</v>
      </c>
      <c r="G32" s="209"/>
      <c r="H32" s="209"/>
      <c r="I32" s="345">
        <v>0.21</v>
      </c>
      <c r="J32" s="280">
        <v>0</v>
      </c>
      <c r="K32" s="214"/>
    </row>
    <row r="33" spans="2:11" s="118" customFormat="1" ht="14.45" hidden="1" customHeight="1">
      <c r="B33" s="208"/>
      <c r="C33" s="209"/>
      <c r="D33" s="209"/>
      <c r="E33" s="219" t="s">
        <v>43</v>
      </c>
      <c r="F33" s="280">
        <f>ROUND(SUM(BH87:BH170), 2)</f>
        <v>0</v>
      </c>
      <c r="G33" s="209"/>
      <c r="H33" s="209"/>
      <c r="I33" s="345">
        <v>0.15</v>
      </c>
      <c r="J33" s="280">
        <v>0</v>
      </c>
      <c r="K33" s="214"/>
    </row>
    <row r="34" spans="2:11" s="118" customFormat="1" ht="14.45" hidden="1" customHeight="1">
      <c r="B34" s="208"/>
      <c r="C34" s="209"/>
      <c r="D34" s="209"/>
      <c r="E34" s="219" t="s">
        <v>44</v>
      </c>
      <c r="F34" s="280">
        <f>ROUND(SUM(BI87:BI170), 2)</f>
        <v>0</v>
      </c>
      <c r="G34" s="209"/>
      <c r="H34" s="209"/>
      <c r="I34" s="345">
        <v>0</v>
      </c>
      <c r="J34" s="280">
        <v>0</v>
      </c>
      <c r="K34" s="214"/>
    </row>
    <row r="35" spans="2:11" s="118" customFormat="1" ht="6.95" customHeight="1">
      <c r="B35" s="208"/>
      <c r="C35" s="209"/>
      <c r="D35" s="209"/>
      <c r="E35" s="209"/>
      <c r="F35" s="209"/>
      <c r="G35" s="209"/>
      <c r="H35" s="209"/>
      <c r="I35" s="209"/>
      <c r="J35" s="209"/>
      <c r="K35" s="214"/>
    </row>
    <row r="36" spans="2:11" s="118" customFormat="1" ht="25.35" customHeight="1">
      <c r="B36" s="208"/>
      <c r="C36" s="224"/>
      <c r="D36" s="225" t="s">
        <v>45</v>
      </c>
      <c r="E36" s="226"/>
      <c r="F36" s="226"/>
      <c r="G36" s="281" t="s">
        <v>46</v>
      </c>
      <c r="H36" s="227" t="s">
        <v>47</v>
      </c>
      <c r="I36" s="226"/>
      <c r="J36" s="330">
        <f>SUM(J27:J34)</f>
        <v>0</v>
      </c>
      <c r="K36" s="331"/>
    </row>
    <row r="37" spans="2:11" s="118" customFormat="1" ht="14.45" customHeight="1">
      <c r="B37" s="233"/>
      <c r="C37" s="234"/>
      <c r="D37" s="234"/>
      <c r="E37" s="234"/>
      <c r="F37" s="234"/>
      <c r="G37" s="234"/>
      <c r="H37" s="234"/>
      <c r="I37" s="234"/>
      <c r="J37" s="234"/>
      <c r="K37" s="235"/>
    </row>
    <row r="41" spans="2:11" s="118" customFormat="1" ht="6.95" customHeight="1">
      <c r="B41" s="236"/>
      <c r="C41" s="237"/>
      <c r="D41" s="237"/>
      <c r="E41" s="237"/>
      <c r="F41" s="237"/>
      <c r="G41" s="237"/>
      <c r="H41" s="237"/>
      <c r="I41" s="237"/>
      <c r="J41" s="237"/>
      <c r="K41" s="332"/>
    </row>
    <row r="42" spans="2:11" s="118" customFormat="1" ht="36.950000000000003" customHeight="1">
      <c r="B42" s="208"/>
      <c r="C42" s="198" t="s">
        <v>91</v>
      </c>
      <c r="D42" s="209"/>
      <c r="E42" s="209"/>
      <c r="F42" s="209"/>
      <c r="G42" s="209"/>
      <c r="H42" s="209"/>
      <c r="I42" s="209"/>
      <c r="J42" s="209"/>
      <c r="K42" s="214"/>
    </row>
    <row r="43" spans="2:11" s="118" customFormat="1" ht="6.95" customHeight="1">
      <c r="B43" s="208"/>
      <c r="C43" s="209"/>
      <c r="D43" s="209"/>
      <c r="E43" s="209"/>
      <c r="F43" s="209"/>
      <c r="G43" s="209"/>
      <c r="H43" s="209"/>
      <c r="I43" s="209"/>
      <c r="J43" s="209"/>
      <c r="K43" s="214"/>
    </row>
    <row r="44" spans="2:11" s="118" customFormat="1" ht="14.45" customHeight="1">
      <c r="B44" s="208"/>
      <c r="C44" s="190" t="s">
        <v>19</v>
      </c>
      <c r="D44" s="209"/>
      <c r="E44" s="209"/>
      <c r="F44" s="209"/>
      <c r="G44" s="209"/>
      <c r="H44" s="209"/>
      <c r="I44" s="209"/>
      <c r="J44" s="209"/>
      <c r="K44" s="214"/>
    </row>
    <row r="45" spans="2:11" s="118" customFormat="1" ht="22.5" customHeight="1">
      <c r="B45" s="208"/>
      <c r="C45" s="209"/>
      <c r="D45" s="209"/>
      <c r="E45" s="271" t="str">
        <f>E7</f>
        <v>Rekonstrukce tech.zařízení záchytné jímky dešťových vod, Spartakiádní ul.</v>
      </c>
      <c r="F45" s="272"/>
      <c r="G45" s="272"/>
      <c r="H45" s="272"/>
      <c r="I45" s="209"/>
      <c r="J45" s="209"/>
      <c r="K45" s="214"/>
    </row>
    <row r="46" spans="2:11" s="118" customFormat="1" ht="14.45" customHeight="1">
      <c r="B46" s="208"/>
      <c r="C46" s="190" t="s">
        <v>89</v>
      </c>
      <c r="D46" s="209"/>
      <c r="E46" s="209"/>
      <c r="F46" s="209"/>
      <c r="G46" s="209"/>
      <c r="H46" s="209"/>
      <c r="I46" s="209"/>
      <c r="J46" s="209"/>
      <c r="K46" s="214"/>
    </row>
    <row r="47" spans="2:11" s="118" customFormat="1" ht="23.25" customHeight="1">
      <c r="B47" s="208"/>
      <c r="C47" s="209"/>
      <c r="D47" s="209"/>
      <c r="E47" s="273" t="str">
        <f>E9</f>
        <v>10 - Kanalizace - výtlak</v>
      </c>
      <c r="F47" s="274"/>
      <c r="G47" s="274"/>
      <c r="H47" s="274"/>
      <c r="I47" s="209"/>
      <c r="J47" s="209"/>
      <c r="K47" s="214"/>
    </row>
    <row r="48" spans="2:11" s="118" customFormat="1" ht="6.95" customHeight="1">
      <c r="B48" s="208"/>
      <c r="C48" s="209"/>
      <c r="D48" s="209"/>
      <c r="E48" s="209"/>
      <c r="F48" s="209"/>
      <c r="G48" s="209"/>
      <c r="H48" s="209"/>
      <c r="I48" s="209"/>
      <c r="J48" s="209"/>
      <c r="K48" s="214"/>
    </row>
    <row r="49" spans="2:47" s="118" customFormat="1" ht="18" customHeight="1">
      <c r="B49" s="208"/>
      <c r="C49" s="190" t="s">
        <v>22</v>
      </c>
      <c r="D49" s="209"/>
      <c r="E49" s="209"/>
      <c r="F49" s="189" t="str">
        <f>F12</f>
        <v>Sokolov</v>
      </c>
      <c r="G49" s="209"/>
      <c r="H49" s="209"/>
      <c r="I49" s="190" t="s">
        <v>24</v>
      </c>
      <c r="J49" s="326" t="str">
        <f>IF(J12="","",J12)</f>
        <v>28. 11. 2017</v>
      </c>
      <c r="K49" s="214"/>
    </row>
    <row r="50" spans="2:47" s="118" customFormat="1" ht="6.95" customHeight="1">
      <c r="B50" s="208"/>
      <c r="C50" s="209"/>
      <c r="D50" s="209"/>
      <c r="E50" s="209"/>
      <c r="F50" s="209"/>
      <c r="G50" s="209"/>
      <c r="H50" s="209"/>
      <c r="I50" s="209"/>
      <c r="J50" s="209"/>
      <c r="K50" s="214"/>
    </row>
    <row r="51" spans="2:47" s="118" customFormat="1" ht="15">
      <c r="B51" s="208"/>
      <c r="C51" s="190" t="s">
        <v>26</v>
      </c>
      <c r="D51" s="209"/>
      <c r="E51" s="209"/>
      <c r="F51" s="189" t="str">
        <f>E15</f>
        <v>Město Sokolov, Rokycanova 1929, 356 01 Sokolov</v>
      </c>
      <c r="G51" s="209"/>
      <c r="H51" s="209"/>
      <c r="I51" s="190" t="s">
        <v>31</v>
      </c>
      <c r="J51" s="189" t="str">
        <f>E21</f>
        <v>Stejskal Pavel</v>
      </c>
      <c r="K51" s="214"/>
    </row>
    <row r="52" spans="2:47" s="118" customFormat="1" ht="14.45" customHeight="1">
      <c r="B52" s="208"/>
      <c r="C52" s="190" t="s">
        <v>29</v>
      </c>
      <c r="D52" s="209"/>
      <c r="E52" s="209"/>
      <c r="F52" s="189" t="str">
        <f>IF(E18="","",E18)</f>
        <v/>
      </c>
      <c r="G52" s="209"/>
      <c r="H52" s="209"/>
      <c r="I52" s="209"/>
      <c r="J52" s="209"/>
      <c r="K52" s="214"/>
    </row>
    <row r="53" spans="2:47" s="118" customFormat="1" ht="10.35" customHeight="1">
      <c r="B53" s="208"/>
      <c r="C53" s="209"/>
      <c r="D53" s="209"/>
      <c r="E53" s="209"/>
      <c r="F53" s="209"/>
      <c r="G53" s="209"/>
      <c r="H53" s="209"/>
      <c r="I53" s="209"/>
      <c r="J53" s="209"/>
      <c r="K53" s="214"/>
    </row>
    <row r="54" spans="2:47" s="118" customFormat="1" ht="29.25" customHeight="1">
      <c r="B54" s="208"/>
      <c r="C54" s="282" t="s">
        <v>92</v>
      </c>
      <c r="D54" s="224"/>
      <c r="E54" s="224"/>
      <c r="F54" s="224"/>
      <c r="G54" s="224"/>
      <c r="H54" s="224"/>
      <c r="I54" s="224"/>
      <c r="J54" s="333" t="s">
        <v>93</v>
      </c>
      <c r="K54" s="232"/>
    </row>
    <row r="55" spans="2:47" s="118" customFormat="1" ht="10.35" customHeight="1">
      <c r="B55" s="208"/>
      <c r="C55" s="209"/>
      <c r="D55" s="209"/>
      <c r="E55" s="209"/>
      <c r="F55" s="209"/>
      <c r="G55" s="209"/>
      <c r="H55" s="209"/>
      <c r="I55" s="209"/>
      <c r="J55" s="209"/>
      <c r="K55" s="214"/>
    </row>
    <row r="56" spans="2:47" s="118" customFormat="1" ht="29.25" customHeight="1">
      <c r="B56" s="208"/>
      <c r="C56" s="283" t="s">
        <v>94</v>
      </c>
      <c r="D56" s="209"/>
      <c r="E56" s="209"/>
      <c r="F56" s="209"/>
      <c r="G56" s="209"/>
      <c r="H56" s="209"/>
      <c r="I56" s="209"/>
      <c r="J56" s="329">
        <f>J87</f>
        <v>0</v>
      </c>
      <c r="K56" s="214"/>
      <c r="AU56" s="116" t="s">
        <v>95</v>
      </c>
    </row>
    <row r="57" spans="2:47" s="120" customFormat="1" ht="24.95" customHeight="1">
      <c r="B57" s="284"/>
      <c r="C57" s="285"/>
      <c r="D57" s="286" t="s">
        <v>96</v>
      </c>
      <c r="E57" s="287"/>
      <c r="F57" s="287"/>
      <c r="G57" s="287"/>
      <c r="H57" s="287"/>
      <c r="I57" s="287"/>
      <c r="J57" s="334">
        <f>J88</f>
        <v>0</v>
      </c>
      <c r="K57" s="335"/>
    </row>
    <row r="58" spans="2:47" s="121" customFormat="1" ht="19.899999999999999" customHeight="1">
      <c r="B58" s="288"/>
      <c r="C58" s="289"/>
      <c r="D58" s="290" t="s">
        <v>97</v>
      </c>
      <c r="E58" s="291"/>
      <c r="F58" s="291"/>
      <c r="G58" s="291"/>
      <c r="H58" s="291"/>
      <c r="I58" s="291"/>
      <c r="J58" s="336">
        <f>J89</f>
        <v>0</v>
      </c>
      <c r="K58" s="337"/>
    </row>
    <row r="59" spans="2:47" s="121" customFormat="1" ht="19.899999999999999" customHeight="1">
      <c r="B59" s="288"/>
      <c r="C59" s="289"/>
      <c r="D59" s="290" t="s">
        <v>98</v>
      </c>
      <c r="E59" s="291"/>
      <c r="F59" s="291"/>
      <c r="G59" s="291"/>
      <c r="H59" s="291"/>
      <c r="I59" s="291"/>
      <c r="J59" s="336">
        <f>J123</f>
        <v>0</v>
      </c>
      <c r="K59" s="337"/>
    </row>
    <row r="60" spans="2:47" s="121" customFormat="1" ht="19.899999999999999" customHeight="1">
      <c r="B60" s="288"/>
      <c r="C60" s="289"/>
      <c r="D60" s="290" t="s">
        <v>99</v>
      </c>
      <c r="E60" s="291"/>
      <c r="F60" s="291"/>
      <c r="G60" s="291"/>
      <c r="H60" s="291"/>
      <c r="I60" s="291"/>
      <c r="J60" s="336">
        <f>J131</f>
        <v>0</v>
      </c>
      <c r="K60" s="337"/>
    </row>
    <row r="61" spans="2:47" s="121" customFormat="1" ht="19.899999999999999" customHeight="1">
      <c r="B61" s="288"/>
      <c r="C61" s="289"/>
      <c r="D61" s="290" t="s">
        <v>100</v>
      </c>
      <c r="E61" s="291"/>
      <c r="F61" s="291"/>
      <c r="G61" s="291"/>
      <c r="H61" s="291"/>
      <c r="I61" s="291"/>
      <c r="J61" s="336">
        <f>J134</f>
        <v>0</v>
      </c>
      <c r="K61" s="337"/>
    </row>
    <row r="62" spans="2:47" s="121" customFormat="1" ht="19.899999999999999" customHeight="1">
      <c r="B62" s="288"/>
      <c r="C62" s="289"/>
      <c r="D62" s="290" t="s">
        <v>101</v>
      </c>
      <c r="E62" s="291"/>
      <c r="F62" s="291"/>
      <c r="G62" s="291"/>
      <c r="H62" s="291"/>
      <c r="I62" s="291"/>
      <c r="J62" s="336">
        <f>J141</f>
        <v>0</v>
      </c>
      <c r="K62" s="337"/>
    </row>
    <row r="63" spans="2:47" s="121" customFormat="1" ht="19.899999999999999" customHeight="1">
      <c r="B63" s="288"/>
      <c r="C63" s="289"/>
      <c r="D63" s="290" t="s">
        <v>102</v>
      </c>
      <c r="E63" s="291"/>
      <c r="F63" s="291"/>
      <c r="G63" s="291"/>
      <c r="H63" s="291"/>
      <c r="I63" s="291"/>
      <c r="J63" s="336">
        <f>J152</f>
        <v>0</v>
      </c>
      <c r="K63" s="337"/>
    </row>
    <row r="64" spans="2:47" s="121" customFormat="1" ht="19.899999999999999" customHeight="1">
      <c r="B64" s="288"/>
      <c r="C64" s="289"/>
      <c r="D64" s="290" t="s">
        <v>103</v>
      </c>
      <c r="E64" s="291"/>
      <c r="F64" s="291"/>
      <c r="G64" s="291"/>
      <c r="H64" s="291"/>
      <c r="I64" s="291"/>
      <c r="J64" s="336">
        <f>J158</f>
        <v>0</v>
      </c>
      <c r="K64" s="337"/>
    </row>
    <row r="65" spans="2:12" s="121" customFormat="1" ht="19.899999999999999" customHeight="1">
      <c r="B65" s="288"/>
      <c r="C65" s="289"/>
      <c r="D65" s="290" t="s">
        <v>104</v>
      </c>
      <c r="E65" s="291"/>
      <c r="F65" s="291"/>
      <c r="G65" s="291"/>
      <c r="H65" s="291"/>
      <c r="I65" s="291"/>
      <c r="J65" s="336">
        <f>J163</f>
        <v>0</v>
      </c>
      <c r="K65" s="337"/>
    </row>
    <row r="66" spans="2:12" s="120" customFormat="1" ht="24.95" customHeight="1">
      <c r="B66" s="284"/>
      <c r="C66" s="285"/>
      <c r="D66" s="286" t="s">
        <v>105</v>
      </c>
      <c r="E66" s="287"/>
      <c r="F66" s="287"/>
      <c r="G66" s="287"/>
      <c r="H66" s="287"/>
      <c r="I66" s="287"/>
      <c r="J66" s="334">
        <f>J165</f>
        <v>0</v>
      </c>
      <c r="K66" s="335"/>
    </row>
    <row r="67" spans="2:12" s="120" customFormat="1" ht="24.95" customHeight="1">
      <c r="B67" s="284"/>
      <c r="C67" s="285"/>
      <c r="D67" s="286" t="s">
        <v>106</v>
      </c>
      <c r="E67" s="287"/>
      <c r="F67" s="287"/>
      <c r="G67" s="287"/>
      <c r="H67" s="287"/>
      <c r="I67" s="287"/>
      <c r="J67" s="334">
        <f>J168</f>
        <v>0</v>
      </c>
      <c r="K67" s="335"/>
    </row>
    <row r="68" spans="2:12" s="118" customFormat="1" ht="21.75" customHeight="1">
      <c r="B68" s="208"/>
      <c r="C68" s="209"/>
      <c r="D68" s="209"/>
      <c r="E68" s="209"/>
      <c r="F68" s="209"/>
      <c r="G68" s="209"/>
      <c r="H68" s="209"/>
      <c r="I68" s="209"/>
      <c r="J68" s="209"/>
      <c r="K68" s="214"/>
    </row>
    <row r="69" spans="2:12" s="118" customFormat="1" ht="6.95" customHeight="1">
      <c r="B69" s="233"/>
      <c r="C69" s="234"/>
      <c r="D69" s="234"/>
      <c r="E69" s="234"/>
      <c r="F69" s="234"/>
      <c r="G69" s="234"/>
      <c r="H69" s="234"/>
      <c r="I69" s="234"/>
      <c r="J69" s="234"/>
      <c r="K69" s="235"/>
    </row>
    <row r="73" spans="2:12" s="118" customFormat="1" ht="6.95" customHeight="1">
      <c r="B73" s="236"/>
      <c r="C73" s="237"/>
      <c r="D73" s="237"/>
      <c r="E73" s="237"/>
      <c r="F73" s="237"/>
      <c r="G73" s="237"/>
      <c r="H73" s="237"/>
      <c r="I73" s="237"/>
      <c r="J73" s="237"/>
      <c r="K73" s="237"/>
      <c r="L73" s="82"/>
    </row>
    <row r="74" spans="2:12" s="118" customFormat="1" ht="36.950000000000003" customHeight="1">
      <c r="B74" s="208"/>
      <c r="C74" s="238" t="s">
        <v>107</v>
      </c>
      <c r="D74" s="207"/>
      <c r="E74" s="207"/>
      <c r="F74" s="207"/>
      <c r="G74" s="207"/>
      <c r="H74" s="207"/>
      <c r="I74" s="207"/>
      <c r="J74" s="207"/>
      <c r="K74" s="207"/>
      <c r="L74" s="82"/>
    </row>
    <row r="75" spans="2:12" s="118" customFormat="1" ht="6.95" customHeight="1">
      <c r="B75" s="208"/>
      <c r="C75" s="207"/>
      <c r="D75" s="207"/>
      <c r="E75" s="207"/>
      <c r="F75" s="207"/>
      <c r="G75" s="207"/>
      <c r="H75" s="207"/>
      <c r="I75" s="207"/>
      <c r="J75" s="207"/>
      <c r="K75" s="207"/>
      <c r="L75" s="82"/>
    </row>
    <row r="76" spans="2:12" s="118" customFormat="1" ht="14.45" customHeight="1">
      <c r="B76" s="208"/>
      <c r="C76" s="241" t="s">
        <v>19</v>
      </c>
      <c r="D76" s="207"/>
      <c r="E76" s="207"/>
      <c r="F76" s="207"/>
      <c r="G76" s="207"/>
      <c r="H76" s="207"/>
      <c r="I76" s="207"/>
      <c r="J76" s="207"/>
      <c r="K76" s="207"/>
      <c r="L76" s="82"/>
    </row>
    <row r="77" spans="2:12" s="118" customFormat="1" ht="22.5" customHeight="1">
      <c r="B77" s="208"/>
      <c r="C77" s="207"/>
      <c r="D77" s="207"/>
      <c r="E77" s="292" t="str">
        <f>E7</f>
        <v>Rekonstrukce tech.zařízení záchytné jímky dešťových vod, Spartakiádní ul.</v>
      </c>
      <c r="F77" s="293"/>
      <c r="G77" s="293"/>
      <c r="H77" s="293"/>
      <c r="I77" s="207"/>
      <c r="J77" s="207"/>
      <c r="K77" s="207"/>
      <c r="L77" s="82"/>
    </row>
    <row r="78" spans="2:12" s="118" customFormat="1" ht="14.45" customHeight="1">
      <c r="B78" s="208"/>
      <c r="C78" s="241" t="s">
        <v>89</v>
      </c>
      <c r="D78" s="207"/>
      <c r="E78" s="207"/>
      <c r="F78" s="207"/>
      <c r="G78" s="207"/>
      <c r="H78" s="207"/>
      <c r="I78" s="207"/>
      <c r="J78" s="207"/>
      <c r="K78" s="207"/>
      <c r="L78" s="82"/>
    </row>
    <row r="79" spans="2:12" s="118" customFormat="1" ht="23.25" customHeight="1">
      <c r="B79" s="208"/>
      <c r="C79" s="207"/>
      <c r="D79" s="207"/>
      <c r="E79" s="245" t="str">
        <f>E9</f>
        <v>10 - Kanalizace - výtlak</v>
      </c>
      <c r="F79" s="294"/>
      <c r="G79" s="294"/>
      <c r="H79" s="294"/>
      <c r="I79" s="207"/>
      <c r="J79" s="207"/>
      <c r="K79" s="207"/>
      <c r="L79" s="82"/>
    </row>
    <row r="80" spans="2:12" s="118" customFormat="1" ht="6.95" customHeight="1">
      <c r="B80" s="208"/>
      <c r="C80" s="207"/>
      <c r="D80" s="207"/>
      <c r="E80" s="207"/>
      <c r="F80" s="207"/>
      <c r="G80" s="207"/>
      <c r="H80" s="207"/>
      <c r="I80" s="207"/>
      <c r="J80" s="207"/>
      <c r="K80" s="207"/>
      <c r="L80" s="82"/>
    </row>
    <row r="81" spans="2:65" s="118" customFormat="1" ht="18" customHeight="1">
      <c r="B81" s="208"/>
      <c r="C81" s="241" t="s">
        <v>22</v>
      </c>
      <c r="D81" s="207"/>
      <c r="E81" s="207"/>
      <c r="F81" s="295" t="str">
        <f>F12</f>
        <v>Sokolov</v>
      </c>
      <c r="G81" s="207"/>
      <c r="H81" s="207"/>
      <c r="I81" s="241" t="s">
        <v>24</v>
      </c>
      <c r="J81" s="338" t="str">
        <f>IF(J12="","",J12)</f>
        <v>28. 11. 2017</v>
      </c>
      <c r="K81" s="207"/>
      <c r="L81" s="82"/>
    </row>
    <row r="82" spans="2:65" s="118" customFormat="1" ht="6.95" customHeight="1">
      <c r="B82" s="208"/>
      <c r="C82" s="207"/>
      <c r="D82" s="207"/>
      <c r="E82" s="207"/>
      <c r="F82" s="207"/>
      <c r="G82" s="207"/>
      <c r="H82" s="207"/>
      <c r="I82" s="207"/>
      <c r="J82" s="207"/>
      <c r="K82" s="207"/>
      <c r="L82" s="82"/>
    </row>
    <row r="83" spans="2:65" s="118" customFormat="1" ht="15">
      <c r="B83" s="208"/>
      <c r="C83" s="241" t="s">
        <v>26</v>
      </c>
      <c r="D83" s="207"/>
      <c r="E83" s="207"/>
      <c r="F83" s="295" t="str">
        <f>E15</f>
        <v>Město Sokolov, Rokycanova 1929, 356 01 Sokolov</v>
      </c>
      <c r="G83" s="207"/>
      <c r="H83" s="207"/>
      <c r="I83" s="241" t="s">
        <v>31</v>
      </c>
      <c r="J83" s="295" t="str">
        <f>E21</f>
        <v>Stejskal Pavel</v>
      </c>
      <c r="K83" s="207"/>
      <c r="L83" s="82"/>
    </row>
    <row r="84" spans="2:65" s="118" customFormat="1" ht="14.45" customHeight="1">
      <c r="B84" s="208"/>
      <c r="C84" s="241" t="s">
        <v>29</v>
      </c>
      <c r="D84" s="207"/>
      <c r="E84" s="207"/>
      <c r="F84" s="295" t="str">
        <f>IF(E18="","",E18)</f>
        <v/>
      </c>
      <c r="G84" s="207"/>
      <c r="H84" s="207"/>
      <c r="I84" s="207"/>
      <c r="J84" s="207"/>
      <c r="K84" s="207"/>
      <c r="L84" s="82"/>
    </row>
    <row r="85" spans="2:65" s="118" customFormat="1" ht="10.35" customHeight="1">
      <c r="B85" s="208"/>
      <c r="C85" s="207"/>
      <c r="D85" s="207"/>
      <c r="E85" s="207"/>
      <c r="F85" s="207"/>
      <c r="G85" s="207"/>
      <c r="H85" s="207"/>
      <c r="I85" s="207"/>
      <c r="J85" s="207"/>
      <c r="K85" s="207"/>
      <c r="L85" s="82"/>
    </row>
    <row r="86" spans="2:65" s="126" customFormat="1" ht="29.25" customHeight="1">
      <c r="B86" s="296"/>
      <c r="C86" s="297" t="s">
        <v>108</v>
      </c>
      <c r="D86" s="298" t="s">
        <v>54</v>
      </c>
      <c r="E86" s="298" t="s">
        <v>50</v>
      </c>
      <c r="F86" s="298" t="s">
        <v>109</v>
      </c>
      <c r="G86" s="298" t="s">
        <v>110</v>
      </c>
      <c r="H86" s="298" t="s">
        <v>111</v>
      </c>
      <c r="I86" s="346" t="s">
        <v>112</v>
      </c>
      <c r="J86" s="298" t="s">
        <v>93</v>
      </c>
      <c r="K86" s="339" t="s">
        <v>113</v>
      </c>
      <c r="L86" s="122"/>
      <c r="M86" s="123" t="s">
        <v>114</v>
      </c>
      <c r="N86" s="124" t="s">
        <v>39</v>
      </c>
      <c r="O86" s="124" t="s">
        <v>115</v>
      </c>
      <c r="P86" s="124" t="s">
        <v>116</v>
      </c>
      <c r="Q86" s="124" t="s">
        <v>117</v>
      </c>
      <c r="R86" s="124" t="s">
        <v>118</v>
      </c>
      <c r="S86" s="124" t="s">
        <v>119</v>
      </c>
      <c r="T86" s="125" t="s">
        <v>120</v>
      </c>
    </row>
    <row r="87" spans="2:65" s="118" customFormat="1" ht="29.25" customHeight="1">
      <c r="B87" s="208"/>
      <c r="C87" s="255" t="s">
        <v>94</v>
      </c>
      <c r="D87" s="207"/>
      <c r="E87" s="207"/>
      <c r="F87" s="207"/>
      <c r="G87" s="207"/>
      <c r="H87" s="207"/>
      <c r="I87" s="207"/>
      <c r="J87" s="340">
        <f>BK87</f>
        <v>0</v>
      </c>
      <c r="K87" s="207"/>
      <c r="L87" s="82"/>
      <c r="M87" s="127"/>
      <c r="N87" s="57"/>
      <c r="O87" s="57"/>
      <c r="P87" s="128">
        <f>P88+P165+P168</f>
        <v>0</v>
      </c>
      <c r="Q87" s="57"/>
      <c r="R87" s="128">
        <f>R88+R165+R168</f>
        <v>4.5257929399999997</v>
      </c>
      <c r="S87" s="57"/>
      <c r="T87" s="129">
        <f>T88+T165+T168</f>
        <v>2.72</v>
      </c>
      <c r="AT87" s="116" t="s">
        <v>68</v>
      </c>
      <c r="AU87" s="116" t="s">
        <v>95</v>
      </c>
      <c r="BK87" s="130">
        <f>BK88+BK165+BK168</f>
        <v>0</v>
      </c>
    </row>
    <row r="88" spans="2:65" s="75" customFormat="1" ht="37.35" customHeight="1">
      <c r="B88" s="300"/>
      <c r="C88" s="299"/>
      <c r="D88" s="301" t="s">
        <v>68</v>
      </c>
      <c r="E88" s="302" t="s">
        <v>121</v>
      </c>
      <c r="F88" s="302" t="s">
        <v>122</v>
      </c>
      <c r="G88" s="299"/>
      <c r="H88" s="299"/>
      <c r="I88" s="299"/>
      <c r="J88" s="341">
        <f>BK88</f>
        <v>0</v>
      </c>
      <c r="K88" s="299"/>
      <c r="L88" s="131"/>
      <c r="M88" s="133"/>
      <c r="N88" s="134"/>
      <c r="O88" s="134"/>
      <c r="P88" s="135">
        <f>P89+P123+P131+P134+P141+P152+P158+P163</f>
        <v>0</v>
      </c>
      <c r="Q88" s="134"/>
      <c r="R88" s="135">
        <f>R89+R123+R131+R134+R141+R152+R158+R163</f>
        <v>4.5257929399999997</v>
      </c>
      <c r="S88" s="134"/>
      <c r="T88" s="136">
        <f>T89+T123+T131+T134+T141+T152+T158+T163</f>
        <v>2.72</v>
      </c>
      <c r="AR88" s="132" t="s">
        <v>77</v>
      </c>
      <c r="AT88" s="137" t="s">
        <v>68</v>
      </c>
      <c r="AU88" s="137" t="s">
        <v>69</v>
      </c>
      <c r="AY88" s="132" t="s">
        <v>123</v>
      </c>
      <c r="BK88" s="138">
        <f>BK89+BK123+BK131+BK134+BK141+BK152+BK158+BK163</f>
        <v>0</v>
      </c>
    </row>
    <row r="89" spans="2:65" s="75" customFormat="1" ht="19.899999999999999" customHeight="1">
      <c r="B89" s="300"/>
      <c r="C89" s="299"/>
      <c r="D89" s="303" t="s">
        <v>68</v>
      </c>
      <c r="E89" s="304" t="s">
        <v>77</v>
      </c>
      <c r="F89" s="304" t="s">
        <v>124</v>
      </c>
      <c r="G89" s="299"/>
      <c r="H89" s="299"/>
      <c r="I89" s="299"/>
      <c r="J89" s="342">
        <f>BK89</f>
        <v>0</v>
      </c>
      <c r="K89" s="299"/>
      <c r="L89" s="131"/>
      <c r="M89" s="133"/>
      <c r="N89" s="134"/>
      <c r="O89" s="134"/>
      <c r="P89" s="135">
        <f>SUM(P90:P122)</f>
        <v>0</v>
      </c>
      <c r="Q89" s="134"/>
      <c r="R89" s="135">
        <f>SUM(R90:R122)</f>
        <v>1.0461290000000001</v>
      </c>
      <c r="S89" s="134"/>
      <c r="T89" s="136">
        <f>SUM(T90:T122)</f>
        <v>2.72</v>
      </c>
      <c r="AR89" s="132" t="s">
        <v>77</v>
      </c>
      <c r="AT89" s="137" t="s">
        <v>68</v>
      </c>
      <c r="AU89" s="137" t="s">
        <v>77</v>
      </c>
      <c r="AY89" s="132" t="s">
        <v>123</v>
      </c>
      <c r="BK89" s="138">
        <f>SUM(BK90:BK122)</f>
        <v>0</v>
      </c>
    </row>
    <row r="90" spans="2:65" s="118" customFormat="1" ht="22.5" customHeight="1">
      <c r="B90" s="208"/>
      <c r="C90" s="305" t="s">
        <v>125</v>
      </c>
      <c r="D90" s="305" t="s">
        <v>126</v>
      </c>
      <c r="E90" s="306" t="s">
        <v>127</v>
      </c>
      <c r="F90" s="307" t="s">
        <v>128</v>
      </c>
      <c r="G90" s="308" t="s">
        <v>129</v>
      </c>
      <c r="H90" s="309">
        <v>6.4</v>
      </c>
      <c r="I90" s="83"/>
      <c r="J90" s="270">
        <f>ROUND(I90*H90,2)</f>
        <v>0</v>
      </c>
      <c r="K90" s="307" t="s">
        <v>130</v>
      </c>
      <c r="L90" s="82"/>
      <c r="M90" s="84" t="s">
        <v>5</v>
      </c>
      <c r="N90" s="139" t="s">
        <v>40</v>
      </c>
      <c r="O90" s="50"/>
      <c r="P90" s="140">
        <f>O90*H90</f>
        <v>0</v>
      </c>
      <c r="Q90" s="140">
        <v>0</v>
      </c>
      <c r="R90" s="140">
        <f>Q90*H90</f>
        <v>0</v>
      </c>
      <c r="S90" s="140">
        <v>0.22</v>
      </c>
      <c r="T90" s="141">
        <f>S90*H90</f>
        <v>1.4080000000000001</v>
      </c>
      <c r="AR90" s="116" t="s">
        <v>131</v>
      </c>
      <c r="AT90" s="116" t="s">
        <v>126</v>
      </c>
      <c r="AU90" s="116" t="s">
        <v>79</v>
      </c>
      <c r="AY90" s="116" t="s">
        <v>123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16" t="s">
        <v>77</v>
      </c>
      <c r="BK90" s="142">
        <f>ROUND(I90*H90,2)</f>
        <v>0</v>
      </c>
      <c r="BL90" s="116" t="s">
        <v>131</v>
      </c>
      <c r="BM90" s="116" t="s">
        <v>132</v>
      </c>
    </row>
    <row r="91" spans="2:65" s="118" customFormat="1" ht="22.5" customHeight="1">
      <c r="B91" s="208"/>
      <c r="C91" s="305" t="s">
        <v>133</v>
      </c>
      <c r="D91" s="305" t="s">
        <v>126</v>
      </c>
      <c r="E91" s="306" t="s">
        <v>134</v>
      </c>
      <c r="F91" s="307" t="s">
        <v>135</v>
      </c>
      <c r="G91" s="308" t="s">
        <v>136</v>
      </c>
      <c r="H91" s="309">
        <v>6.4</v>
      </c>
      <c r="I91" s="83"/>
      <c r="J91" s="270">
        <f>ROUND(I91*H91,2)</f>
        <v>0</v>
      </c>
      <c r="K91" s="307" t="s">
        <v>130</v>
      </c>
      <c r="L91" s="82"/>
      <c r="M91" s="84" t="s">
        <v>5</v>
      </c>
      <c r="N91" s="139" t="s">
        <v>40</v>
      </c>
      <c r="O91" s="50"/>
      <c r="P91" s="140">
        <f>O91*H91</f>
        <v>0</v>
      </c>
      <c r="Q91" s="140">
        <v>0</v>
      </c>
      <c r="R91" s="140">
        <f>Q91*H91</f>
        <v>0</v>
      </c>
      <c r="S91" s="140">
        <v>0.20499999999999999</v>
      </c>
      <c r="T91" s="141">
        <f>S91*H91</f>
        <v>1.3120000000000001</v>
      </c>
      <c r="AR91" s="116" t="s">
        <v>131</v>
      </c>
      <c r="AT91" s="116" t="s">
        <v>126</v>
      </c>
      <c r="AU91" s="116" t="s">
        <v>79</v>
      </c>
      <c r="AY91" s="116" t="s">
        <v>123</v>
      </c>
      <c r="BE91" s="142">
        <f>IF(N91="základní",J91,0)</f>
        <v>0</v>
      </c>
      <c r="BF91" s="142">
        <f>IF(N91="snížená",J91,0)</f>
        <v>0</v>
      </c>
      <c r="BG91" s="142">
        <f>IF(N91="zákl. přenesená",J91,0)</f>
        <v>0</v>
      </c>
      <c r="BH91" s="142">
        <f>IF(N91="sníž. přenesená",J91,0)</f>
        <v>0</v>
      </c>
      <c r="BI91" s="142">
        <f>IF(N91="nulová",J91,0)</f>
        <v>0</v>
      </c>
      <c r="BJ91" s="116" t="s">
        <v>77</v>
      </c>
      <c r="BK91" s="142">
        <f>ROUND(I91*H91,2)</f>
        <v>0</v>
      </c>
      <c r="BL91" s="116" t="s">
        <v>131</v>
      </c>
      <c r="BM91" s="116" t="s">
        <v>137</v>
      </c>
    </row>
    <row r="92" spans="2:65" s="118" customFormat="1" ht="22.5" customHeight="1">
      <c r="B92" s="208"/>
      <c r="C92" s="305" t="s">
        <v>138</v>
      </c>
      <c r="D92" s="305" t="s">
        <v>126</v>
      </c>
      <c r="E92" s="306" t="s">
        <v>139</v>
      </c>
      <c r="F92" s="307" t="s">
        <v>140</v>
      </c>
      <c r="G92" s="308" t="s">
        <v>141</v>
      </c>
      <c r="H92" s="309">
        <v>65.905000000000001</v>
      </c>
      <c r="I92" s="83"/>
      <c r="J92" s="270">
        <f>ROUND(I92*H92,2)</f>
        <v>0</v>
      </c>
      <c r="K92" s="307" t="s">
        <v>130</v>
      </c>
      <c r="L92" s="82"/>
      <c r="M92" s="84" t="s">
        <v>5</v>
      </c>
      <c r="N92" s="139" t="s">
        <v>40</v>
      </c>
      <c r="O92" s="50"/>
      <c r="P92" s="140">
        <f>O92*H92</f>
        <v>0</v>
      </c>
      <c r="Q92" s="140">
        <v>0</v>
      </c>
      <c r="R92" s="140">
        <f>Q92*H92</f>
        <v>0</v>
      </c>
      <c r="S92" s="140">
        <v>0</v>
      </c>
      <c r="T92" s="141">
        <f>S92*H92</f>
        <v>0</v>
      </c>
      <c r="AR92" s="116" t="s">
        <v>131</v>
      </c>
      <c r="AT92" s="116" t="s">
        <v>126</v>
      </c>
      <c r="AU92" s="116" t="s">
        <v>79</v>
      </c>
      <c r="AY92" s="116" t="s">
        <v>123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16" t="s">
        <v>77</v>
      </c>
      <c r="BK92" s="142">
        <f>ROUND(I92*H92,2)</f>
        <v>0</v>
      </c>
      <c r="BL92" s="116" t="s">
        <v>131</v>
      </c>
      <c r="BM92" s="116" t="s">
        <v>142</v>
      </c>
    </row>
    <row r="93" spans="2:65" s="89" customFormat="1">
      <c r="B93" s="311"/>
      <c r="C93" s="310"/>
      <c r="D93" s="312" t="s">
        <v>143</v>
      </c>
      <c r="E93" s="313" t="s">
        <v>5</v>
      </c>
      <c r="F93" s="314" t="s">
        <v>144</v>
      </c>
      <c r="G93" s="310"/>
      <c r="H93" s="315">
        <v>63.7</v>
      </c>
      <c r="J93" s="310"/>
      <c r="K93" s="310"/>
      <c r="L93" s="143"/>
      <c r="M93" s="145"/>
      <c r="N93" s="146"/>
      <c r="O93" s="146"/>
      <c r="P93" s="146"/>
      <c r="Q93" s="146"/>
      <c r="R93" s="146"/>
      <c r="S93" s="146"/>
      <c r="T93" s="147"/>
      <c r="AT93" s="144" t="s">
        <v>143</v>
      </c>
      <c r="AU93" s="144" t="s">
        <v>79</v>
      </c>
      <c r="AV93" s="89" t="s">
        <v>79</v>
      </c>
      <c r="AW93" s="89" t="s">
        <v>33</v>
      </c>
      <c r="AX93" s="89" t="s">
        <v>69</v>
      </c>
      <c r="AY93" s="144" t="s">
        <v>123</v>
      </c>
    </row>
    <row r="94" spans="2:65" s="89" customFormat="1">
      <c r="B94" s="311"/>
      <c r="C94" s="310"/>
      <c r="D94" s="316" t="s">
        <v>143</v>
      </c>
      <c r="E94" s="317" t="s">
        <v>5</v>
      </c>
      <c r="F94" s="318" t="s">
        <v>145</v>
      </c>
      <c r="G94" s="310"/>
      <c r="H94" s="319">
        <v>2.2050000000000001</v>
      </c>
      <c r="J94" s="310"/>
      <c r="K94" s="310"/>
      <c r="L94" s="143"/>
      <c r="M94" s="145"/>
      <c r="N94" s="146"/>
      <c r="O94" s="146"/>
      <c r="P94" s="146"/>
      <c r="Q94" s="146"/>
      <c r="R94" s="146"/>
      <c r="S94" s="146"/>
      <c r="T94" s="147"/>
      <c r="AT94" s="144" t="s">
        <v>143</v>
      </c>
      <c r="AU94" s="144" t="s">
        <v>79</v>
      </c>
      <c r="AV94" s="89" t="s">
        <v>79</v>
      </c>
      <c r="AW94" s="89" t="s">
        <v>33</v>
      </c>
      <c r="AX94" s="89" t="s">
        <v>69</v>
      </c>
      <c r="AY94" s="144" t="s">
        <v>123</v>
      </c>
    </row>
    <row r="95" spans="2:65" s="118" customFormat="1" ht="22.5" customHeight="1">
      <c r="B95" s="208"/>
      <c r="C95" s="305" t="s">
        <v>146</v>
      </c>
      <c r="D95" s="305" t="s">
        <v>126</v>
      </c>
      <c r="E95" s="306" t="s">
        <v>147</v>
      </c>
      <c r="F95" s="307" t="s">
        <v>148</v>
      </c>
      <c r="G95" s="308" t="s">
        <v>141</v>
      </c>
      <c r="H95" s="309">
        <v>32.953000000000003</v>
      </c>
      <c r="I95" s="83"/>
      <c r="J95" s="270">
        <f>ROUND(I95*H95,2)</f>
        <v>0</v>
      </c>
      <c r="K95" s="307" t="s">
        <v>130</v>
      </c>
      <c r="L95" s="82"/>
      <c r="M95" s="84" t="s">
        <v>5</v>
      </c>
      <c r="N95" s="139" t="s">
        <v>40</v>
      </c>
      <c r="O95" s="50"/>
      <c r="P95" s="140">
        <f>O95*H95</f>
        <v>0</v>
      </c>
      <c r="Q95" s="140">
        <v>0</v>
      </c>
      <c r="R95" s="140">
        <f>Q95*H95</f>
        <v>0</v>
      </c>
      <c r="S95" s="140">
        <v>0</v>
      </c>
      <c r="T95" s="141">
        <f>S95*H95</f>
        <v>0</v>
      </c>
      <c r="AR95" s="116" t="s">
        <v>131</v>
      </c>
      <c r="AT95" s="116" t="s">
        <v>126</v>
      </c>
      <c r="AU95" s="116" t="s">
        <v>79</v>
      </c>
      <c r="AY95" s="116" t="s">
        <v>123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16" t="s">
        <v>77</v>
      </c>
      <c r="BK95" s="142">
        <f>ROUND(I95*H95,2)</f>
        <v>0</v>
      </c>
      <c r="BL95" s="116" t="s">
        <v>131</v>
      </c>
      <c r="BM95" s="116" t="s">
        <v>149</v>
      </c>
    </row>
    <row r="96" spans="2:65" s="89" customFormat="1">
      <c r="B96" s="311"/>
      <c r="C96" s="310"/>
      <c r="D96" s="316" t="s">
        <v>143</v>
      </c>
      <c r="E96" s="310"/>
      <c r="F96" s="318" t="s">
        <v>150</v>
      </c>
      <c r="G96" s="310"/>
      <c r="H96" s="319">
        <v>32.953000000000003</v>
      </c>
      <c r="J96" s="310"/>
      <c r="K96" s="310"/>
      <c r="L96" s="143"/>
      <c r="M96" s="145"/>
      <c r="N96" s="146"/>
      <c r="O96" s="146"/>
      <c r="P96" s="146"/>
      <c r="Q96" s="146"/>
      <c r="R96" s="146"/>
      <c r="S96" s="146"/>
      <c r="T96" s="147"/>
      <c r="AT96" s="144" t="s">
        <v>143</v>
      </c>
      <c r="AU96" s="144" t="s">
        <v>79</v>
      </c>
      <c r="AV96" s="89" t="s">
        <v>79</v>
      </c>
      <c r="AW96" s="89" t="s">
        <v>6</v>
      </c>
      <c r="AX96" s="89" t="s">
        <v>77</v>
      </c>
      <c r="AY96" s="144" t="s">
        <v>123</v>
      </c>
    </row>
    <row r="97" spans="2:65" s="118" customFormat="1" ht="22.5" customHeight="1">
      <c r="B97" s="208"/>
      <c r="C97" s="305" t="s">
        <v>151</v>
      </c>
      <c r="D97" s="305" t="s">
        <v>126</v>
      </c>
      <c r="E97" s="306" t="s">
        <v>152</v>
      </c>
      <c r="F97" s="307" t="s">
        <v>153</v>
      </c>
      <c r="G97" s="308" t="s">
        <v>129</v>
      </c>
      <c r="H97" s="309">
        <v>127.4</v>
      </c>
      <c r="I97" s="83"/>
      <c r="J97" s="270">
        <f>ROUND(I97*H97,2)</f>
        <v>0</v>
      </c>
      <c r="K97" s="307" t="s">
        <v>130</v>
      </c>
      <c r="L97" s="82"/>
      <c r="M97" s="84" t="s">
        <v>5</v>
      </c>
      <c r="N97" s="139" t="s">
        <v>40</v>
      </c>
      <c r="O97" s="50"/>
      <c r="P97" s="140">
        <f>O97*H97</f>
        <v>0</v>
      </c>
      <c r="Q97" s="140">
        <v>8.4999999999999995E-4</v>
      </c>
      <c r="R97" s="140">
        <f>Q97*H97</f>
        <v>0.10829</v>
      </c>
      <c r="S97" s="140">
        <v>0</v>
      </c>
      <c r="T97" s="141">
        <f>S97*H97</f>
        <v>0</v>
      </c>
      <c r="AR97" s="116" t="s">
        <v>131</v>
      </c>
      <c r="AT97" s="116" t="s">
        <v>126</v>
      </c>
      <c r="AU97" s="116" t="s">
        <v>79</v>
      </c>
      <c r="AY97" s="116" t="s">
        <v>123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16" t="s">
        <v>77</v>
      </c>
      <c r="BK97" s="142">
        <f>ROUND(I97*H97,2)</f>
        <v>0</v>
      </c>
      <c r="BL97" s="116" t="s">
        <v>131</v>
      </c>
      <c r="BM97" s="116" t="s">
        <v>154</v>
      </c>
    </row>
    <row r="98" spans="2:65" s="89" customFormat="1">
      <c r="B98" s="311"/>
      <c r="C98" s="310"/>
      <c r="D98" s="316" t="s">
        <v>143</v>
      </c>
      <c r="E98" s="317" t="s">
        <v>5</v>
      </c>
      <c r="F98" s="318" t="s">
        <v>155</v>
      </c>
      <c r="G98" s="310"/>
      <c r="H98" s="319">
        <v>127.4</v>
      </c>
      <c r="J98" s="310"/>
      <c r="K98" s="310"/>
      <c r="L98" s="143"/>
      <c r="M98" s="145"/>
      <c r="N98" s="146"/>
      <c r="O98" s="146"/>
      <c r="P98" s="146"/>
      <c r="Q98" s="146"/>
      <c r="R98" s="146"/>
      <c r="S98" s="146"/>
      <c r="T98" s="147"/>
      <c r="AT98" s="144" t="s">
        <v>143</v>
      </c>
      <c r="AU98" s="144" t="s">
        <v>79</v>
      </c>
      <c r="AV98" s="89" t="s">
        <v>79</v>
      </c>
      <c r="AW98" s="89" t="s">
        <v>33</v>
      </c>
      <c r="AX98" s="89" t="s">
        <v>69</v>
      </c>
      <c r="AY98" s="144" t="s">
        <v>123</v>
      </c>
    </row>
    <row r="99" spans="2:65" s="118" customFormat="1" ht="22.5" customHeight="1">
      <c r="B99" s="208"/>
      <c r="C99" s="305" t="s">
        <v>156</v>
      </c>
      <c r="D99" s="305" t="s">
        <v>126</v>
      </c>
      <c r="E99" s="306" t="s">
        <v>157</v>
      </c>
      <c r="F99" s="307" t="s">
        <v>158</v>
      </c>
      <c r="G99" s="308" t="s">
        <v>129</v>
      </c>
      <c r="H99" s="309">
        <v>127.4</v>
      </c>
      <c r="I99" s="83"/>
      <c r="J99" s="270">
        <f>ROUND(I99*H99,2)</f>
        <v>0</v>
      </c>
      <c r="K99" s="307" t="s">
        <v>130</v>
      </c>
      <c r="L99" s="82"/>
      <c r="M99" s="84" t="s">
        <v>5</v>
      </c>
      <c r="N99" s="139" t="s">
        <v>40</v>
      </c>
      <c r="O99" s="50"/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16" t="s">
        <v>131</v>
      </c>
      <c r="AT99" s="116" t="s">
        <v>126</v>
      </c>
      <c r="AU99" s="116" t="s">
        <v>79</v>
      </c>
      <c r="AY99" s="116" t="s">
        <v>123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16" t="s">
        <v>77</v>
      </c>
      <c r="BK99" s="142">
        <f>ROUND(I99*H99,2)</f>
        <v>0</v>
      </c>
      <c r="BL99" s="116" t="s">
        <v>131</v>
      </c>
      <c r="BM99" s="116" t="s">
        <v>159</v>
      </c>
    </row>
    <row r="100" spans="2:65" s="118" customFormat="1" ht="22.5" customHeight="1">
      <c r="B100" s="208"/>
      <c r="C100" s="305" t="s">
        <v>160</v>
      </c>
      <c r="D100" s="305" t="s">
        <v>126</v>
      </c>
      <c r="E100" s="306" t="s">
        <v>161</v>
      </c>
      <c r="F100" s="307" t="s">
        <v>162</v>
      </c>
      <c r="G100" s="308" t="s">
        <v>141</v>
      </c>
      <c r="H100" s="309">
        <v>65.905000000000001</v>
      </c>
      <c r="I100" s="83"/>
      <c r="J100" s="270">
        <f>ROUND(I100*H100,2)</f>
        <v>0</v>
      </c>
      <c r="K100" s="307" t="s">
        <v>130</v>
      </c>
      <c r="L100" s="82"/>
      <c r="M100" s="84" t="s">
        <v>5</v>
      </c>
      <c r="N100" s="139" t="s">
        <v>40</v>
      </c>
      <c r="O100" s="50"/>
      <c r="P100" s="140">
        <f>O100*H100</f>
        <v>0</v>
      </c>
      <c r="Q100" s="140">
        <v>0</v>
      </c>
      <c r="R100" s="140">
        <f>Q100*H100</f>
        <v>0</v>
      </c>
      <c r="S100" s="140">
        <v>0</v>
      </c>
      <c r="T100" s="141">
        <f>S100*H100</f>
        <v>0</v>
      </c>
      <c r="AR100" s="116" t="s">
        <v>131</v>
      </c>
      <c r="AT100" s="116" t="s">
        <v>126</v>
      </c>
      <c r="AU100" s="116" t="s">
        <v>79</v>
      </c>
      <c r="AY100" s="116" t="s">
        <v>123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16" t="s">
        <v>77</v>
      </c>
      <c r="BK100" s="142">
        <f>ROUND(I100*H100,2)</f>
        <v>0</v>
      </c>
      <c r="BL100" s="116" t="s">
        <v>131</v>
      </c>
      <c r="BM100" s="116" t="s">
        <v>163</v>
      </c>
    </row>
    <row r="101" spans="2:65" s="118" customFormat="1" ht="22.5" customHeight="1">
      <c r="B101" s="208"/>
      <c r="C101" s="305" t="s">
        <v>11</v>
      </c>
      <c r="D101" s="305" t="s">
        <v>126</v>
      </c>
      <c r="E101" s="306" t="s">
        <v>164</v>
      </c>
      <c r="F101" s="307" t="s">
        <v>165</v>
      </c>
      <c r="G101" s="308" t="s">
        <v>141</v>
      </c>
      <c r="H101" s="309">
        <v>15.81</v>
      </c>
      <c r="I101" s="83"/>
      <c r="J101" s="270">
        <f>ROUND(I101*H101,2)</f>
        <v>0</v>
      </c>
      <c r="K101" s="307" t="s">
        <v>130</v>
      </c>
      <c r="L101" s="82"/>
      <c r="M101" s="84" t="s">
        <v>5</v>
      </c>
      <c r="N101" s="139" t="s">
        <v>40</v>
      </c>
      <c r="O101" s="50"/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16" t="s">
        <v>131</v>
      </c>
      <c r="AT101" s="116" t="s">
        <v>126</v>
      </c>
      <c r="AU101" s="116" t="s">
        <v>79</v>
      </c>
      <c r="AY101" s="116" t="s">
        <v>123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16" t="s">
        <v>77</v>
      </c>
      <c r="BK101" s="142">
        <f>ROUND(I101*H101,2)</f>
        <v>0</v>
      </c>
      <c r="BL101" s="116" t="s">
        <v>131</v>
      </c>
      <c r="BM101" s="116" t="s">
        <v>166</v>
      </c>
    </row>
    <row r="102" spans="2:65" s="89" customFormat="1">
      <c r="B102" s="311"/>
      <c r="C102" s="310"/>
      <c r="D102" s="316" t="s">
        <v>143</v>
      </c>
      <c r="E102" s="317" t="s">
        <v>5</v>
      </c>
      <c r="F102" s="318" t="s">
        <v>167</v>
      </c>
      <c r="G102" s="310"/>
      <c r="H102" s="319">
        <v>15.81</v>
      </c>
      <c r="J102" s="310"/>
      <c r="K102" s="310"/>
      <c r="L102" s="143"/>
      <c r="M102" s="145"/>
      <c r="N102" s="146"/>
      <c r="O102" s="146"/>
      <c r="P102" s="146"/>
      <c r="Q102" s="146"/>
      <c r="R102" s="146"/>
      <c r="S102" s="146"/>
      <c r="T102" s="147"/>
      <c r="AT102" s="144" t="s">
        <v>143</v>
      </c>
      <c r="AU102" s="144" t="s">
        <v>79</v>
      </c>
      <c r="AV102" s="89" t="s">
        <v>79</v>
      </c>
      <c r="AW102" s="89" t="s">
        <v>33</v>
      </c>
      <c r="AX102" s="89" t="s">
        <v>69</v>
      </c>
      <c r="AY102" s="144" t="s">
        <v>123</v>
      </c>
    </row>
    <row r="103" spans="2:65" s="118" customFormat="1" ht="22.5" customHeight="1">
      <c r="B103" s="208"/>
      <c r="C103" s="305" t="s">
        <v>168</v>
      </c>
      <c r="D103" s="305" t="s">
        <v>126</v>
      </c>
      <c r="E103" s="306" t="s">
        <v>169</v>
      </c>
      <c r="F103" s="307" t="s">
        <v>170</v>
      </c>
      <c r="G103" s="308" t="s">
        <v>141</v>
      </c>
      <c r="H103" s="309">
        <v>15.81</v>
      </c>
      <c r="I103" s="83"/>
      <c r="J103" s="270">
        <f>ROUND(I103*H103,2)</f>
        <v>0</v>
      </c>
      <c r="K103" s="307" t="s">
        <v>130</v>
      </c>
      <c r="L103" s="82"/>
      <c r="M103" s="84" t="s">
        <v>5</v>
      </c>
      <c r="N103" s="139" t="s">
        <v>40</v>
      </c>
      <c r="O103" s="50"/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16" t="s">
        <v>131</v>
      </c>
      <c r="AT103" s="116" t="s">
        <v>126</v>
      </c>
      <c r="AU103" s="116" t="s">
        <v>79</v>
      </c>
      <c r="AY103" s="116" t="s">
        <v>123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16" t="s">
        <v>77</v>
      </c>
      <c r="BK103" s="142">
        <f>ROUND(I103*H103,2)</f>
        <v>0</v>
      </c>
      <c r="BL103" s="116" t="s">
        <v>131</v>
      </c>
      <c r="BM103" s="116" t="s">
        <v>171</v>
      </c>
    </row>
    <row r="104" spans="2:65" s="118" customFormat="1" ht="22.5" customHeight="1">
      <c r="B104" s="208"/>
      <c r="C104" s="305" t="s">
        <v>172</v>
      </c>
      <c r="D104" s="305" t="s">
        <v>126</v>
      </c>
      <c r="E104" s="306" t="s">
        <v>173</v>
      </c>
      <c r="F104" s="307" t="s">
        <v>174</v>
      </c>
      <c r="G104" s="308" t="s">
        <v>141</v>
      </c>
      <c r="H104" s="309">
        <v>15.81</v>
      </c>
      <c r="I104" s="83"/>
      <c r="J104" s="270">
        <f>ROUND(I104*H104,2)</f>
        <v>0</v>
      </c>
      <c r="K104" s="307" t="s">
        <v>130</v>
      </c>
      <c r="L104" s="82"/>
      <c r="M104" s="84" t="s">
        <v>5</v>
      </c>
      <c r="N104" s="139" t="s">
        <v>40</v>
      </c>
      <c r="O104" s="50"/>
      <c r="P104" s="140">
        <f>O104*H104</f>
        <v>0</v>
      </c>
      <c r="Q104" s="140">
        <v>0</v>
      </c>
      <c r="R104" s="140">
        <f>Q104*H104</f>
        <v>0</v>
      </c>
      <c r="S104" s="140">
        <v>0</v>
      </c>
      <c r="T104" s="141">
        <f>S104*H104</f>
        <v>0</v>
      </c>
      <c r="AR104" s="116" t="s">
        <v>131</v>
      </c>
      <c r="AT104" s="116" t="s">
        <v>126</v>
      </c>
      <c r="AU104" s="116" t="s">
        <v>79</v>
      </c>
      <c r="AY104" s="116" t="s">
        <v>123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16" t="s">
        <v>77</v>
      </c>
      <c r="BK104" s="142">
        <f>ROUND(I104*H104,2)</f>
        <v>0</v>
      </c>
      <c r="BL104" s="116" t="s">
        <v>131</v>
      </c>
      <c r="BM104" s="116" t="s">
        <v>175</v>
      </c>
    </row>
    <row r="105" spans="2:65" s="118" customFormat="1" ht="22.5" customHeight="1">
      <c r="B105" s="208"/>
      <c r="C105" s="305" t="s">
        <v>176</v>
      </c>
      <c r="D105" s="305" t="s">
        <v>126</v>
      </c>
      <c r="E105" s="306" t="s">
        <v>177</v>
      </c>
      <c r="F105" s="307" t="s">
        <v>178</v>
      </c>
      <c r="G105" s="308" t="s">
        <v>179</v>
      </c>
      <c r="H105" s="309">
        <v>31.62</v>
      </c>
      <c r="I105" s="83"/>
      <c r="J105" s="270">
        <f>ROUND(I105*H105,2)</f>
        <v>0</v>
      </c>
      <c r="K105" s="307" t="s">
        <v>130</v>
      </c>
      <c r="L105" s="82"/>
      <c r="M105" s="84" t="s">
        <v>5</v>
      </c>
      <c r="N105" s="139" t="s">
        <v>40</v>
      </c>
      <c r="O105" s="50"/>
      <c r="P105" s="140">
        <f>O105*H105</f>
        <v>0</v>
      </c>
      <c r="Q105" s="140">
        <v>0</v>
      </c>
      <c r="R105" s="140">
        <f>Q105*H105</f>
        <v>0</v>
      </c>
      <c r="S105" s="140">
        <v>0</v>
      </c>
      <c r="T105" s="141">
        <f>S105*H105</f>
        <v>0</v>
      </c>
      <c r="AR105" s="116" t="s">
        <v>131</v>
      </c>
      <c r="AT105" s="116" t="s">
        <v>126</v>
      </c>
      <c r="AU105" s="116" t="s">
        <v>79</v>
      </c>
      <c r="AY105" s="116" t="s">
        <v>123</v>
      </c>
      <c r="BE105" s="142">
        <f>IF(N105="základní",J105,0)</f>
        <v>0</v>
      </c>
      <c r="BF105" s="142">
        <f>IF(N105="snížená",J105,0)</f>
        <v>0</v>
      </c>
      <c r="BG105" s="142">
        <f>IF(N105="zákl. přenesená",J105,0)</f>
        <v>0</v>
      </c>
      <c r="BH105" s="142">
        <f>IF(N105="sníž. přenesená",J105,0)</f>
        <v>0</v>
      </c>
      <c r="BI105" s="142">
        <f>IF(N105="nulová",J105,0)</f>
        <v>0</v>
      </c>
      <c r="BJ105" s="116" t="s">
        <v>77</v>
      </c>
      <c r="BK105" s="142">
        <f>ROUND(I105*H105,2)</f>
        <v>0</v>
      </c>
      <c r="BL105" s="116" t="s">
        <v>131</v>
      </c>
      <c r="BM105" s="116" t="s">
        <v>180</v>
      </c>
    </row>
    <row r="106" spans="2:65" s="89" customFormat="1">
      <c r="B106" s="311"/>
      <c r="C106" s="310"/>
      <c r="D106" s="316" t="s">
        <v>143</v>
      </c>
      <c r="E106" s="310"/>
      <c r="F106" s="318" t="s">
        <v>181</v>
      </c>
      <c r="G106" s="310"/>
      <c r="H106" s="319">
        <v>31.62</v>
      </c>
      <c r="J106" s="310"/>
      <c r="K106" s="310"/>
      <c r="L106" s="143"/>
      <c r="M106" s="145"/>
      <c r="N106" s="146"/>
      <c r="O106" s="146"/>
      <c r="P106" s="146"/>
      <c r="Q106" s="146"/>
      <c r="R106" s="146"/>
      <c r="S106" s="146"/>
      <c r="T106" s="147"/>
      <c r="AT106" s="144" t="s">
        <v>143</v>
      </c>
      <c r="AU106" s="144" t="s">
        <v>79</v>
      </c>
      <c r="AV106" s="89" t="s">
        <v>79</v>
      </c>
      <c r="AW106" s="89" t="s">
        <v>6</v>
      </c>
      <c r="AX106" s="89" t="s">
        <v>77</v>
      </c>
      <c r="AY106" s="144" t="s">
        <v>123</v>
      </c>
    </row>
    <row r="107" spans="2:65" s="118" customFormat="1" ht="22.5" customHeight="1">
      <c r="B107" s="208"/>
      <c r="C107" s="305" t="s">
        <v>182</v>
      </c>
      <c r="D107" s="305" t="s">
        <v>126</v>
      </c>
      <c r="E107" s="306" t="s">
        <v>183</v>
      </c>
      <c r="F107" s="307" t="s">
        <v>184</v>
      </c>
      <c r="G107" s="308" t="s">
        <v>141</v>
      </c>
      <c r="H107" s="309">
        <v>50.094999999999999</v>
      </c>
      <c r="I107" s="83"/>
      <c r="J107" s="270">
        <f>ROUND(I107*H107,2)</f>
        <v>0</v>
      </c>
      <c r="K107" s="307" t="s">
        <v>130</v>
      </c>
      <c r="L107" s="82"/>
      <c r="M107" s="84" t="s">
        <v>5</v>
      </c>
      <c r="N107" s="139" t="s">
        <v>40</v>
      </c>
      <c r="O107" s="50"/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16" t="s">
        <v>131</v>
      </c>
      <c r="AT107" s="116" t="s">
        <v>126</v>
      </c>
      <c r="AU107" s="116" t="s">
        <v>79</v>
      </c>
      <c r="AY107" s="116" t="s">
        <v>123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16" t="s">
        <v>77</v>
      </c>
      <c r="BK107" s="142">
        <f>ROUND(I107*H107,2)</f>
        <v>0</v>
      </c>
      <c r="BL107" s="116" t="s">
        <v>131</v>
      </c>
      <c r="BM107" s="116" t="s">
        <v>185</v>
      </c>
    </row>
    <row r="108" spans="2:65" s="89" customFormat="1">
      <c r="B108" s="311"/>
      <c r="C108" s="310"/>
      <c r="D108" s="312" t="s">
        <v>143</v>
      </c>
      <c r="E108" s="313" t="s">
        <v>5</v>
      </c>
      <c r="F108" s="314" t="s">
        <v>186</v>
      </c>
      <c r="G108" s="310"/>
      <c r="H108" s="315">
        <v>51.695</v>
      </c>
      <c r="J108" s="310"/>
      <c r="K108" s="310"/>
      <c r="L108" s="143"/>
      <c r="M108" s="145"/>
      <c r="N108" s="146"/>
      <c r="O108" s="146"/>
      <c r="P108" s="146"/>
      <c r="Q108" s="146"/>
      <c r="R108" s="146"/>
      <c r="S108" s="146"/>
      <c r="T108" s="147"/>
      <c r="AT108" s="144" t="s">
        <v>143</v>
      </c>
      <c r="AU108" s="144" t="s">
        <v>79</v>
      </c>
      <c r="AV108" s="89" t="s">
        <v>79</v>
      </c>
      <c r="AW108" s="89" t="s">
        <v>33</v>
      </c>
      <c r="AX108" s="89" t="s">
        <v>69</v>
      </c>
      <c r="AY108" s="144" t="s">
        <v>123</v>
      </c>
    </row>
    <row r="109" spans="2:65" s="89" customFormat="1">
      <c r="B109" s="311"/>
      <c r="C109" s="310"/>
      <c r="D109" s="316" t="s">
        <v>143</v>
      </c>
      <c r="E109" s="317" t="s">
        <v>5</v>
      </c>
      <c r="F109" s="318" t="s">
        <v>187</v>
      </c>
      <c r="G109" s="310"/>
      <c r="H109" s="319">
        <v>-1.6</v>
      </c>
      <c r="J109" s="310"/>
      <c r="K109" s="310"/>
      <c r="L109" s="143"/>
      <c r="M109" s="145"/>
      <c r="N109" s="146"/>
      <c r="O109" s="146"/>
      <c r="P109" s="146"/>
      <c r="Q109" s="146"/>
      <c r="R109" s="146"/>
      <c r="S109" s="146"/>
      <c r="T109" s="147"/>
      <c r="AT109" s="144" t="s">
        <v>143</v>
      </c>
      <c r="AU109" s="144" t="s">
        <v>79</v>
      </c>
      <c r="AV109" s="89" t="s">
        <v>79</v>
      </c>
      <c r="AW109" s="89" t="s">
        <v>33</v>
      </c>
      <c r="AX109" s="89" t="s">
        <v>69</v>
      </c>
      <c r="AY109" s="144" t="s">
        <v>123</v>
      </c>
    </row>
    <row r="110" spans="2:65" s="118" customFormat="1" ht="22.5" customHeight="1">
      <c r="B110" s="208"/>
      <c r="C110" s="305" t="s">
        <v>80</v>
      </c>
      <c r="D110" s="305" t="s">
        <v>126</v>
      </c>
      <c r="E110" s="306" t="s">
        <v>188</v>
      </c>
      <c r="F110" s="307" t="s">
        <v>189</v>
      </c>
      <c r="G110" s="308" t="s">
        <v>141</v>
      </c>
      <c r="H110" s="309">
        <v>9.5549999999999997</v>
      </c>
      <c r="I110" s="83"/>
      <c r="J110" s="270">
        <f>ROUND(I110*H110,2)</f>
        <v>0</v>
      </c>
      <c r="K110" s="307" t="s">
        <v>130</v>
      </c>
      <c r="L110" s="82"/>
      <c r="M110" s="84" t="s">
        <v>5</v>
      </c>
      <c r="N110" s="139" t="s">
        <v>40</v>
      </c>
      <c r="O110" s="50"/>
      <c r="P110" s="140">
        <f>O110*H110</f>
        <v>0</v>
      </c>
      <c r="Q110" s="140">
        <v>0</v>
      </c>
      <c r="R110" s="140">
        <f>Q110*H110</f>
        <v>0</v>
      </c>
      <c r="S110" s="140">
        <v>0</v>
      </c>
      <c r="T110" s="141">
        <f>S110*H110</f>
        <v>0</v>
      </c>
      <c r="AR110" s="116" t="s">
        <v>131</v>
      </c>
      <c r="AT110" s="116" t="s">
        <v>126</v>
      </c>
      <c r="AU110" s="116" t="s">
        <v>79</v>
      </c>
      <c r="AY110" s="116" t="s">
        <v>123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16" t="s">
        <v>77</v>
      </c>
      <c r="BK110" s="142">
        <f>ROUND(I110*H110,2)</f>
        <v>0</v>
      </c>
      <c r="BL110" s="116" t="s">
        <v>131</v>
      </c>
      <c r="BM110" s="116" t="s">
        <v>190</v>
      </c>
    </row>
    <row r="111" spans="2:65" s="89" customFormat="1">
      <c r="B111" s="311"/>
      <c r="C111" s="310"/>
      <c r="D111" s="316" t="s">
        <v>143</v>
      </c>
      <c r="E111" s="317" t="s">
        <v>5</v>
      </c>
      <c r="F111" s="318" t="s">
        <v>191</v>
      </c>
      <c r="G111" s="310"/>
      <c r="H111" s="319">
        <v>9.5549999999999997</v>
      </c>
      <c r="J111" s="310"/>
      <c r="K111" s="310"/>
      <c r="L111" s="143"/>
      <c r="M111" s="145"/>
      <c r="N111" s="146"/>
      <c r="O111" s="146"/>
      <c r="P111" s="146"/>
      <c r="Q111" s="146"/>
      <c r="R111" s="146"/>
      <c r="S111" s="146"/>
      <c r="T111" s="147"/>
      <c r="AT111" s="144" t="s">
        <v>143</v>
      </c>
      <c r="AU111" s="144" t="s">
        <v>79</v>
      </c>
      <c r="AV111" s="89" t="s">
        <v>79</v>
      </c>
      <c r="AW111" s="89" t="s">
        <v>33</v>
      </c>
      <c r="AX111" s="89" t="s">
        <v>69</v>
      </c>
      <c r="AY111" s="144" t="s">
        <v>123</v>
      </c>
    </row>
    <row r="112" spans="2:65" s="118" customFormat="1" ht="22.5" customHeight="1">
      <c r="B112" s="208"/>
      <c r="C112" s="320" t="s">
        <v>10</v>
      </c>
      <c r="D112" s="320" t="s">
        <v>192</v>
      </c>
      <c r="E112" s="321" t="s">
        <v>193</v>
      </c>
      <c r="F112" s="322" t="s">
        <v>194</v>
      </c>
      <c r="G112" s="323" t="s">
        <v>179</v>
      </c>
      <c r="H112" s="324">
        <v>19.11</v>
      </c>
      <c r="I112" s="90"/>
      <c r="J112" s="343">
        <f>ROUND(I112*H112,2)</f>
        <v>0</v>
      </c>
      <c r="K112" s="322" t="s">
        <v>130</v>
      </c>
      <c r="L112" s="148"/>
      <c r="M112" s="92" t="s">
        <v>5</v>
      </c>
      <c r="N112" s="149" t="s">
        <v>40</v>
      </c>
      <c r="O112" s="50"/>
      <c r="P112" s="140">
        <f>O112*H112</f>
        <v>0</v>
      </c>
      <c r="Q112" s="140">
        <v>0</v>
      </c>
      <c r="R112" s="140">
        <f>Q112*H112</f>
        <v>0</v>
      </c>
      <c r="S112" s="140">
        <v>0</v>
      </c>
      <c r="T112" s="141">
        <f>S112*H112</f>
        <v>0</v>
      </c>
      <c r="AR112" s="116" t="s">
        <v>151</v>
      </c>
      <c r="AT112" s="116" t="s">
        <v>192</v>
      </c>
      <c r="AU112" s="116" t="s">
        <v>79</v>
      </c>
      <c r="AY112" s="116" t="s">
        <v>123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16" t="s">
        <v>77</v>
      </c>
      <c r="BK112" s="142">
        <f>ROUND(I112*H112,2)</f>
        <v>0</v>
      </c>
      <c r="BL112" s="116" t="s">
        <v>131</v>
      </c>
      <c r="BM112" s="116" t="s">
        <v>195</v>
      </c>
    </row>
    <row r="113" spans="2:65" s="89" customFormat="1">
      <c r="B113" s="311"/>
      <c r="C113" s="310"/>
      <c r="D113" s="312" t="s">
        <v>143</v>
      </c>
      <c r="E113" s="313" t="s">
        <v>5</v>
      </c>
      <c r="F113" s="314" t="s">
        <v>191</v>
      </c>
      <c r="G113" s="310"/>
      <c r="H113" s="315">
        <v>9.5549999999999997</v>
      </c>
      <c r="J113" s="310"/>
      <c r="K113" s="310"/>
      <c r="L113" s="143"/>
      <c r="M113" s="145"/>
      <c r="N113" s="146"/>
      <c r="O113" s="146"/>
      <c r="P113" s="146"/>
      <c r="Q113" s="146"/>
      <c r="R113" s="146"/>
      <c r="S113" s="146"/>
      <c r="T113" s="147"/>
      <c r="AT113" s="144" t="s">
        <v>143</v>
      </c>
      <c r="AU113" s="144" t="s">
        <v>79</v>
      </c>
      <c r="AV113" s="89" t="s">
        <v>79</v>
      </c>
      <c r="AW113" s="89" t="s">
        <v>33</v>
      </c>
      <c r="AX113" s="89" t="s">
        <v>77</v>
      </c>
      <c r="AY113" s="144" t="s">
        <v>123</v>
      </c>
    </row>
    <row r="114" spans="2:65" s="89" customFormat="1">
      <c r="B114" s="311"/>
      <c r="C114" s="310"/>
      <c r="D114" s="316" t="s">
        <v>143</v>
      </c>
      <c r="E114" s="310"/>
      <c r="F114" s="318" t="s">
        <v>196</v>
      </c>
      <c r="G114" s="310"/>
      <c r="H114" s="319">
        <v>19.11</v>
      </c>
      <c r="J114" s="310"/>
      <c r="K114" s="310"/>
      <c r="L114" s="143"/>
      <c r="M114" s="145"/>
      <c r="N114" s="146"/>
      <c r="O114" s="146"/>
      <c r="P114" s="146"/>
      <c r="Q114" s="146"/>
      <c r="R114" s="146"/>
      <c r="S114" s="146"/>
      <c r="T114" s="147"/>
      <c r="AT114" s="144" t="s">
        <v>143</v>
      </c>
      <c r="AU114" s="144" t="s">
        <v>79</v>
      </c>
      <c r="AV114" s="89" t="s">
        <v>79</v>
      </c>
      <c r="AW114" s="89" t="s">
        <v>6</v>
      </c>
      <c r="AX114" s="89" t="s">
        <v>77</v>
      </c>
      <c r="AY114" s="144" t="s">
        <v>123</v>
      </c>
    </row>
    <row r="115" spans="2:65" s="118" customFormat="1" ht="22.5" customHeight="1">
      <c r="B115" s="208"/>
      <c r="C115" s="305" t="s">
        <v>197</v>
      </c>
      <c r="D115" s="305" t="s">
        <v>126</v>
      </c>
      <c r="E115" s="306" t="s">
        <v>198</v>
      </c>
      <c r="F115" s="307" t="s">
        <v>199</v>
      </c>
      <c r="G115" s="308" t="s">
        <v>129</v>
      </c>
      <c r="H115" s="309">
        <v>6.4</v>
      </c>
      <c r="I115" s="83"/>
      <c r="J115" s="270">
        <f>ROUND(I115*H115,2)</f>
        <v>0</v>
      </c>
      <c r="K115" s="307" t="s">
        <v>130</v>
      </c>
      <c r="L115" s="82"/>
      <c r="M115" s="84" t="s">
        <v>5</v>
      </c>
      <c r="N115" s="139" t="s">
        <v>40</v>
      </c>
      <c r="O115" s="50"/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16" t="s">
        <v>131</v>
      </c>
      <c r="AT115" s="116" t="s">
        <v>126</v>
      </c>
      <c r="AU115" s="116" t="s">
        <v>79</v>
      </c>
      <c r="AY115" s="116" t="s">
        <v>123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16" t="s">
        <v>77</v>
      </c>
      <c r="BK115" s="142">
        <f>ROUND(I115*H115,2)</f>
        <v>0</v>
      </c>
      <c r="BL115" s="116" t="s">
        <v>131</v>
      </c>
      <c r="BM115" s="116" t="s">
        <v>200</v>
      </c>
    </row>
    <row r="116" spans="2:65" s="118" customFormat="1" ht="22.5" customHeight="1">
      <c r="B116" s="208"/>
      <c r="C116" s="305" t="s">
        <v>201</v>
      </c>
      <c r="D116" s="305" t="s">
        <v>126</v>
      </c>
      <c r="E116" s="306" t="s">
        <v>202</v>
      </c>
      <c r="F116" s="307" t="s">
        <v>203</v>
      </c>
      <c r="G116" s="308" t="s">
        <v>129</v>
      </c>
      <c r="H116" s="309">
        <v>42.6</v>
      </c>
      <c r="I116" s="83"/>
      <c r="J116" s="270">
        <f>ROUND(I116*H116,2)</f>
        <v>0</v>
      </c>
      <c r="K116" s="307" t="s">
        <v>130</v>
      </c>
      <c r="L116" s="82"/>
      <c r="M116" s="84" t="s">
        <v>5</v>
      </c>
      <c r="N116" s="139" t="s">
        <v>40</v>
      </c>
      <c r="O116" s="50"/>
      <c r="P116" s="140">
        <f>O116*H116</f>
        <v>0</v>
      </c>
      <c r="Q116" s="140">
        <v>0</v>
      </c>
      <c r="R116" s="140">
        <f>Q116*H116</f>
        <v>0</v>
      </c>
      <c r="S116" s="140">
        <v>0</v>
      </c>
      <c r="T116" s="141">
        <f>S116*H116</f>
        <v>0</v>
      </c>
      <c r="AR116" s="116" t="s">
        <v>131</v>
      </c>
      <c r="AT116" s="116" t="s">
        <v>126</v>
      </c>
      <c r="AU116" s="116" t="s">
        <v>79</v>
      </c>
      <c r="AY116" s="116" t="s">
        <v>123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16" t="s">
        <v>77</v>
      </c>
      <c r="BK116" s="142">
        <f>ROUND(I116*H116,2)</f>
        <v>0</v>
      </c>
      <c r="BL116" s="116" t="s">
        <v>131</v>
      </c>
      <c r="BM116" s="116" t="s">
        <v>204</v>
      </c>
    </row>
    <row r="117" spans="2:65" s="118" customFormat="1" ht="22.5" customHeight="1">
      <c r="B117" s="208"/>
      <c r="C117" s="320" t="s">
        <v>205</v>
      </c>
      <c r="D117" s="320" t="s">
        <v>192</v>
      </c>
      <c r="E117" s="321" t="s">
        <v>206</v>
      </c>
      <c r="F117" s="322" t="s">
        <v>207</v>
      </c>
      <c r="G117" s="323" t="s">
        <v>141</v>
      </c>
      <c r="H117" s="324">
        <v>4.26</v>
      </c>
      <c r="I117" s="90"/>
      <c r="J117" s="343">
        <f>ROUND(I117*H117,2)</f>
        <v>0</v>
      </c>
      <c r="K117" s="322" t="s">
        <v>130</v>
      </c>
      <c r="L117" s="148"/>
      <c r="M117" s="92" t="s">
        <v>5</v>
      </c>
      <c r="N117" s="149" t="s">
        <v>40</v>
      </c>
      <c r="O117" s="50"/>
      <c r="P117" s="140">
        <f>O117*H117</f>
        <v>0</v>
      </c>
      <c r="Q117" s="140">
        <v>0.22</v>
      </c>
      <c r="R117" s="140">
        <f>Q117*H117</f>
        <v>0.93719999999999992</v>
      </c>
      <c r="S117" s="140">
        <v>0</v>
      </c>
      <c r="T117" s="141">
        <f>S117*H117</f>
        <v>0</v>
      </c>
      <c r="AR117" s="116" t="s">
        <v>151</v>
      </c>
      <c r="AT117" s="116" t="s">
        <v>192</v>
      </c>
      <c r="AU117" s="116" t="s">
        <v>79</v>
      </c>
      <c r="AY117" s="116" t="s">
        <v>123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16" t="s">
        <v>77</v>
      </c>
      <c r="BK117" s="142">
        <f>ROUND(I117*H117,2)</f>
        <v>0</v>
      </c>
      <c r="BL117" s="116" t="s">
        <v>131</v>
      </c>
      <c r="BM117" s="116" t="s">
        <v>208</v>
      </c>
    </row>
    <row r="118" spans="2:65" s="89" customFormat="1">
      <c r="B118" s="311"/>
      <c r="C118" s="310"/>
      <c r="D118" s="316" t="s">
        <v>143</v>
      </c>
      <c r="E118" s="317" t="s">
        <v>5</v>
      </c>
      <c r="F118" s="318" t="s">
        <v>209</v>
      </c>
      <c r="G118" s="310"/>
      <c r="H118" s="319">
        <v>4.26</v>
      </c>
      <c r="J118" s="310"/>
      <c r="K118" s="310"/>
      <c r="L118" s="143"/>
      <c r="M118" s="145"/>
      <c r="N118" s="146"/>
      <c r="O118" s="146"/>
      <c r="P118" s="146"/>
      <c r="Q118" s="146"/>
      <c r="R118" s="146"/>
      <c r="S118" s="146"/>
      <c r="T118" s="147"/>
      <c r="AT118" s="144" t="s">
        <v>143</v>
      </c>
      <c r="AU118" s="144" t="s">
        <v>79</v>
      </c>
      <c r="AV118" s="89" t="s">
        <v>79</v>
      </c>
      <c r="AW118" s="89" t="s">
        <v>33</v>
      </c>
      <c r="AX118" s="89" t="s">
        <v>77</v>
      </c>
      <c r="AY118" s="144" t="s">
        <v>123</v>
      </c>
    </row>
    <row r="119" spans="2:65" s="118" customFormat="1" ht="22.5" customHeight="1">
      <c r="B119" s="208"/>
      <c r="C119" s="305" t="s">
        <v>210</v>
      </c>
      <c r="D119" s="305" t="s">
        <v>126</v>
      </c>
      <c r="E119" s="306" t="s">
        <v>211</v>
      </c>
      <c r="F119" s="307" t="s">
        <v>212</v>
      </c>
      <c r="G119" s="308" t="s">
        <v>129</v>
      </c>
      <c r="H119" s="309">
        <v>42.6</v>
      </c>
      <c r="I119" s="83"/>
      <c r="J119" s="270">
        <f>ROUND(I119*H119,2)</f>
        <v>0</v>
      </c>
      <c r="K119" s="307" t="s">
        <v>130</v>
      </c>
      <c r="L119" s="82"/>
      <c r="M119" s="84" t="s">
        <v>5</v>
      </c>
      <c r="N119" s="139" t="s">
        <v>40</v>
      </c>
      <c r="O119" s="50"/>
      <c r="P119" s="140">
        <f>O119*H119</f>
        <v>0</v>
      </c>
      <c r="Q119" s="140">
        <v>0</v>
      </c>
      <c r="R119" s="140">
        <f>Q119*H119</f>
        <v>0</v>
      </c>
      <c r="S119" s="140">
        <v>0</v>
      </c>
      <c r="T119" s="141">
        <f>S119*H119</f>
        <v>0</v>
      </c>
      <c r="AR119" s="116" t="s">
        <v>131</v>
      </c>
      <c r="AT119" s="116" t="s">
        <v>126</v>
      </c>
      <c r="AU119" s="116" t="s">
        <v>79</v>
      </c>
      <c r="AY119" s="116" t="s">
        <v>123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16" t="s">
        <v>77</v>
      </c>
      <c r="BK119" s="142">
        <f>ROUND(I119*H119,2)</f>
        <v>0</v>
      </c>
      <c r="BL119" s="116" t="s">
        <v>131</v>
      </c>
      <c r="BM119" s="116" t="s">
        <v>213</v>
      </c>
    </row>
    <row r="120" spans="2:65" s="89" customFormat="1">
      <c r="B120" s="311"/>
      <c r="C120" s="310"/>
      <c r="D120" s="316" t="s">
        <v>143</v>
      </c>
      <c r="E120" s="317" t="s">
        <v>5</v>
      </c>
      <c r="F120" s="318" t="s">
        <v>214</v>
      </c>
      <c r="G120" s="310"/>
      <c r="H120" s="319">
        <v>42.6</v>
      </c>
      <c r="J120" s="310"/>
      <c r="K120" s="310"/>
      <c r="L120" s="143"/>
      <c r="M120" s="145"/>
      <c r="N120" s="146"/>
      <c r="O120" s="146"/>
      <c r="P120" s="146"/>
      <c r="Q120" s="146"/>
      <c r="R120" s="146"/>
      <c r="S120" s="146"/>
      <c r="T120" s="147"/>
      <c r="AT120" s="144" t="s">
        <v>143</v>
      </c>
      <c r="AU120" s="144" t="s">
        <v>79</v>
      </c>
      <c r="AV120" s="89" t="s">
        <v>79</v>
      </c>
      <c r="AW120" s="89" t="s">
        <v>33</v>
      </c>
      <c r="AX120" s="89" t="s">
        <v>77</v>
      </c>
      <c r="AY120" s="144" t="s">
        <v>123</v>
      </c>
    </row>
    <row r="121" spans="2:65" s="118" customFormat="1" ht="22.5" customHeight="1">
      <c r="B121" s="208"/>
      <c r="C121" s="320" t="s">
        <v>215</v>
      </c>
      <c r="D121" s="320" t="s">
        <v>192</v>
      </c>
      <c r="E121" s="321" t="s">
        <v>216</v>
      </c>
      <c r="F121" s="322" t="s">
        <v>217</v>
      </c>
      <c r="G121" s="323" t="s">
        <v>218</v>
      </c>
      <c r="H121" s="324">
        <v>0.63900000000000001</v>
      </c>
      <c r="I121" s="90"/>
      <c r="J121" s="343">
        <f>ROUND(I121*H121,2)</f>
        <v>0</v>
      </c>
      <c r="K121" s="322" t="s">
        <v>130</v>
      </c>
      <c r="L121" s="148"/>
      <c r="M121" s="92" t="s">
        <v>5</v>
      </c>
      <c r="N121" s="149" t="s">
        <v>40</v>
      </c>
      <c r="O121" s="50"/>
      <c r="P121" s="140">
        <f>O121*H121</f>
        <v>0</v>
      </c>
      <c r="Q121" s="140">
        <v>1E-3</v>
      </c>
      <c r="R121" s="140">
        <f>Q121*H121</f>
        <v>6.3900000000000003E-4</v>
      </c>
      <c r="S121" s="140">
        <v>0</v>
      </c>
      <c r="T121" s="141">
        <f>S121*H121</f>
        <v>0</v>
      </c>
      <c r="AR121" s="116" t="s">
        <v>151</v>
      </c>
      <c r="AT121" s="116" t="s">
        <v>192</v>
      </c>
      <c r="AU121" s="116" t="s">
        <v>79</v>
      </c>
      <c r="AY121" s="116" t="s">
        <v>123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16" t="s">
        <v>77</v>
      </c>
      <c r="BK121" s="142">
        <f>ROUND(I121*H121,2)</f>
        <v>0</v>
      </c>
      <c r="BL121" s="116" t="s">
        <v>131</v>
      </c>
      <c r="BM121" s="116" t="s">
        <v>219</v>
      </c>
    </row>
    <row r="122" spans="2:65" s="89" customFormat="1">
      <c r="B122" s="311"/>
      <c r="C122" s="310"/>
      <c r="D122" s="312" t="s">
        <v>143</v>
      </c>
      <c r="E122" s="310"/>
      <c r="F122" s="314" t="s">
        <v>220</v>
      </c>
      <c r="G122" s="310"/>
      <c r="H122" s="315">
        <v>0.63900000000000001</v>
      </c>
      <c r="J122" s="310"/>
      <c r="K122" s="310"/>
      <c r="L122" s="143"/>
      <c r="M122" s="145"/>
      <c r="N122" s="146"/>
      <c r="O122" s="146"/>
      <c r="P122" s="146"/>
      <c r="Q122" s="146"/>
      <c r="R122" s="146"/>
      <c r="S122" s="146"/>
      <c r="T122" s="147"/>
      <c r="AT122" s="144" t="s">
        <v>143</v>
      </c>
      <c r="AU122" s="144" t="s">
        <v>79</v>
      </c>
      <c r="AV122" s="89" t="s">
        <v>79</v>
      </c>
      <c r="AW122" s="89" t="s">
        <v>6</v>
      </c>
      <c r="AX122" s="89" t="s">
        <v>77</v>
      </c>
      <c r="AY122" s="144" t="s">
        <v>123</v>
      </c>
    </row>
    <row r="123" spans="2:65" s="75" customFormat="1" ht="29.85" customHeight="1">
      <c r="B123" s="300"/>
      <c r="C123" s="299"/>
      <c r="D123" s="303" t="s">
        <v>68</v>
      </c>
      <c r="E123" s="304" t="s">
        <v>79</v>
      </c>
      <c r="F123" s="304" t="s">
        <v>221</v>
      </c>
      <c r="G123" s="299"/>
      <c r="H123" s="299"/>
      <c r="J123" s="342">
        <f>BK123</f>
        <v>0</v>
      </c>
      <c r="K123" s="299"/>
      <c r="L123" s="131"/>
      <c r="M123" s="133"/>
      <c r="N123" s="134"/>
      <c r="O123" s="134"/>
      <c r="P123" s="135">
        <f>SUM(P124:P130)</f>
        <v>0</v>
      </c>
      <c r="Q123" s="134"/>
      <c r="R123" s="135">
        <f>SUM(R124:R130)</f>
        <v>1.5925000000000002E-2</v>
      </c>
      <c r="S123" s="134"/>
      <c r="T123" s="136">
        <f>SUM(T124:T130)</f>
        <v>0</v>
      </c>
      <c r="AR123" s="132" t="s">
        <v>77</v>
      </c>
      <c r="AT123" s="137" t="s">
        <v>68</v>
      </c>
      <c r="AU123" s="137" t="s">
        <v>77</v>
      </c>
      <c r="AY123" s="132" t="s">
        <v>123</v>
      </c>
      <c r="BK123" s="138">
        <f>SUM(BK124:BK130)</f>
        <v>0</v>
      </c>
    </row>
    <row r="124" spans="2:65" s="118" customFormat="1" ht="31.5" customHeight="1">
      <c r="B124" s="208"/>
      <c r="C124" s="305" t="s">
        <v>222</v>
      </c>
      <c r="D124" s="305" t="s">
        <v>126</v>
      </c>
      <c r="E124" s="306" t="s">
        <v>223</v>
      </c>
      <c r="F124" s="307" t="s">
        <v>224</v>
      </c>
      <c r="G124" s="308" t="s">
        <v>141</v>
      </c>
      <c r="H124" s="309">
        <v>2.2050000000000001</v>
      </c>
      <c r="I124" s="83"/>
      <c r="J124" s="270">
        <f>ROUND(I124*H124,2)</f>
        <v>0</v>
      </c>
      <c r="K124" s="307" t="s">
        <v>130</v>
      </c>
      <c r="L124" s="82"/>
      <c r="M124" s="84" t="s">
        <v>5</v>
      </c>
      <c r="N124" s="139" t="s">
        <v>40</v>
      </c>
      <c r="O124" s="50"/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16" t="s">
        <v>131</v>
      </c>
      <c r="AT124" s="116" t="s">
        <v>126</v>
      </c>
      <c r="AU124" s="116" t="s">
        <v>79</v>
      </c>
      <c r="AY124" s="116" t="s">
        <v>123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16" t="s">
        <v>77</v>
      </c>
      <c r="BK124" s="142">
        <f>ROUND(I124*H124,2)</f>
        <v>0</v>
      </c>
      <c r="BL124" s="116" t="s">
        <v>131</v>
      </c>
      <c r="BM124" s="116" t="s">
        <v>225</v>
      </c>
    </row>
    <row r="125" spans="2:65" s="89" customFormat="1">
      <c r="B125" s="311"/>
      <c r="C125" s="310"/>
      <c r="D125" s="316" t="s">
        <v>143</v>
      </c>
      <c r="E125" s="317" t="s">
        <v>5</v>
      </c>
      <c r="F125" s="318" t="s">
        <v>226</v>
      </c>
      <c r="G125" s="310"/>
      <c r="H125" s="319">
        <v>2.2050000000000001</v>
      </c>
      <c r="J125" s="310"/>
      <c r="K125" s="310"/>
      <c r="L125" s="143"/>
      <c r="M125" s="145"/>
      <c r="N125" s="146"/>
      <c r="O125" s="146"/>
      <c r="P125" s="146"/>
      <c r="Q125" s="146"/>
      <c r="R125" s="146"/>
      <c r="S125" s="146"/>
      <c r="T125" s="147"/>
      <c r="AT125" s="144" t="s">
        <v>143</v>
      </c>
      <c r="AU125" s="144" t="s">
        <v>79</v>
      </c>
      <c r="AV125" s="89" t="s">
        <v>79</v>
      </c>
      <c r="AW125" s="89" t="s">
        <v>33</v>
      </c>
      <c r="AX125" s="89" t="s">
        <v>77</v>
      </c>
      <c r="AY125" s="144" t="s">
        <v>123</v>
      </c>
    </row>
    <row r="126" spans="2:65" s="118" customFormat="1" ht="22.5" customHeight="1">
      <c r="B126" s="208"/>
      <c r="C126" s="305" t="s">
        <v>227</v>
      </c>
      <c r="D126" s="305" t="s">
        <v>126</v>
      </c>
      <c r="E126" s="306" t="s">
        <v>228</v>
      </c>
      <c r="F126" s="307" t="s">
        <v>229</v>
      </c>
      <c r="G126" s="308" t="s">
        <v>129</v>
      </c>
      <c r="H126" s="309">
        <v>7.84</v>
      </c>
      <c r="I126" s="83"/>
      <c r="J126" s="270">
        <f>ROUND(I126*H126,2)</f>
        <v>0</v>
      </c>
      <c r="K126" s="307" t="s">
        <v>130</v>
      </c>
      <c r="L126" s="82"/>
      <c r="M126" s="84" t="s">
        <v>5</v>
      </c>
      <c r="N126" s="139" t="s">
        <v>40</v>
      </c>
      <c r="O126" s="50"/>
      <c r="P126" s="140">
        <f>O126*H126</f>
        <v>0</v>
      </c>
      <c r="Q126" s="140">
        <v>1.7000000000000001E-4</v>
      </c>
      <c r="R126" s="140">
        <f>Q126*H126</f>
        <v>1.3328000000000001E-3</v>
      </c>
      <c r="S126" s="140">
        <v>0</v>
      </c>
      <c r="T126" s="141">
        <f>S126*H126</f>
        <v>0</v>
      </c>
      <c r="AR126" s="116" t="s">
        <v>131</v>
      </c>
      <c r="AT126" s="116" t="s">
        <v>126</v>
      </c>
      <c r="AU126" s="116" t="s">
        <v>79</v>
      </c>
      <c r="AY126" s="116" t="s">
        <v>123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16" t="s">
        <v>77</v>
      </c>
      <c r="BK126" s="142">
        <f>ROUND(I126*H126,2)</f>
        <v>0</v>
      </c>
      <c r="BL126" s="116" t="s">
        <v>131</v>
      </c>
      <c r="BM126" s="116" t="s">
        <v>230</v>
      </c>
    </row>
    <row r="127" spans="2:65" s="89" customFormat="1">
      <c r="B127" s="311"/>
      <c r="C127" s="310"/>
      <c r="D127" s="316" t="s">
        <v>143</v>
      </c>
      <c r="E127" s="317" t="s">
        <v>5</v>
      </c>
      <c r="F127" s="318" t="s">
        <v>231</v>
      </c>
      <c r="G127" s="310"/>
      <c r="H127" s="319">
        <v>7.84</v>
      </c>
      <c r="J127" s="310"/>
      <c r="K127" s="310"/>
      <c r="L127" s="143"/>
      <c r="M127" s="145"/>
      <c r="N127" s="146"/>
      <c r="O127" s="146"/>
      <c r="P127" s="146"/>
      <c r="Q127" s="146"/>
      <c r="R127" s="146"/>
      <c r="S127" s="146"/>
      <c r="T127" s="147"/>
      <c r="AT127" s="144" t="s">
        <v>143</v>
      </c>
      <c r="AU127" s="144" t="s">
        <v>79</v>
      </c>
      <c r="AV127" s="89" t="s">
        <v>79</v>
      </c>
      <c r="AW127" s="89" t="s">
        <v>33</v>
      </c>
      <c r="AX127" s="89" t="s">
        <v>77</v>
      </c>
      <c r="AY127" s="144" t="s">
        <v>123</v>
      </c>
    </row>
    <row r="128" spans="2:65" s="118" customFormat="1" ht="22.5" customHeight="1">
      <c r="B128" s="208"/>
      <c r="C128" s="320" t="s">
        <v>232</v>
      </c>
      <c r="D128" s="320" t="s">
        <v>192</v>
      </c>
      <c r="E128" s="321" t="s">
        <v>233</v>
      </c>
      <c r="F128" s="322" t="s">
        <v>234</v>
      </c>
      <c r="G128" s="323" t="s">
        <v>129</v>
      </c>
      <c r="H128" s="324">
        <v>8.6240000000000006</v>
      </c>
      <c r="I128" s="90"/>
      <c r="J128" s="343">
        <f>ROUND(I128*H128,2)</f>
        <v>0</v>
      </c>
      <c r="K128" s="322" t="s">
        <v>130</v>
      </c>
      <c r="L128" s="148"/>
      <c r="M128" s="92" t="s">
        <v>5</v>
      </c>
      <c r="N128" s="149" t="s">
        <v>40</v>
      </c>
      <c r="O128" s="50"/>
      <c r="P128" s="140">
        <f>O128*H128</f>
        <v>0</v>
      </c>
      <c r="Q128" s="140">
        <v>2.9999999999999997E-4</v>
      </c>
      <c r="R128" s="140">
        <f>Q128*H128</f>
        <v>2.5872E-3</v>
      </c>
      <c r="S128" s="140">
        <v>0</v>
      </c>
      <c r="T128" s="141">
        <f>S128*H128</f>
        <v>0</v>
      </c>
      <c r="AR128" s="116" t="s">
        <v>151</v>
      </c>
      <c r="AT128" s="116" t="s">
        <v>192</v>
      </c>
      <c r="AU128" s="116" t="s">
        <v>79</v>
      </c>
      <c r="AY128" s="116" t="s">
        <v>123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16" t="s">
        <v>77</v>
      </c>
      <c r="BK128" s="142">
        <f>ROUND(I128*H128,2)</f>
        <v>0</v>
      </c>
      <c r="BL128" s="116" t="s">
        <v>131</v>
      </c>
      <c r="BM128" s="116" t="s">
        <v>235</v>
      </c>
    </row>
    <row r="129" spans="2:65" s="89" customFormat="1">
      <c r="B129" s="311"/>
      <c r="C129" s="310"/>
      <c r="D129" s="316" t="s">
        <v>143</v>
      </c>
      <c r="E129" s="310"/>
      <c r="F129" s="318" t="s">
        <v>236</v>
      </c>
      <c r="G129" s="310"/>
      <c r="H129" s="319">
        <v>8.6240000000000006</v>
      </c>
      <c r="J129" s="310"/>
      <c r="K129" s="310"/>
      <c r="L129" s="143"/>
      <c r="M129" s="145"/>
      <c r="N129" s="146"/>
      <c r="O129" s="146"/>
      <c r="P129" s="146"/>
      <c r="Q129" s="146"/>
      <c r="R129" s="146"/>
      <c r="S129" s="146"/>
      <c r="T129" s="147"/>
      <c r="AT129" s="144" t="s">
        <v>143</v>
      </c>
      <c r="AU129" s="144" t="s">
        <v>79</v>
      </c>
      <c r="AV129" s="89" t="s">
        <v>79</v>
      </c>
      <c r="AW129" s="89" t="s">
        <v>6</v>
      </c>
      <c r="AX129" s="89" t="s">
        <v>77</v>
      </c>
      <c r="AY129" s="144" t="s">
        <v>123</v>
      </c>
    </row>
    <row r="130" spans="2:65" s="118" customFormat="1" ht="22.5" customHeight="1">
      <c r="B130" s="208"/>
      <c r="C130" s="305" t="s">
        <v>237</v>
      </c>
      <c r="D130" s="305" t="s">
        <v>126</v>
      </c>
      <c r="E130" s="306" t="s">
        <v>238</v>
      </c>
      <c r="F130" s="307" t="s">
        <v>239</v>
      </c>
      <c r="G130" s="308" t="s">
        <v>136</v>
      </c>
      <c r="H130" s="309">
        <v>24.5</v>
      </c>
      <c r="I130" s="83"/>
      <c r="J130" s="270">
        <f>ROUND(I130*H130,2)</f>
        <v>0</v>
      </c>
      <c r="K130" s="307" t="s">
        <v>130</v>
      </c>
      <c r="L130" s="82"/>
      <c r="M130" s="84" t="s">
        <v>5</v>
      </c>
      <c r="N130" s="139" t="s">
        <v>40</v>
      </c>
      <c r="O130" s="50"/>
      <c r="P130" s="140">
        <f>O130*H130</f>
        <v>0</v>
      </c>
      <c r="Q130" s="140">
        <v>4.8999999999999998E-4</v>
      </c>
      <c r="R130" s="140">
        <f>Q130*H130</f>
        <v>1.2005E-2</v>
      </c>
      <c r="S130" s="140">
        <v>0</v>
      </c>
      <c r="T130" s="141">
        <f>S130*H130</f>
        <v>0</v>
      </c>
      <c r="AR130" s="116" t="s">
        <v>131</v>
      </c>
      <c r="AT130" s="116" t="s">
        <v>126</v>
      </c>
      <c r="AU130" s="116" t="s">
        <v>79</v>
      </c>
      <c r="AY130" s="116" t="s">
        <v>123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16" t="s">
        <v>77</v>
      </c>
      <c r="BK130" s="142">
        <f>ROUND(I130*H130,2)</f>
        <v>0</v>
      </c>
      <c r="BL130" s="116" t="s">
        <v>131</v>
      </c>
      <c r="BM130" s="116" t="s">
        <v>240</v>
      </c>
    </row>
    <row r="131" spans="2:65" s="75" customFormat="1" ht="29.85" customHeight="1">
      <c r="B131" s="300"/>
      <c r="C131" s="299"/>
      <c r="D131" s="303" t="s">
        <v>68</v>
      </c>
      <c r="E131" s="304" t="s">
        <v>131</v>
      </c>
      <c r="F131" s="304" t="s">
        <v>241</v>
      </c>
      <c r="G131" s="299"/>
      <c r="H131" s="299"/>
      <c r="J131" s="342">
        <f>BK131</f>
        <v>0</v>
      </c>
      <c r="K131" s="299"/>
      <c r="L131" s="131"/>
      <c r="M131" s="133"/>
      <c r="N131" s="134"/>
      <c r="O131" s="134"/>
      <c r="P131" s="135">
        <f>SUM(P132:P133)</f>
        <v>0</v>
      </c>
      <c r="Q131" s="134"/>
      <c r="R131" s="135">
        <f>SUM(R132:R133)</f>
        <v>0</v>
      </c>
      <c r="S131" s="134"/>
      <c r="T131" s="136">
        <f>SUM(T132:T133)</f>
        <v>0</v>
      </c>
      <c r="AR131" s="132" t="s">
        <v>77</v>
      </c>
      <c r="AT131" s="137" t="s">
        <v>68</v>
      </c>
      <c r="AU131" s="137" t="s">
        <v>77</v>
      </c>
      <c r="AY131" s="132" t="s">
        <v>123</v>
      </c>
      <c r="BK131" s="138">
        <f>SUM(BK132:BK133)</f>
        <v>0</v>
      </c>
    </row>
    <row r="132" spans="2:65" s="118" customFormat="1" ht="22.5" customHeight="1">
      <c r="B132" s="208"/>
      <c r="C132" s="305" t="s">
        <v>242</v>
      </c>
      <c r="D132" s="305" t="s">
        <v>126</v>
      </c>
      <c r="E132" s="306" t="s">
        <v>243</v>
      </c>
      <c r="F132" s="307" t="s">
        <v>244</v>
      </c>
      <c r="G132" s="308" t="s">
        <v>141</v>
      </c>
      <c r="H132" s="309">
        <v>2.4500000000000002</v>
      </c>
      <c r="I132" s="83"/>
      <c r="J132" s="270">
        <f>ROUND(I132*H132,2)</f>
        <v>0</v>
      </c>
      <c r="K132" s="307" t="s">
        <v>130</v>
      </c>
      <c r="L132" s="82"/>
      <c r="M132" s="84" t="s">
        <v>5</v>
      </c>
      <c r="N132" s="139" t="s">
        <v>40</v>
      </c>
      <c r="O132" s="50"/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16" t="s">
        <v>131</v>
      </c>
      <c r="AT132" s="116" t="s">
        <v>126</v>
      </c>
      <c r="AU132" s="116" t="s">
        <v>79</v>
      </c>
      <c r="AY132" s="116" t="s">
        <v>123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16" t="s">
        <v>77</v>
      </c>
      <c r="BK132" s="142">
        <f>ROUND(I132*H132,2)</f>
        <v>0</v>
      </c>
      <c r="BL132" s="116" t="s">
        <v>131</v>
      </c>
      <c r="BM132" s="116" t="s">
        <v>245</v>
      </c>
    </row>
    <row r="133" spans="2:65" s="89" customFormat="1">
      <c r="B133" s="311"/>
      <c r="C133" s="310"/>
      <c r="D133" s="312" t="s">
        <v>143</v>
      </c>
      <c r="E133" s="313" t="s">
        <v>5</v>
      </c>
      <c r="F133" s="314" t="s">
        <v>246</v>
      </c>
      <c r="G133" s="310"/>
      <c r="H133" s="315">
        <v>2.4500000000000002</v>
      </c>
      <c r="J133" s="310"/>
      <c r="K133" s="310"/>
      <c r="L133" s="143"/>
      <c r="M133" s="145"/>
      <c r="N133" s="146"/>
      <c r="O133" s="146"/>
      <c r="P133" s="146"/>
      <c r="Q133" s="146"/>
      <c r="R133" s="146"/>
      <c r="S133" s="146"/>
      <c r="T133" s="147"/>
      <c r="AT133" s="144" t="s">
        <v>143</v>
      </c>
      <c r="AU133" s="144" t="s">
        <v>79</v>
      </c>
      <c r="AV133" s="89" t="s">
        <v>79</v>
      </c>
      <c r="AW133" s="89" t="s">
        <v>33</v>
      </c>
      <c r="AX133" s="89" t="s">
        <v>69</v>
      </c>
      <c r="AY133" s="144" t="s">
        <v>123</v>
      </c>
    </row>
    <row r="134" spans="2:65" s="75" customFormat="1" ht="29.85" customHeight="1">
      <c r="B134" s="300"/>
      <c r="C134" s="299"/>
      <c r="D134" s="303" t="s">
        <v>68</v>
      </c>
      <c r="E134" s="304" t="s">
        <v>247</v>
      </c>
      <c r="F134" s="304" t="s">
        <v>248</v>
      </c>
      <c r="G134" s="299"/>
      <c r="H134" s="299"/>
      <c r="J134" s="342">
        <f>BK134</f>
        <v>0</v>
      </c>
      <c r="K134" s="299"/>
      <c r="L134" s="131"/>
      <c r="M134" s="133"/>
      <c r="N134" s="134"/>
      <c r="O134" s="134"/>
      <c r="P134" s="135">
        <f>SUM(P135:P140)</f>
        <v>0</v>
      </c>
      <c r="Q134" s="134"/>
      <c r="R134" s="135">
        <f>SUM(R135:R140)</f>
        <v>2.5178880000000001</v>
      </c>
      <c r="S134" s="134"/>
      <c r="T134" s="136">
        <f>SUM(T135:T140)</f>
        <v>0</v>
      </c>
      <c r="AR134" s="132" t="s">
        <v>77</v>
      </c>
      <c r="AT134" s="137" t="s">
        <v>68</v>
      </c>
      <c r="AU134" s="137" t="s">
        <v>77</v>
      </c>
      <c r="AY134" s="132" t="s">
        <v>123</v>
      </c>
      <c r="BK134" s="138">
        <f>SUM(BK135:BK140)</f>
        <v>0</v>
      </c>
    </row>
    <row r="135" spans="2:65" s="118" customFormat="1" ht="22.5" customHeight="1">
      <c r="B135" s="208"/>
      <c r="C135" s="305" t="s">
        <v>249</v>
      </c>
      <c r="D135" s="305" t="s">
        <v>126</v>
      </c>
      <c r="E135" s="306" t="s">
        <v>250</v>
      </c>
      <c r="F135" s="307" t="s">
        <v>251</v>
      </c>
      <c r="G135" s="308" t="s">
        <v>129</v>
      </c>
      <c r="H135" s="309">
        <v>6.4</v>
      </c>
      <c r="I135" s="83"/>
      <c r="J135" s="270">
        <f>ROUND(I135*H135,2)</f>
        <v>0</v>
      </c>
      <c r="K135" s="307" t="s">
        <v>130</v>
      </c>
      <c r="L135" s="82"/>
      <c r="M135" s="84" t="s">
        <v>5</v>
      </c>
      <c r="N135" s="139" t="s">
        <v>40</v>
      </c>
      <c r="O135" s="50"/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16" t="s">
        <v>131</v>
      </c>
      <c r="AT135" s="116" t="s">
        <v>126</v>
      </c>
      <c r="AU135" s="116" t="s">
        <v>79</v>
      </c>
      <c r="AY135" s="116" t="s">
        <v>123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16" t="s">
        <v>77</v>
      </c>
      <c r="BK135" s="142">
        <f>ROUND(I135*H135,2)</f>
        <v>0</v>
      </c>
      <c r="BL135" s="116" t="s">
        <v>131</v>
      </c>
      <c r="BM135" s="116" t="s">
        <v>252</v>
      </c>
    </row>
    <row r="136" spans="2:65" s="89" customFormat="1">
      <c r="B136" s="311"/>
      <c r="C136" s="310"/>
      <c r="D136" s="316" t="s">
        <v>143</v>
      </c>
      <c r="E136" s="317" t="s">
        <v>5</v>
      </c>
      <c r="F136" s="318" t="s">
        <v>253</v>
      </c>
      <c r="G136" s="310"/>
      <c r="H136" s="319">
        <v>6.4</v>
      </c>
      <c r="J136" s="310"/>
      <c r="K136" s="310"/>
      <c r="L136" s="143"/>
      <c r="M136" s="145"/>
      <c r="N136" s="146"/>
      <c r="O136" s="146"/>
      <c r="P136" s="146"/>
      <c r="Q136" s="146"/>
      <c r="R136" s="146"/>
      <c r="S136" s="146"/>
      <c r="T136" s="147"/>
      <c r="AT136" s="144" t="s">
        <v>143</v>
      </c>
      <c r="AU136" s="144" t="s">
        <v>79</v>
      </c>
      <c r="AV136" s="89" t="s">
        <v>79</v>
      </c>
      <c r="AW136" s="89" t="s">
        <v>33</v>
      </c>
      <c r="AX136" s="89" t="s">
        <v>69</v>
      </c>
      <c r="AY136" s="144" t="s">
        <v>123</v>
      </c>
    </row>
    <row r="137" spans="2:65" s="118" customFormat="1" ht="31.5" customHeight="1">
      <c r="B137" s="208"/>
      <c r="C137" s="305" t="s">
        <v>254</v>
      </c>
      <c r="D137" s="305" t="s">
        <v>126</v>
      </c>
      <c r="E137" s="306" t="s">
        <v>255</v>
      </c>
      <c r="F137" s="307" t="s">
        <v>256</v>
      </c>
      <c r="G137" s="308" t="s">
        <v>129</v>
      </c>
      <c r="H137" s="309">
        <v>6.4</v>
      </c>
      <c r="I137" s="83"/>
      <c r="J137" s="270">
        <f>ROUND(I137*H137,2)</f>
        <v>0</v>
      </c>
      <c r="K137" s="307" t="s">
        <v>130</v>
      </c>
      <c r="L137" s="82"/>
      <c r="M137" s="84" t="s">
        <v>5</v>
      </c>
      <c r="N137" s="139" t="s">
        <v>40</v>
      </c>
      <c r="O137" s="50"/>
      <c r="P137" s="140">
        <f>O137*H137</f>
        <v>0</v>
      </c>
      <c r="Q137" s="140">
        <v>0.26375999999999999</v>
      </c>
      <c r="R137" s="140">
        <f>Q137*H137</f>
        <v>1.688064</v>
      </c>
      <c r="S137" s="140">
        <v>0</v>
      </c>
      <c r="T137" s="141">
        <f>S137*H137</f>
        <v>0</v>
      </c>
      <c r="AR137" s="116" t="s">
        <v>131</v>
      </c>
      <c r="AT137" s="116" t="s">
        <v>126</v>
      </c>
      <c r="AU137" s="116" t="s">
        <v>79</v>
      </c>
      <c r="AY137" s="116" t="s">
        <v>123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16" t="s">
        <v>77</v>
      </c>
      <c r="BK137" s="142">
        <f>ROUND(I137*H137,2)</f>
        <v>0</v>
      </c>
      <c r="BL137" s="116" t="s">
        <v>131</v>
      </c>
      <c r="BM137" s="116" t="s">
        <v>257</v>
      </c>
    </row>
    <row r="138" spans="2:65" s="118" customFormat="1" ht="31.5" customHeight="1">
      <c r="B138" s="208"/>
      <c r="C138" s="305" t="s">
        <v>258</v>
      </c>
      <c r="D138" s="305" t="s">
        <v>126</v>
      </c>
      <c r="E138" s="306" t="s">
        <v>259</v>
      </c>
      <c r="F138" s="307" t="s">
        <v>260</v>
      </c>
      <c r="G138" s="308" t="s">
        <v>129</v>
      </c>
      <c r="H138" s="309">
        <v>6.4</v>
      </c>
      <c r="I138" s="83"/>
      <c r="J138" s="270">
        <f>ROUND(I138*H138,2)</f>
        <v>0</v>
      </c>
      <c r="K138" s="307" t="s">
        <v>130</v>
      </c>
      <c r="L138" s="82"/>
      <c r="M138" s="84" t="s">
        <v>5</v>
      </c>
      <c r="N138" s="139" t="s">
        <v>40</v>
      </c>
      <c r="O138" s="50"/>
      <c r="P138" s="140">
        <f>O138*H138</f>
        <v>0</v>
      </c>
      <c r="Q138" s="140">
        <v>0.12966</v>
      </c>
      <c r="R138" s="140">
        <f>Q138*H138</f>
        <v>0.82982400000000001</v>
      </c>
      <c r="S138" s="140">
        <v>0</v>
      </c>
      <c r="T138" s="141">
        <f>S138*H138</f>
        <v>0</v>
      </c>
      <c r="AR138" s="116" t="s">
        <v>131</v>
      </c>
      <c r="AT138" s="116" t="s">
        <v>126</v>
      </c>
      <c r="AU138" s="116" t="s">
        <v>79</v>
      </c>
      <c r="AY138" s="116" t="s">
        <v>123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16" t="s">
        <v>77</v>
      </c>
      <c r="BK138" s="142">
        <f>ROUND(I138*H138,2)</f>
        <v>0</v>
      </c>
      <c r="BL138" s="116" t="s">
        <v>131</v>
      </c>
      <c r="BM138" s="116" t="s">
        <v>261</v>
      </c>
    </row>
    <row r="139" spans="2:65" s="118" customFormat="1" ht="22.5" customHeight="1">
      <c r="B139" s="208"/>
      <c r="C139" s="305" t="s">
        <v>262</v>
      </c>
      <c r="D139" s="305" t="s">
        <v>126</v>
      </c>
      <c r="E139" s="306" t="s">
        <v>263</v>
      </c>
      <c r="F139" s="307" t="s">
        <v>264</v>
      </c>
      <c r="G139" s="308" t="s">
        <v>129</v>
      </c>
      <c r="H139" s="309">
        <v>6.4</v>
      </c>
      <c r="I139" s="83"/>
      <c r="J139" s="270">
        <f>ROUND(I139*H139,2)</f>
        <v>0</v>
      </c>
      <c r="K139" s="307" t="s">
        <v>130</v>
      </c>
      <c r="L139" s="82"/>
      <c r="M139" s="84" t="s">
        <v>5</v>
      </c>
      <c r="N139" s="139" t="s">
        <v>40</v>
      </c>
      <c r="O139" s="50"/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16" t="s">
        <v>131</v>
      </c>
      <c r="AT139" s="116" t="s">
        <v>126</v>
      </c>
      <c r="AU139" s="116" t="s">
        <v>79</v>
      </c>
      <c r="AY139" s="116" t="s">
        <v>123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16" t="s">
        <v>77</v>
      </c>
      <c r="BK139" s="142">
        <f>ROUND(I139*H139,2)</f>
        <v>0</v>
      </c>
      <c r="BL139" s="116" t="s">
        <v>131</v>
      </c>
      <c r="BM139" s="116" t="s">
        <v>265</v>
      </c>
    </row>
    <row r="140" spans="2:65" s="118" customFormat="1" ht="22.5" customHeight="1">
      <c r="B140" s="208"/>
      <c r="C140" s="305" t="s">
        <v>266</v>
      </c>
      <c r="D140" s="305" t="s">
        <v>126</v>
      </c>
      <c r="E140" s="306" t="s">
        <v>267</v>
      </c>
      <c r="F140" s="307" t="s">
        <v>268</v>
      </c>
      <c r="G140" s="308" t="s">
        <v>129</v>
      </c>
      <c r="H140" s="309">
        <v>6.4</v>
      </c>
      <c r="I140" s="83"/>
      <c r="J140" s="270">
        <f>ROUND(I140*H140,2)</f>
        <v>0</v>
      </c>
      <c r="K140" s="307" t="s">
        <v>130</v>
      </c>
      <c r="L140" s="82"/>
      <c r="M140" s="84" t="s">
        <v>5</v>
      </c>
      <c r="N140" s="139" t="s">
        <v>40</v>
      </c>
      <c r="O140" s="50"/>
      <c r="P140" s="140">
        <f>O140*H140</f>
        <v>0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16" t="s">
        <v>131</v>
      </c>
      <c r="AT140" s="116" t="s">
        <v>126</v>
      </c>
      <c r="AU140" s="116" t="s">
        <v>79</v>
      </c>
      <c r="AY140" s="116" t="s">
        <v>123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16" t="s">
        <v>77</v>
      </c>
      <c r="BK140" s="142">
        <f>ROUND(I140*H140,2)</f>
        <v>0</v>
      </c>
      <c r="BL140" s="116" t="s">
        <v>131</v>
      </c>
      <c r="BM140" s="116" t="s">
        <v>269</v>
      </c>
    </row>
    <row r="141" spans="2:65" s="75" customFormat="1" ht="29.85" customHeight="1">
      <c r="B141" s="300"/>
      <c r="C141" s="299"/>
      <c r="D141" s="303" t="s">
        <v>68</v>
      </c>
      <c r="E141" s="304" t="s">
        <v>151</v>
      </c>
      <c r="F141" s="304" t="s">
        <v>270</v>
      </c>
      <c r="G141" s="299"/>
      <c r="H141" s="299"/>
      <c r="J141" s="342">
        <f>BK141</f>
        <v>0</v>
      </c>
      <c r="K141" s="299"/>
      <c r="L141" s="131"/>
      <c r="M141" s="133"/>
      <c r="N141" s="134"/>
      <c r="O141" s="134"/>
      <c r="P141" s="135">
        <f>SUM(P142:P151)</f>
        <v>0</v>
      </c>
      <c r="Q141" s="134"/>
      <c r="R141" s="135">
        <f>SUM(R142:R151)</f>
        <v>6.5250939999999993E-2</v>
      </c>
      <c r="S141" s="134"/>
      <c r="T141" s="136">
        <f>SUM(T142:T151)</f>
        <v>0</v>
      </c>
      <c r="AR141" s="132" t="s">
        <v>77</v>
      </c>
      <c r="AT141" s="137" t="s">
        <v>68</v>
      </c>
      <c r="AU141" s="137" t="s">
        <v>77</v>
      </c>
      <c r="AY141" s="132" t="s">
        <v>123</v>
      </c>
      <c r="BK141" s="138">
        <f>SUM(BK142:BK151)</f>
        <v>0</v>
      </c>
    </row>
    <row r="142" spans="2:65" s="118" customFormat="1" ht="22.5" customHeight="1">
      <c r="B142" s="208"/>
      <c r="C142" s="305" t="s">
        <v>271</v>
      </c>
      <c r="D142" s="305" t="s">
        <v>126</v>
      </c>
      <c r="E142" s="306" t="s">
        <v>272</v>
      </c>
      <c r="F142" s="307" t="s">
        <v>273</v>
      </c>
      <c r="G142" s="308" t="s">
        <v>274</v>
      </c>
      <c r="H142" s="309">
        <v>1</v>
      </c>
      <c r="I142" s="83"/>
      <c r="J142" s="270">
        <f>ROUND(I142*H142,2)</f>
        <v>0</v>
      </c>
      <c r="K142" s="307" t="s">
        <v>275</v>
      </c>
      <c r="L142" s="82"/>
      <c r="M142" s="84" t="s">
        <v>5</v>
      </c>
      <c r="N142" s="139" t="s">
        <v>40</v>
      </c>
      <c r="O142" s="50"/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16" t="s">
        <v>131</v>
      </c>
      <c r="AT142" s="116" t="s">
        <v>126</v>
      </c>
      <c r="AU142" s="116" t="s">
        <v>79</v>
      </c>
      <c r="AY142" s="116" t="s">
        <v>123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16" t="s">
        <v>77</v>
      </c>
      <c r="BK142" s="142">
        <f>ROUND(I142*H142,2)</f>
        <v>0</v>
      </c>
      <c r="BL142" s="116" t="s">
        <v>131</v>
      </c>
      <c r="BM142" s="116" t="s">
        <v>276</v>
      </c>
    </row>
    <row r="143" spans="2:65" s="118" customFormat="1" ht="31.5" customHeight="1">
      <c r="B143" s="208"/>
      <c r="C143" s="305" t="s">
        <v>277</v>
      </c>
      <c r="D143" s="305" t="s">
        <v>126</v>
      </c>
      <c r="E143" s="306" t="s">
        <v>278</v>
      </c>
      <c r="F143" s="307" t="s">
        <v>279</v>
      </c>
      <c r="G143" s="308" t="s">
        <v>136</v>
      </c>
      <c r="H143" s="309">
        <v>24.5</v>
      </c>
      <c r="I143" s="83"/>
      <c r="J143" s="270">
        <f>ROUND(I143*H143,2)</f>
        <v>0</v>
      </c>
      <c r="K143" s="307" t="s">
        <v>130</v>
      </c>
      <c r="L143" s="82"/>
      <c r="M143" s="84" t="s">
        <v>5</v>
      </c>
      <c r="N143" s="139" t="s">
        <v>40</v>
      </c>
      <c r="O143" s="50"/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16" t="s">
        <v>131</v>
      </c>
      <c r="AT143" s="116" t="s">
        <v>126</v>
      </c>
      <c r="AU143" s="116" t="s">
        <v>79</v>
      </c>
      <c r="AY143" s="116" t="s">
        <v>123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16" t="s">
        <v>77</v>
      </c>
      <c r="BK143" s="142">
        <f>ROUND(I143*H143,2)</f>
        <v>0</v>
      </c>
      <c r="BL143" s="116" t="s">
        <v>131</v>
      </c>
      <c r="BM143" s="116" t="s">
        <v>280</v>
      </c>
    </row>
    <row r="144" spans="2:65" s="118" customFormat="1" ht="22.5" customHeight="1">
      <c r="B144" s="208"/>
      <c r="C144" s="320" t="s">
        <v>281</v>
      </c>
      <c r="D144" s="320" t="s">
        <v>192</v>
      </c>
      <c r="E144" s="321" t="s">
        <v>282</v>
      </c>
      <c r="F144" s="322" t="s">
        <v>283</v>
      </c>
      <c r="G144" s="323" t="s">
        <v>136</v>
      </c>
      <c r="H144" s="324">
        <v>26.754000000000001</v>
      </c>
      <c r="I144" s="90"/>
      <c r="J144" s="343">
        <f>ROUND(I144*H144,2)</f>
        <v>0</v>
      </c>
      <c r="K144" s="322" t="s">
        <v>130</v>
      </c>
      <c r="L144" s="148"/>
      <c r="M144" s="92" t="s">
        <v>5</v>
      </c>
      <c r="N144" s="149" t="s">
        <v>40</v>
      </c>
      <c r="O144" s="50"/>
      <c r="P144" s="140">
        <f>O144*H144</f>
        <v>0</v>
      </c>
      <c r="Q144" s="140">
        <v>2.1099999999999999E-3</v>
      </c>
      <c r="R144" s="140">
        <f>Q144*H144</f>
        <v>5.6450939999999998E-2</v>
      </c>
      <c r="S144" s="140">
        <v>0</v>
      </c>
      <c r="T144" s="141">
        <f>S144*H144</f>
        <v>0</v>
      </c>
      <c r="AR144" s="116" t="s">
        <v>151</v>
      </c>
      <c r="AT144" s="116" t="s">
        <v>192</v>
      </c>
      <c r="AU144" s="116" t="s">
        <v>79</v>
      </c>
      <c r="AY144" s="116" t="s">
        <v>123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16" t="s">
        <v>77</v>
      </c>
      <c r="BK144" s="142">
        <f>ROUND(I144*H144,2)</f>
        <v>0</v>
      </c>
      <c r="BL144" s="116" t="s">
        <v>131</v>
      </c>
      <c r="BM144" s="116" t="s">
        <v>284</v>
      </c>
    </row>
    <row r="145" spans="2:65" s="89" customFormat="1">
      <c r="B145" s="311"/>
      <c r="C145" s="310"/>
      <c r="D145" s="316" t="s">
        <v>143</v>
      </c>
      <c r="E145" s="310"/>
      <c r="F145" s="318" t="s">
        <v>285</v>
      </c>
      <c r="G145" s="310"/>
      <c r="H145" s="319">
        <v>26.754000000000001</v>
      </c>
      <c r="J145" s="310"/>
      <c r="K145" s="310"/>
      <c r="L145" s="143"/>
      <c r="M145" s="145"/>
      <c r="N145" s="146"/>
      <c r="O145" s="146"/>
      <c r="P145" s="146"/>
      <c r="Q145" s="146"/>
      <c r="R145" s="146"/>
      <c r="S145" s="146"/>
      <c r="T145" s="147"/>
      <c r="AT145" s="144" t="s">
        <v>143</v>
      </c>
      <c r="AU145" s="144" t="s">
        <v>79</v>
      </c>
      <c r="AV145" s="89" t="s">
        <v>79</v>
      </c>
      <c r="AW145" s="89" t="s">
        <v>6</v>
      </c>
      <c r="AX145" s="89" t="s">
        <v>77</v>
      </c>
      <c r="AY145" s="144" t="s">
        <v>123</v>
      </c>
    </row>
    <row r="146" spans="2:65" s="118" customFormat="1" ht="22.5" customHeight="1">
      <c r="B146" s="208"/>
      <c r="C146" s="305" t="s">
        <v>286</v>
      </c>
      <c r="D146" s="305" t="s">
        <v>126</v>
      </c>
      <c r="E146" s="306" t="s">
        <v>287</v>
      </c>
      <c r="F146" s="307" t="s">
        <v>288</v>
      </c>
      <c r="G146" s="308" t="s">
        <v>274</v>
      </c>
      <c r="H146" s="309">
        <v>4</v>
      </c>
      <c r="I146" s="83"/>
      <c r="J146" s="270">
        <f>ROUND(I146*H146,2)</f>
        <v>0</v>
      </c>
      <c r="K146" s="307" t="s">
        <v>130</v>
      </c>
      <c r="L146" s="82"/>
      <c r="M146" s="84" t="s">
        <v>5</v>
      </c>
      <c r="N146" s="139" t="s">
        <v>40</v>
      </c>
      <c r="O146" s="50"/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16" t="s">
        <v>131</v>
      </c>
      <c r="AT146" s="116" t="s">
        <v>126</v>
      </c>
      <c r="AU146" s="116" t="s">
        <v>79</v>
      </c>
      <c r="AY146" s="116" t="s">
        <v>123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16" t="s">
        <v>77</v>
      </c>
      <c r="BK146" s="142">
        <f>ROUND(I146*H146,2)</f>
        <v>0</v>
      </c>
      <c r="BL146" s="116" t="s">
        <v>131</v>
      </c>
      <c r="BM146" s="116" t="s">
        <v>289</v>
      </c>
    </row>
    <row r="147" spans="2:65" s="118" customFormat="1" ht="22.5" customHeight="1">
      <c r="B147" s="208"/>
      <c r="C147" s="320" t="s">
        <v>290</v>
      </c>
      <c r="D147" s="320" t="s">
        <v>192</v>
      </c>
      <c r="E147" s="321" t="s">
        <v>291</v>
      </c>
      <c r="F147" s="322" t="s">
        <v>292</v>
      </c>
      <c r="G147" s="323" t="s">
        <v>274</v>
      </c>
      <c r="H147" s="324">
        <v>4</v>
      </c>
      <c r="I147" s="90"/>
      <c r="J147" s="343">
        <f>ROUND(I147*H147,2)</f>
        <v>0</v>
      </c>
      <c r="K147" s="322" t="s">
        <v>130</v>
      </c>
      <c r="L147" s="148"/>
      <c r="M147" s="92" t="s">
        <v>5</v>
      </c>
      <c r="N147" s="149" t="s">
        <v>40</v>
      </c>
      <c r="O147" s="50"/>
      <c r="P147" s="140">
        <f>O147*H147</f>
        <v>0</v>
      </c>
      <c r="Q147" s="140">
        <v>3.8999999999999999E-4</v>
      </c>
      <c r="R147" s="140">
        <f>Q147*H147</f>
        <v>1.56E-3</v>
      </c>
      <c r="S147" s="140">
        <v>0</v>
      </c>
      <c r="T147" s="141">
        <f>S147*H147</f>
        <v>0</v>
      </c>
      <c r="AR147" s="116" t="s">
        <v>151</v>
      </c>
      <c r="AT147" s="116" t="s">
        <v>192</v>
      </c>
      <c r="AU147" s="116" t="s">
        <v>79</v>
      </c>
      <c r="AY147" s="116" t="s">
        <v>123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16" t="s">
        <v>77</v>
      </c>
      <c r="BK147" s="142">
        <f>ROUND(I147*H147,2)</f>
        <v>0</v>
      </c>
      <c r="BL147" s="116" t="s">
        <v>131</v>
      </c>
      <c r="BM147" s="116" t="s">
        <v>293</v>
      </c>
    </row>
    <row r="148" spans="2:65" s="118" customFormat="1" ht="22.5" customHeight="1">
      <c r="B148" s="208"/>
      <c r="C148" s="305" t="s">
        <v>294</v>
      </c>
      <c r="D148" s="305" t="s">
        <v>126</v>
      </c>
      <c r="E148" s="306" t="s">
        <v>295</v>
      </c>
      <c r="F148" s="307" t="s">
        <v>296</v>
      </c>
      <c r="G148" s="308" t="s">
        <v>136</v>
      </c>
      <c r="H148" s="309">
        <v>24.5</v>
      </c>
      <c r="I148" s="83"/>
      <c r="J148" s="270">
        <f>ROUND(I148*H148,2)</f>
        <v>0</v>
      </c>
      <c r="K148" s="307" t="s">
        <v>130</v>
      </c>
      <c r="L148" s="82"/>
      <c r="M148" s="84" t="s">
        <v>5</v>
      </c>
      <c r="N148" s="139" t="s">
        <v>40</v>
      </c>
      <c r="O148" s="50"/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16" t="s">
        <v>131</v>
      </c>
      <c r="AT148" s="116" t="s">
        <v>126</v>
      </c>
      <c r="AU148" s="116" t="s">
        <v>79</v>
      </c>
      <c r="AY148" s="116" t="s">
        <v>123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16" t="s">
        <v>77</v>
      </c>
      <c r="BK148" s="142">
        <f>ROUND(I148*H148,2)</f>
        <v>0</v>
      </c>
      <c r="BL148" s="116" t="s">
        <v>131</v>
      </c>
      <c r="BM148" s="116" t="s">
        <v>297</v>
      </c>
    </row>
    <row r="149" spans="2:65" s="118" customFormat="1" ht="22.5" customHeight="1">
      <c r="B149" s="208"/>
      <c r="C149" s="305" t="s">
        <v>298</v>
      </c>
      <c r="D149" s="305" t="s">
        <v>126</v>
      </c>
      <c r="E149" s="306" t="s">
        <v>299</v>
      </c>
      <c r="F149" s="307" t="s">
        <v>300</v>
      </c>
      <c r="G149" s="308" t="s">
        <v>136</v>
      </c>
      <c r="H149" s="309">
        <v>26.5</v>
      </c>
      <c r="I149" s="83"/>
      <c r="J149" s="270">
        <f>ROUND(I149*H149,2)</f>
        <v>0</v>
      </c>
      <c r="K149" s="307" t="s">
        <v>130</v>
      </c>
      <c r="L149" s="82"/>
      <c r="M149" s="84" t="s">
        <v>5</v>
      </c>
      <c r="N149" s="139" t="s">
        <v>40</v>
      </c>
      <c r="O149" s="50"/>
      <c r="P149" s="140">
        <f>O149*H149</f>
        <v>0</v>
      </c>
      <c r="Q149" s="140">
        <v>1.9000000000000001E-4</v>
      </c>
      <c r="R149" s="140">
        <f>Q149*H149</f>
        <v>5.0350000000000004E-3</v>
      </c>
      <c r="S149" s="140">
        <v>0</v>
      </c>
      <c r="T149" s="141">
        <f>S149*H149</f>
        <v>0</v>
      </c>
      <c r="AR149" s="116" t="s">
        <v>131</v>
      </c>
      <c r="AT149" s="116" t="s">
        <v>126</v>
      </c>
      <c r="AU149" s="116" t="s">
        <v>79</v>
      </c>
      <c r="AY149" s="116" t="s">
        <v>123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16" t="s">
        <v>77</v>
      </c>
      <c r="BK149" s="142">
        <f>ROUND(I149*H149,2)</f>
        <v>0</v>
      </c>
      <c r="BL149" s="116" t="s">
        <v>131</v>
      </c>
      <c r="BM149" s="116" t="s">
        <v>301</v>
      </c>
    </row>
    <row r="150" spans="2:65" s="89" customFormat="1">
      <c r="B150" s="311"/>
      <c r="C150" s="310"/>
      <c r="D150" s="316" t="s">
        <v>143</v>
      </c>
      <c r="E150" s="317" t="s">
        <v>5</v>
      </c>
      <c r="F150" s="318" t="s">
        <v>302</v>
      </c>
      <c r="G150" s="310"/>
      <c r="H150" s="319">
        <v>26.5</v>
      </c>
      <c r="J150" s="310"/>
      <c r="K150" s="310"/>
      <c r="L150" s="143"/>
      <c r="M150" s="145"/>
      <c r="N150" s="146"/>
      <c r="O150" s="146"/>
      <c r="P150" s="146"/>
      <c r="Q150" s="146"/>
      <c r="R150" s="146"/>
      <c r="S150" s="146"/>
      <c r="T150" s="147"/>
      <c r="AT150" s="144" t="s">
        <v>143</v>
      </c>
      <c r="AU150" s="144" t="s">
        <v>79</v>
      </c>
      <c r="AV150" s="89" t="s">
        <v>79</v>
      </c>
      <c r="AW150" s="89" t="s">
        <v>33</v>
      </c>
      <c r="AX150" s="89" t="s">
        <v>77</v>
      </c>
      <c r="AY150" s="144" t="s">
        <v>123</v>
      </c>
    </row>
    <row r="151" spans="2:65" s="118" customFormat="1" ht="22.5" customHeight="1">
      <c r="B151" s="208"/>
      <c r="C151" s="305" t="s">
        <v>303</v>
      </c>
      <c r="D151" s="305" t="s">
        <v>126</v>
      </c>
      <c r="E151" s="306" t="s">
        <v>304</v>
      </c>
      <c r="F151" s="307" t="s">
        <v>305</v>
      </c>
      <c r="G151" s="308" t="s">
        <v>136</v>
      </c>
      <c r="H151" s="309">
        <v>24.5</v>
      </c>
      <c r="I151" s="83"/>
      <c r="J151" s="270">
        <f>ROUND(I151*H151,2)</f>
        <v>0</v>
      </c>
      <c r="K151" s="307" t="s">
        <v>130</v>
      </c>
      <c r="L151" s="82"/>
      <c r="M151" s="84" t="s">
        <v>5</v>
      </c>
      <c r="N151" s="139" t="s">
        <v>40</v>
      </c>
      <c r="O151" s="50"/>
      <c r="P151" s="140">
        <f>O151*H151</f>
        <v>0</v>
      </c>
      <c r="Q151" s="140">
        <v>9.0000000000000006E-5</v>
      </c>
      <c r="R151" s="140">
        <f>Q151*H151</f>
        <v>2.2049999999999999E-3</v>
      </c>
      <c r="S151" s="140">
        <v>0</v>
      </c>
      <c r="T151" s="141">
        <f>S151*H151</f>
        <v>0</v>
      </c>
      <c r="AR151" s="116" t="s">
        <v>131</v>
      </c>
      <c r="AT151" s="116" t="s">
        <v>126</v>
      </c>
      <c r="AU151" s="116" t="s">
        <v>79</v>
      </c>
      <c r="AY151" s="116" t="s">
        <v>123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16" t="s">
        <v>77</v>
      </c>
      <c r="BK151" s="142">
        <f>ROUND(I151*H151,2)</f>
        <v>0</v>
      </c>
      <c r="BL151" s="116" t="s">
        <v>131</v>
      </c>
      <c r="BM151" s="116" t="s">
        <v>306</v>
      </c>
    </row>
    <row r="152" spans="2:65" s="75" customFormat="1" ht="29.85" customHeight="1">
      <c r="B152" s="300"/>
      <c r="C152" s="299"/>
      <c r="D152" s="303" t="s">
        <v>68</v>
      </c>
      <c r="E152" s="304" t="s">
        <v>307</v>
      </c>
      <c r="F152" s="304" t="s">
        <v>308</v>
      </c>
      <c r="G152" s="299"/>
      <c r="H152" s="299"/>
      <c r="J152" s="342">
        <f>BK152</f>
        <v>0</v>
      </c>
      <c r="K152" s="299"/>
      <c r="L152" s="131"/>
      <c r="M152" s="133"/>
      <c r="N152" s="134"/>
      <c r="O152" s="134"/>
      <c r="P152" s="135">
        <f>SUM(P153:P157)</f>
        <v>0</v>
      </c>
      <c r="Q152" s="134"/>
      <c r="R152" s="135">
        <f>SUM(R153:R157)</f>
        <v>0.88060000000000016</v>
      </c>
      <c r="S152" s="134"/>
      <c r="T152" s="136">
        <f>SUM(T153:T157)</f>
        <v>0</v>
      </c>
      <c r="AR152" s="132" t="s">
        <v>77</v>
      </c>
      <c r="AT152" s="137" t="s">
        <v>68</v>
      </c>
      <c r="AU152" s="137" t="s">
        <v>77</v>
      </c>
      <c r="AY152" s="132" t="s">
        <v>123</v>
      </c>
      <c r="BK152" s="138">
        <f>SUM(BK153:BK157)</f>
        <v>0</v>
      </c>
    </row>
    <row r="153" spans="2:65" s="118" customFormat="1" ht="31.5" customHeight="1">
      <c r="B153" s="208"/>
      <c r="C153" s="305" t="s">
        <v>309</v>
      </c>
      <c r="D153" s="305" t="s">
        <v>126</v>
      </c>
      <c r="E153" s="306" t="s">
        <v>310</v>
      </c>
      <c r="F153" s="307" t="s">
        <v>311</v>
      </c>
      <c r="G153" s="308" t="s">
        <v>136</v>
      </c>
      <c r="H153" s="309">
        <v>6.4</v>
      </c>
      <c r="I153" s="83"/>
      <c r="J153" s="270">
        <f>ROUND(I153*H153,2)</f>
        <v>0</v>
      </c>
      <c r="K153" s="307" t="s">
        <v>130</v>
      </c>
      <c r="L153" s="82"/>
      <c r="M153" s="84" t="s">
        <v>5</v>
      </c>
      <c r="N153" s="139" t="s">
        <v>40</v>
      </c>
      <c r="O153" s="50"/>
      <c r="P153" s="140">
        <f>O153*H153</f>
        <v>0</v>
      </c>
      <c r="Q153" s="140">
        <v>0.11519</v>
      </c>
      <c r="R153" s="140">
        <f>Q153*H153</f>
        <v>0.73721600000000009</v>
      </c>
      <c r="S153" s="140">
        <v>0</v>
      </c>
      <c r="T153" s="141">
        <f>S153*H153</f>
        <v>0</v>
      </c>
      <c r="AR153" s="116" t="s">
        <v>131</v>
      </c>
      <c r="AT153" s="116" t="s">
        <v>126</v>
      </c>
      <c r="AU153" s="116" t="s">
        <v>79</v>
      </c>
      <c r="AY153" s="116" t="s">
        <v>123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16" t="s">
        <v>77</v>
      </c>
      <c r="BK153" s="142">
        <f>ROUND(I153*H153,2)</f>
        <v>0</v>
      </c>
      <c r="BL153" s="116" t="s">
        <v>131</v>
      </c>
      <c r="BM153" s="116" t="s">
        <v>312</v>
      </c>
    </row>
    <row r="154" spans="2:65" s="118" customFormat="1" ht="22.5" customHeight="1">
      <c r="B154" s="208"/>
      <c r="C154" s="320" t="s">
        <v>313</v>
      </c>
      <c r="D154" s="320" t="s">
        <v>192</v>
      </c>
      <c r="E154" s="321" t="s">
        <v>314</v>
      </c>
      <c r="F154" s="322" t="s">
        <v>315</v>
      </c>
      <c r="G154" s="323" t="s">
        <v>274</v>
      </c>
      <c r="H154" s="324">
        <v>13</v>
      </c>
      <c r="I154" s="90"/>
      <c r="J154" s="343">
        <f>ROUND(I154*H154,2)</f>
        <v>0</v>
      </c>
      <c r="K154" s="322" t="s">
        <v>130</v>
      </c>
      <c r="L154" s="148"/>
      <c r="M154" s="92" t="s">
        <v>5</v>
      </c>
      <c r="N154" s="149" t="s">
        <v>40</v>
      </c>
      <c r="O154" s="50"/>
      <c r="P154" s="140">
        <f>O154*H154</f>
        <v>0</v>
      </c>
      <c r="Q154" s="140">
        <v>1.0999999999999999E-2</v>
      </c>
      <c r="R154" s="140">
        <f>Q154*H154</f>
        <v>0.14299999999999999</v>
      </c>
      <c r="S154" s="140">
        <v>0</v>
      </c>
      <c r="T154" s="141">
        <f>S154*H154</f>
        <v>0</v>
      </c>
      <c r="AR154" s="116" t="s">
        <v>151</v>
      </c>
      <c r="AT154" s="116" t="s">
        <v>192</v>
      </c>
      <c r="AU154" s="116" t="s">
        <v>79</v>
      </c>
      <c r="AY154" s="116" t="s">
        <v>123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16" t="s">
        <v>77</v>
      </c>
      <c r="BK154" s="142">
        <f>ROUND(I154*H154,2)</f>
        <v>0</v>
      </c>
      <c r="BL154" s="116" t="s">
        <v>131</v>
      </c>
      <c r="BM154" s="116" t="s">
        <v>316</v>
      </c>
    </row>
    <row r="155" spans="2:65" s="118" customFormat="1" ht="22.5" customHeight="1">
      <c r="B155" s="208"/>
      <c r="C155" s="305" t="s">
        <v>317</v>
      </c>
      <c r="D155" s="305" t="s">
        <v>126</v>
      </c>
      <c r="E155" s="306" t="s">
        <v>318</v>
      </c>
      <c r="F155" s="307" t="s">
        <v>319</v>
      </c>
      <c r="G155" s="308" t="s">
        <v>136</v>
      </c>
      <c r="H155" s="309">
        <v>6.4</v>
      </c>
      <c r="I155" s="83"/>
      <c r="J155" s="270">
        <f>ROUND(I155*H155,2)</f>
        <v>0</v>
      </c>
      <c r="K155" s="307" t="s">
        <v>130</v>
      </c>
      <c r="L155" s="82"/>
      <c r="M155" s="84" t="s">
        <v>5</v>
      </c>
      <c r="N155" s="139" t="s">
        <v>40</v>
      </c>
      <c r="O155" s="50"/>
      <c r="P155" s="140">
        <f>O155*H155</f>
        <v>0</v>
      </c>
      <c r="Q155" s="140">
        <v>6.0000000000000002E-5</v>
      </c>
      <c r="R155" s="140">
        <f>Q155*H155</f>
        <v>3.8400000000000001E-4</v>
      </c>
      <c r="S155" s="140">
        <v>0</v>
      </c>
      <c r="T155" s="141">
        <f>S155*H155</f>
        <v>0</v>
      </c>
      <c r="AR155" s="116" t="s">
        <v>131</v>
      </c>
      <c r="AT155" s="116" t="s">
        <v>126</v>
      </c>
      <c r="AU155" s="116" t="s">
        <v>79</v>
      </c>
      <c r="AY155" s="116" t="s">
        <v>123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16" t="s">
        <v>77</v>
      </c>
      <c r="BK155" s="142">
        <f>ROUND(I155*H155,2)</f>
        <v>0</v>
      </c>
      <c r="BL155" s="116" t="s">
        <v>131</v>
      </c>
      <c r="BM155" s="116" t="s">
        <v>320</v>
      </c>
    </row>
    <row r="156" spans="2:65" s="118" customFormat="1" ht="22.5" customHeight="1">
      <c r="B156" s="208"/>
      <c r="C156" s="305" t="s">
        <v>321</v>
      </c>
      <c r="D156" s="305" t="s">
        <v>126</v>
      </c>
      <c r="E156" s="306" t="s">
        <v>322</v>
      </c>
      <c r="F156" s="307" t="s">
        <v>323</v>
      </c>
      <c r="G156" s="308" t="s">
        <v>136</v>
      </c>
      <c r="H156" s="309">
        <v>6.4</v>
      </c>
      <c r="I156" s="83"/>
      <c r="J156" s="270">
        <f>ROUND(I156*H156,2)</f>
        <v>0</v>
      </c>
      <c r="K156" s="307" t="s">
        <v>130</v>
      </c>
      <c r="L156" s="82"/>
      <c r="M156" s="84" t="s">
        <v>5</v>
      </c>
      <c r="N156" s="139" t="s">
        <v>40</v>
      </c>
      <c r="O156" s="50"/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16" t="s">
        <v>131</v>
      </c>
      <c r="AT156" s="116" t="s">
        <v>126</v>
      </c>
      <c r="AU156" s="116" t="s">
        <v>79</v>
      </c>
      <c r="AY156" s="116" t="s">
        <v>123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16" t="s">
        <v>77</v>
      </c>
      <c r="BK156" s="142">
        <f>ROUND(I156*H156,2)</f>
        <v>0</v>
      </c>
      <c r="BL156" s="116" t="s">
        <v>131</v>
      </c>
      <c r="BM156" s="116" t="s">
        <v>324</v>
      </c>
    </row>
    <row r="157" spans="2:65" s="89" customFormat="1">
      <c r="B157" s="311"/>
      <c r="C157" s="310"/>
      <c r="D157" s="312" t="s">
        <v>143</v>
      </c>
      <c r="E157" s="313" t="s">
        <v>5</v>
      </c>
      <c r="F157" s="314" t="s">
        <v>253</v>
      </c>
      <c r="G157" s="310"/>
      <c r="H157" s="315">
        <v>6.4</v>
      </c>
      <c r="J157" s="310"/>
      <c r="K157" s="310"/>
      <c r="L157" s="143"/>
      <c r="M157" s="145"/>
      <c r="N157" s="146"/>
      <c r="O157" s="146"/>
      <c r="P157" s="146"/>
      <c r="Q157" s="146"/>
      <c r="R157" s="146"/>
      <c r="S157" s="146"/>
      <c r="T157" s="147"/>
      <c r="AT157" s="144" t="s">
        <v>143</v>
      </c>
      <c r="AU157" s="144" t="s">
        <v>79</v>
      </c>
      <c r="AV157" s="89" t="s">
        <v>79</v>
      </c>
      <c r="AW157" s="89" t="s">
        <v>33</v>
      </c>
      <c r="AX157" s="89" t="s">
        <v>77</v>
      </c>
      <c r="AY157" s="144" t="s">
        <v>123</v>
      </c>
    </row>
    <row r="158" spans="2:65" s="75" customFormat="1" ht="29.85" customHeight="1">
      <c r="B158" s="300"/>
      <c r="C158" s="299"/>
      <c r="D158" s="303" t="s">
        <v>68</v>
      </c>
      <c r="E158" s="304" t="s">
        <v>325</v>
      </c>
      <c r="F158" s="304" t="s">
        <v>326</v>
      </c>
      <c r="G158" s="299"/>
      <c r="H158" s="299"/>
      <c r="J158" s="342">
        <f>BK158</f>
        <v>0</v>
      </c>
      <c r="K158" s="299"/>
      <c r="L158" s="131"/>
      <c r="M158" s="133"/>
      <c r="N158" s="134"/>
      <c r="O158" s="134"/>
      <c r="P158" s="135">
        <f>SUM(P159:P162)</f>
        <v>0</v>
      </c>
      <c r="Q158" s="134"/>
      <c r="R158" s="135">
        <f>SUM(R159:R162)</f>
        <v>0</v>
      </c>
      <c r="S158" s="134"/>
      <c r="T158" s="136">
        <f>SUM(T159:T162)</f>
        <v>0</v>
      </c>
      <c r="AR158" s="132" t="s">
        <v>77</v>
      </c>
      <c r="AT158" s="137" t="s">
        <v>68</v>
      </c>
      <c r="AU158" s="137" t="s">
        <v>77</v>
      </c>
      <c r="AY158" s="132" t="s">
        <v>123</v>
      </c>
      <c r="BK158" s="138">
        <f>SUM(BK159:BK162)</f>
        <v>0</v>
      </c>
    </row>
    <row r="159" spans="2:65" s="118" customFormat="1" ht="22.5" customHeight="1">
      <c r="B159" s="208"/>
      <c r="C159" s="305" t="s">
        <v>327</v>
      </c>
      <c r="D159" s="305" t="s">
        <v>126</v>
      </c>
      <c r="E159" s="306" t="s">
        <v>328</v>
      </c>
      <c r="F159" s="307" t="s">
        <v>329</v>
      </c>
      <c r="G159" s="308" t="s">
        <v>179</v>
      </c>
      <c r="H159" s="309">
        <v>2.72</v>
      </c>
      <c r="I159" s="83"/>
      <c r="J159" s="270">
        <f>ROUND(I159*H159,2)</f>
        <v>0</v>
      </c>
      <c r="K159" s="307" t="s">
        <v>130</v>
      </c>
      <c r="L159" s="82"/>
      <c r="M159" s="84" t="s">
        <v>5</v>
      </c>
      <c r="N159" s="139" t="s">
        <v>40</v>
      </c>
      <c r="O159" s="50"/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16" t="s">
        <v>131</v>
      </c>
      <c r="AT159" s="116" t="s">
        <v>126</v>
      </c>
      <c r="AU159" s="116" t="s">
        <v>79</v>
      </c>
      <c r="AY159" s="116" t="s">
        <v>123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16" t="s">
        <v>77</v>
      </c>
      <c r="BK159" s="142">
        <f>ROUND(I159*H159,2)</f>
        <v>0</v>
      </c>
      <c r="BL159" s="116" t="s">
        <v>131</v>
      </c>
      <c r="BM159" s="116" t="s">
        <v>330</v>
      </c>
    </row>
    <row r="160" spans="2:65" s="118" customFormat="1" ht="22.5" customHeight="1">
      <c r="B160" s="208"/>
      <c r="C160" s="305" t="s">
        <v>331</v>
      </c>
      <c r="D160" s="305" t="s">
        <v>126</v>
      </c>
      <c r="E160" s="306" t="s">
        <v>332</v>
      </c>
      <c r="F160" s="307" t="s">
        <v>333</v>
      </c>
      <c r="G160" s="308" t="s">
        <v>179</v>
      </c>
      <c r="H160" s="309">
        <v>24.48</v>
      </c>
      <c r="I160" s="83"/>
      <c r="J160" s="270">
        <f>ROUND(I160*H160,2)</f>
        <v>0</v>
      </c>
      <c r="K160" s="307" t="s">
        <v>130</v>
      </c>
      <c r="L160" s="82"/>
      <c r="M160" s="84" t="s">
        <v>5</v>
      </c>
      <c r="N160" s="139" t="s">
        <v>40</v>
      </c>
      <c r="O160" s="50"/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16" t="s">
        <v>131</v>
      </c>
      <c r="AT160" s="116" t="s">
        <v>126</v>
      </c>
      <c r="AU160" s="116" t="s">
        <v>79</v>
      </c>
      <c r="AY160" s="116" t="s">
        <v>123</v>
      </c>
      <c r="BE160" s="142">
        <f>IF(N160="základní",J160,0)</f>
        <v>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16" t="s">
        <v>77</v>
      </c>
      <c r="BK160" s="142">
        <f>ROUND(I160*H160,2)</f>
        <v>0</v>
      </c>
      <c r="BL160" s="116" t="s">
        <v>131</v>
      </c>
      <c r="BM160" s="116" t="s">
        <v>334</v>
      </c>
    </row>
    <row r="161" spans="2:65" s="89" customFormat="1">
      <c r="B161" s="311"/>
      <c r="C161" s="310"/>
      <c r="D161" s="316" t="s">
        <v>143</v>
      </c>
      <c r="E161" s="310"/>
      <c r="F161" s="318" t="s">
        <v>335</v>
      </c>
      <c r="G161" s="310"/>
      <c r="H161" s="319">
        <v>24.48</v>
      </c>
      <c r="J161" s="310"/>
      <c r="K161" s="310"/>
      <c r="L161" s="143"/>
      <c r="M161" s="145"/>
      <c r="N161" s="146"/>
      <c r="O161" s="146"/>
      <c r="P161" s="146"/>
      <c r="Q161" s="146"/>
      <c r="R161" s="146"/>
      <c r="S161" s="146"/>
      <c r="T161" s="147"/>
      <c r="AT161" s="144" t="s">
        <v>143</v>
      </c>
      <c r="AU161" s="144" t="s">
        <v>79</v>
      </c>
      <c r="AV161" s="89" t="s">
        <v>79</v>
      </c>
      <c r="AW161" s="89" t="s">
        <v>6</v>
      </c>
      <c r="AX161" s="89" t="s">
        <v>77</v>
      </c>
      <c r="AY161" s="144" t="s">
        <v>123</v>
      </c>
    </row>
    <row r="162" spans="2:65" s="118" customFormat="1" ht="22.5" customHeight="1">
      <c r="B162" s="208"/>
      <c r="C162" s="305" t="s">
        <v>336</v>
      </c>
      <c r="D162" s="305" t="s">
        <v>126</v>
      </c>
      <c r="E162" s="306" t="s">
        <v>337</v>
      </c>
      <c r="F162" s="307" t="s">
        <v>338</v>
      </c>
      <c r="G162" s="308" t="s">
        <v>179</v>
      </c>
      <c r="H162" s="309">
        <v>2.72</v>
      </c>
      <c r="I162" s="83"/>
      <c r="J162" s="270">
        <f>ROUND(I162*H162,2)</f>
        <v>0</v>
      </c>
      <c r="K162" s="307" t="s">
        <v>130</v>
      </c>
      <c r="L162" s="82"/>
      <c r="M162" s="84" t="s">
        <v>5</v>
      </c>
      <c r="N162" s="139" t="s">
        <v>40</v>
      </c>
      <c r="O162" s="50"/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16" t="s">
        <v>131</v>
      </c>
      <c r="AT162" s="116" t="s">
        <v>126</v>
      </c>
      <c r="AU162" s="116" t="s">
        <v>79</v>
      </c>
      <c r="AY162" s="116" t="s">
        <v>123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16" t="s">
        <v>77</v>
      </c>
      <c r="BK162" s="142">
        <f>ROUND(I162*H162,2)</f>
        <v>0</v>
      </c>
      <c r="BL162" s="116" t="s">
        <v>131</v>
      </c>
      <c r="BM162" s="116" t="s">
        <v>339</v>
      </c>
    </row>
    <row r="163" spans="2:65" s="75" customFormat="1" ht="29.85" customHeight="1">
      <c r="B163" s="300"/>
      <c r="C163" s="299"/>
      <c r="D163" s="303" t="s">
        <v>68</v>
      </c>
      <c r="E163" s="304" t="s">
        <v>340</v>
      </c>
      <c r="F163" s="304" t="s">
        <v>341</v>
      </c>
      <c r="G163" s="299"/>
      <c r="H163" s="299"/>
      <c r="J163" s="342">
        <f>BK163</f>
        <v>0</v>
      </c>
      <c r="K163" s="299"/>
      <c r="L163" s="131"/>
      <c r="M163" s="133"/>
      <c r="N163" s="134"/>
      <c r="O163" s="134"/>
      <c r="P163" s="135">
        <f>P164</f>
        <v>0</v>
      </c>
      <c r="Q163" s="134"/>
      <c r="R163" s="135">
        <f>R164</f>
        <v>0</v>
      </c>
      <c r="S163" s="134"/>
      <c r="T163" s="136">
        <f>T164</f>
        <v>0</v>
      </c>
      <c r="AR163" s="132" t="s">
        <v>77</v>
      </c>
      <c r="AT163" s="137" t="s">
        <v>68</v>
      </c>
      <c r="AU163" s="137" t="s">
        <v>77</v>
      </c>
      <c r="AY163" s="132" t="s">
        <v>123</v>
      </c>
      <c r="BK163" s="138">
        <f>BK164</f>
        <v>0</v>
      </c>
    </row>
    <row r="164" spans="2:65" s="118" customFormat="1" ht="22.5" customHeight="1">
      <c r="B164" s="208"/>
      <c r="C164" s="305" t="s">
        <v>342</v>
      </c>
      <c r="D164" s="305" t="s">
        <v>126</v>
      </c>
      <c r="E164" s="306" t="s">
        <v>343</v>
      </c>
      <c r="F164" s="307" t="s">
        <v>344</v>
      </c>
      <c r="G164" s="308" t="s">
        <v>179</v>
      </c>
      <c r="H164" s="309">
        <v>4.5259999999999998</v>
      </c>
      <c r="I164" s="83"/>
      <c r="J164" s="270">
        <f>ROUND(I164*H164,2)</f>
        <v>0</v>
      </c>
      <c r="K164" s="307" t="s">
        <v>130</v>
      </c>
      <c r="L164" s="82"/>
      <c r="M164" s="84" t="s">
        <v>5</v>
      </c>
      <c r="N164" s="139" t="s">
        <v>40</v>
      </c>
      <c r="O164" s="50"/>
      <c r="P164" s="140">
        <f>O164*H164</f>
        <v>0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16" t="s">
        <v>131</v>
      </c>
      <c r="AT164" s="116" t="s">
        <v>126</v>
      </c>
      <c r="AU164" s="116" t="s">
        <v>79</v>
      </c>
      <c r="AY164" s="116" t="s">
        <v>123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16" t="s">
        <v>77</v>
      </c>
      <c r="BK164" s="142">
        <f>ROUND(I164*H164,2)</f>
        <v>0</v>
      </c>
      <c r="BL164" s="116" t="s">
        <v>131</v>
      </c>
      <c r="BM164" s="116" t="s">
        <v>345</v>
      </c>
    </row>
    <row r="165" spans="2:65" s="75" customFormat="1" ht="37.35" customHeight="1">
      <c r="B165" s="300"/>
      <c r="C165" s="299"/>
      <c r="D165" s="303" t="s">
        <v>68</v>
      </c>
      <c r="E165" s="325" t="s">
        <v>346</v>
      </c>
      <c r="F165" s="325" t="s">
        <v>347</v>
      </c>
      <c r="G165" s="299"/>
      <c r="H165" s="299"/>
      <c r="J165" s="344">
        <f>BK165</f>
        <v>0</v>
      </c>
      <c r="K165" s="299"/>
      <c r="L165" s="131"/>
      <c r="M165" s="133"/>
      <c r="N165" s="134"/>
      <c r="O165" s="134"/>
      <c r="P165" s="135">
        <f>SUM(P166:P167)</f>
        <v>0</v>
      </c>
      <c r="Q165" s="134"/>
      <c r="R165" s="135">
        <f>SUM(R166:R167)</f>
        <v>0</v>
      </c>
      <c r="S165" s="134"/>
      <c r="T165" s="136">
        <f>SUM(T166:T167)</f>
        <v>0</v>
      </c>
      <c r="AR165" s="132" t="s">
        <v>131</v>
      </c>
      <c r="AT165" s="137" t="s">
        <v>68</v>
      </c>
      <c r="AU165" s="137" t="s">
        <v>69</v>
      </c>
      <c r="AY165" s="132" t="s">
        <v>123</v>
      </c>
      <c r="BK165" s="138">
        <f>SUM(BK166:BK167)</f>
        <v>0</v>
      </c>
    </row>
    <row r="166" spans="2:65" s="118" customFormat="1" ht="22.5" customHeight="1">
      <c r="B166" s="208"/>
      <c r="C166" s="305" t="s">
        <v>348</v>
      </c>
      <c r="D166" s="305" t="s">
        <v>126</v>
      </c>
      <c r="E166" s="306" t="s">
        <v>349</v>
      </c>
      <c r="F166" s="307" t="s">
        <v>350</v>
      </c>
      <c r="G166" s="308" t="s">
        <v>274</v>
      </c>
      <c r="H166" s="309">
        <v>1</v>
      </c>
      <c r="I166" s="83"/>
      <c r="J166" s="270">
        <f>ROUND(I166*H166,2)</f>
        <v>0</v>
      </c>
      <c r="K166" s="307" t="s">
        <v>275</v>
      </c>
      <c r="L166" s="82"/>
      <c r="M166" s="84" t="s">
        <v>5</v>
      </c>
      <c r="N166" s="139" t="s">
        <v>40</v>
      </c>
      <c r="O166" s="50"/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16" t="s">
        <v>131</v>
      </c>
      <c r="AT166" s="116" t="s">
        <v>126</v>
      </c>
      <c r="AU166" s="116" t="s">
        <v>77</v>
      </c>
      <c r="AY166" s="116" t="s">
        <v>123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16" t="s">
        <v>77</v>
      </c>
      <c r="BK166" s="142">
        <f>ROUND(I166*H166,2)</f>
        <v>0</v>
      </c>
      <c r="BL166" s="116" t="s">
        <v>131</v>
      </c>
      <c r="BM166" s="116" t="s">
        <v>351</v>
      </c>
    </row>
    <row r="167" spans="2:65" s="118" customFormat="1" ht="22.5" customHeight="1">
      <c r="B167" s="208"/>
      <c r="C167" s="305" t="s">
        <v>352</v>
      </c>
      <c r="D167" s="305" t="s">
        <v>126</v>
      </c>
      <c r="E167" s="306" t="s">
        <v>353</v>
      </c>
      <c r="F167" s="307" t="s">
        <v>354</v>
      </c>
      <c r="G167" s="308" t="s">
        <v>274</v>
      </c>
      <c r="H167" s="309">
        <v>1</v>
      </c>
      <c r="I167" s="83"/>
      <c r="J167" s="270">
        <f>ROUND(I167*H167,2)</f>
        <v>0</v>
      </c>
      <c r="K167" s="307" t="s">
        <v>275</v>
      </c>
      <c r="L167" s="82"/>
      <c r="M167" s="84" t="s">
        <v>5</v>
      </c>
      <c r="N167" s="139" t="s">
        <v>40</v>
      </c>
      <c r="O167" s="50"/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16" t="s">
        <v>131</v>
      </c>
      <c r="AT167" s="116" t="s">
        <v>126</v>
      </c>
      <c r="AU167" s="116" t="s">
        <v>77</v>
      </c>
      <c r="AY167" s="116" t="s">
        <v>123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16" t="s">
        <v>77</v>
      </c>
      <c r="BK167" s="142">
        <f>ROUND(I167*H167,2)</f>
        <v>0</v>
      </c>
      <c r="BL167" s="116" t="s">
        <v>131</v>
      </c>
      <c r="BM167" s="116" t="s">
        <v>355</v>
      </c>
    </row>
    <row r="168" spans="2:65" s="75" customFormat="1" ht="37.35" customHeight="1">
      <c r="B168" s="300"/>
      <c r="C168" s="299"/>
      <c r="D168" s="303" t="s">
        <v>68</v>
      </c>
      <c r="E168" s="325" t="s">
        <v>356</v>
      </c>
      <c r="F168" s="325" t="s">
        <v>357</v>
      </c>
      <c r="G168" s="299"/>
      <c r="H168" s="299"/>
      <c r="J168" s="344">
        <f>BK168</f>
        <v>0</v>
      </c>
      <c r="K168" s="299"/>
      <c r="L168" s="131"/>
      <c r="M168" s="133"/>
      <c r="N168" s="134"/>
      <c r="O168" s="134"/>
      <c r="P168" s="135">
        <f>SUM(P169:P170)</f>
        <v>0</v>
      </c>
      <c r="Q168" s="134"/>
      <c r="R168" s="135">
        <f>SUM(R169:R170)</f>
        <v>0</v>
      </c>
      <c r="S168" s="134"/>
      <c r="T168" s="136">
        <f>SUM(T169:T170)</f>
        <v>0</v>
      </c>
      <c r="AR168" s="132" t="s">
        <v>247</v>
      </c>
      <c r="AT168" s="137" t="s">
        <v>68</v>
      </c>
      <c r="AU168" s="137" t="s">
        <v>69</v>
      </c>
      <c r="AY168" s="132" t="s">
        <v>123</v>
      </c>
      <c r="BK168" s="138">
        <f>SUM(BK169:BK170)</f>
        <v>0</v>
      </c>
    </row>
    <row r="169" spans="2:65" s="118" customFormat="1" ht="22.5" customHeight="1">
      <c r="B169" s="208"/>
      <c r="C169" s="305" t="s">
        <v>358</v>
      </c>
      <c r="D169" s="305" t="s">
        <v>126</v>
      </c>
      <c r="E169" s="306" t="s">
        <v>359</v>
      </c>
      <c r="F169" s="307" t="s">
        <v>360</v>
      </c>
      <c r="G169" s="308" t="s">
        <v>274</v>
      </c>
      <c r="H169" s="309">
        <v>1</v>
      </c>
      <c r="I169" s="83"/>
      <c r="J169" s="270">
        <f>ROUND(I169*H169,2)</f>
        <v>0</v>
      </c>
      <c r="K169" s="307" t="s">
        <v>275</v>
      </c>
      <c r="L169" s="82"/>
      <c r="M169" s="84" t="s">
        <v>5</v>
      </c>
      <c r="N169" s="139" t="s">
        <v>40</v>
      </c>
      <c r="O169" s="50"/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16" t="s">
        <v>131</v>
      </c>
      <c r="AT169" s="116" t="s">
        <v>126</v>
      </c>
      <c r="AU169" s="116" t="s">
        <v>77</v>
      </c>
      <c r="AY169" s="116" t="s">
        <v>123</v>
      </c>
      <c r="BE169" s="142">
        <f>IF(N169="základní",J169,0)</f>
        <v>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16" t="s">
        <v>77</v>
      </c>
      <c r="BK169" s="142">
        <f>ROUND(I169*H169,2)</f>
        <v>0</v>
      </c>
      <c r="BL169" s="116" t="s">
        <v>131</v>
      </c>
      <c r="BM169" s="116" t="s">
        <v>361</v>
      </c>
    </row>
    <row r="170" spans="2:65" s="118" customFormat="1" ht="22.5" customHeight="1">
      <c r="B170" s="208"/>
      <c r="C170" s="305" t="s">
        <v>362</v>
      </c>
      <c r="D170" s="305" t="s">
        <v>126</v>
      </c>
      <c r="E170" s="306" t="s">
        <v>363</v>
      </c>
      <c r="F170" s="307" t="s">
        <v>364</v>
      </c>
      <c r="G170" s="308" t="s">
        <v>365</v>
      </c>
      <c r="H170" s="94"/>
      <c r="I170" s="83"/>
      <c r="J170" s="270">
        <f>ROUND(I170*H170,2)</f>
        <v>0</v>
      </c>
      <c r="K170" s="307" t="s">
        <v>275</v>
      </c>
      <c r="L170" s="82"/>
      <c r="M170" s="84" t="s">
        <v>5</v>
      </c>
      <c r="N170" s="150" t="s">
        <v>40</v>
      </c>
      <c r="O170" s="151"/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AR170" s="116" t="s">
        <v>131</v>
      </c>
      <c r="AT170" s="116" t="s">
        <v>126</v>
      </c>
      <c r="AU170" s="116" t="s">
        <v>77</v>
      </c>
      <c r="AY170" s="116" t="s">
        <v>123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16" t="s">
        <v>77</v>
      </c>
      <c r="BK170" s="142">
        <f>ROUND(I170*H170,2)</f>
        <v>0</v>
      </c>
      <c r="BL170" s="116" t="s">
        <v>131</v>
      </c>
      <c r="BM170" s="116" t="s">
        <v>366</v>
      </c>
    </row>
    <row r="171" spans="2:65" s="118" customFormat="1" ht="6.95" customHeight="1">
      <c r="B171" s="233"/>
      <c r="C171" s="234"/>
      <c r="D171" s="234"/>
      <c r="E171" s="234"/>
      <c r="F171" s="234"/>
      <c r="G171" s="234"/>
      <c r="H171" s="234"/>
      <c r="I171" s="234"/>
      <c r="J171" s="234"/>
      <c r="K171" s="234"/>
      <c r="L171" s="82"/>
    </row>
    <row r="172" spans="2:65">
      <c r="H172" s="193"/>
      <c r="I172" s="193"/>
    </row>
  </sheetData>
  <sheetProtection password="A2DB" sheet="1" objects="1" scenarios="1" selectLockedCells="1"/>
  <autoFilter ref="C86:K170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phoneticPr fontId="44" type="noConversion"/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1"/>
  <sheetViews>
    <sheetView showGridLines="0" workbookViewId="0">
      <pane ySplit="1" topLeftCell="A2" activePane="bottomLeft" state="frozen"/>
      <selection pane="bottomLeft" activeCell="I155" sqref="I15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4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3"/>
      <c r="B1" s="44"/>
      <c r="C1" s="44"/>
      <c r="D1" s="45" t="s">
        <v>1</v>
      </c>
      <c r="E1" s="44"/>
      <c r="F1" s="46" t="s">
        <v>83</v>
      </c>
      <c r="G1" s="104" t="s">
        <v>84</v>
      </c>
      <c r="H1" s="104"/>
      <c r="I1" s="47"/>
      <c r="J1" s="46" t="s">
        <v>85</v>
      </c>
      <c r="K1" s="45" t="s">
        <v>86</v>
      </c>
      <c r="L1" s="46" t="s">
        <v>87</v>
      </c>
      <c r="M1" s="46"/>
      <c r="N1" s="46"/>
      <c r="O1" s="46"/>
      <c r="P1" s="46"/>
      <c r="Q1" s="46"/>
      <c r="R1" s="46"/>
      <c r="S1" s="46"/>
      <c r="T1" s="46"/>
      <c r="U1" s="12"/>
      <c r="V1" s="1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1:70" ht="36.950000000000003" customHeight="1">
      <c r="L2" s="102" t="s">
        <v>8</v>
      </c>
      <c r="M2" s="103"/>
      <c r="N2" s="103"/>
      <c r="O2" s="103"/>
      <c r="P2" s="103"/>
      <c r="Q2" s="103"/>
      <c r="R2" s="103"/>
      <c r="S2" s="103"/>
      <c r="T2" s="103"/>
      <c r="U2" s="103"/>
      <c r="V2" s="103"/>
      <c r="AT2" s="14" t="s">
        <v>82</v>
      </c>
    </row>
    <row r="3" spans="1:70" ht="6.95" customHeight="1">
      <c r="B3" s="15"/>
      <c r="C3" s="16"/>
      <c r="D3" s="16"/>
      <c r="E3" s="16"/>
      <c r="F3" s="16"/>
      <c r="G3" s="16"/>
      <c r="H3" s="16"/>
      <c r="I3" s="48"/>
      <c r="J3" s="16"/>
      <c r="K3" s="17"/>
      <c r="AT3" s="14" t="s">
        <v>79</v>
      </c>
    </row>
    <row r="4" spans="1:70" ht="36.950000000000003" customHeight="1">
      <c r="B4" s="18"/>
      <c r="C4" s="19"/>
      <c r="D4" s="20" t="s">
        <v>88</v>
      </c>
      <c r="E4" s="19"/>
      <c r="F4" s="19"/>
      <c r="G4" s="19"/>
      <c r="H4" s="19"/>
      <c r="I4" s="49"/>
      <c r="J4" s="19"/>
      <c r="K4" s="21"/>
      <c r="M4" s="22" t="s">
        <v>13</v>
      </c>
      <c r="AT4" s="14" t="s">
        <v>6</v>
      </c>
    </row>
    <row r="5" spans="1:70" ht="6.95" customHeight="1">
      <c r="B5" s="18"/>
      <c r="C5" s="19"/>
      <c r="D5" s="19"/>
      <c r="E5" s="19"/>
      <c r="F5" s="19"/>
      <c r="G5" s="19"/>
      <c r="H5" s="19"/>
      <c r="I5" s="49"/>
      <c r="J5" s="19"/>
      <c r="K5" s="21"/>
    </row>
    <row r="6" spans="1:70" ht="15">
      <c r="B6" s="18"/>
      <c r="C6" s="19"/>
      <c r="D6" s="24" t="s">
        <v>19</v>
      </c>
      <c r="E6" s="19"/>
      <c r="F6" s="19"/>
      <c r="G6" s="19"/>
      <c r="H6" s="19"/>
      <c r="I6" s="49"/>
      <c r="J6" s="19"/>
      <c r="K6" s="21"/>
    </row>
    <row r="7" spans="1:70" ht="22.5" customHeight="1">
      <c r="B7" s="18"/>
      <c r="C7" s="19"/>
      <c r="D7" s="19"/>
      <c r="E7" s="105" t="str">
        <f>'Rekapitulace stavby'!K6</f>
        <v>Rekonstrukce tech.zařízení záchytné jímky dešťových vod, Spartakiádní ul.</v>
      </c>
      <c r="F7" s="106"/>
      <c r="G7" s="106"/>
      <c r="H7" s="106"/>
      <c r="I7" s="49"/>
      <c r="J7" s="19"/>
      <c r="K7" s="21"/>
    </row>
    <row r="8" spans="1:70" s="1" customFormat="1" ht="15">
      <c r="B8" s="26"/>
      <c r="C8" s="27"/>
      <c r="D8" s="24" t="s">
        <v>89</v>
      </c>
      <c r="E8" s="27"/>
      <c r="F8" s="27"/>
      <c r="G8" s="27"/>
      <c r="H8" s="27"/>
      <c r="I8" s="50"/>
      <c r="J8" s="27"/>
      <c r="K8" s="28"/>
    </row>
    <row r="9" spans="1:70" s="1" customFormat="1" ht="36.950000000000003" customHeight="1">
      <c r="B9" s="26"/>
      <c r="C9" s="27"/>
      <c r="D9" s="27"/>
      <c r="E9" s="107" t="s">
        <v>367</v>
      </c>
      <c r="F9" s="108"/>
      <c r="G9" s="108"/>
      <c r="H9" s="108"/>
      <c r="I9" s="50"/>
      <c r="J9" s="27"/>
      <c r="K9" s="28"/>
    </row>
    <row r="10" spans="1:70" s="1" customFormat="1">
      <c r="B10" s="26"/>
      <c r="C10" s="27"/>
      <c r="D10" s="27"/>
      <c r="E10" s="27"/>
      <c r="F10" s="27"/>
      <c r="G10" s="27"/>
      <c r="H10" s="27"/>
      <c r="I10" s="50"/>
      <c r="J10" s="27"/>
      <c r="K10" s="28"/>
    </row>
    <row r="11" spans="1:70" s="1" customFormat="1" ht="14.45" customHeight="1">
      <c r="B11" s="26"/>
      <c r="C11" s="27"/>
      <c r="D11" s="24" t="s">
        <v>20</v>
      </c>
      <c r="E11" s="27"/>
      <c r="F11" s="23" t="s">
        <v>5</v>
      </c>
      <c r="G11" s="27"/>
      <c r="H11" s="27"/>
      <c r="I11" s="51" t="s">
        <v>21</v>
      </c>
      <c r="J11" s="23" t="s">
        <v>5</v>
      </c>
      <c r="K11" s="28"/>
    </row>
    <row r="12" spans="1:70" s="1" customFormat="1" ht="14.45" customHeight="1">
      <c r="B12" s="26"/>
      <c r="C12" s="27"/>
      <c r="D12" s="24" t="s">
        <v>22</v>
      </c>
      <c r="E12" s="27"/>
      <c r="F12" s="23" t="s">
        <v>23</v>
      </c>
      <c r="G12" s="27"/>
      <c r="H12" s="27"/>
      <c r="I12" s="51" t="s">
        <v>24</v>
      </c>
      <c r="J12" s="52" t="str">
        <f>'Rekapitulace stavby'!AN8</f>
        <v>28. 11. 2017</v>
      </c>
      <c r="K12" s="28"/>
    </row>
    <row r="13" spans="1:70" s="1" customFormat="1" ht="10.9" customHeight="1">
      <c r="B13" s="26"/>
      <c r="C13" s="27"/>
      <c r="D13" s="27"/>
      <c r="E13" s="27"/>
      <c r="F13" s="27"/>
      <c r="G13" s="27"/>
      <c r="H13" s="27"/>
      <c r="I13" s="50"/>
      <c r="J13" s="27"/>
      <c r="K13" s="28"/>
    </row>
    <row r="14" spans="1:70" s="1" customFormat="1" ht="14.45" customHeight="1">
      <c r="B14" s="26"/>
      <c r="C14" s="27"/>
      <c r="D14" s="24" t="s">
        <v>26</v>
      </c>
      <c r="E14" s="27"/>
      <c r="F14" s="27"/>
      <c r="G14" s="27"/>
      <c r="H14" s="27"/>
      <c r="I14" s="51" t="s">
        <v>27</v>
      </c>
      <c r="J14" s="23" t="str">
        <f>'Rekapitulace stavby'!AN10</f>
        <v>00 259 586</v>
      </c>
      <c r="K14" s="28"/>
    </row>
    <row r="15" spans="1:70" s="1" customFormat="1" ht="18" customHeight="1">
      <c r="B15" s="26"/>
      <c r="C15" s="27"/>
      <c r="D15" s="27"/>
      <c r="E15" s="23" t="str">
        <f>'Rekapitulace stavby'!E11</f>
        <v>Město Sokolov, Rokycanova 1929, 356 01 Sokolov</v>
      </c>
      <c r="F15" s="27"/>
      <c r="G15" s="27"/>
      <c r="H15" s="27"/>
      <c r="I15" s="51" t="s">
        <v>28</v>
      </c>
      <c r="J15" s="23" t="str">
        <f>'Rekapitulace stavby'!AN11</f>
        <v>CZ 00259586</v>
      </c>
      <c r="K15" s="28"/>
    </row>
    <row r="16" spans="1:70" s="1" customFormat="1" ht="6.95" customHeight="1">
      <c r="B16" s="26"/>
      <c r="C16" s="27"/>
      <c r="D16" s="27"/>
      <c r="E16" s="27"/>
      <c r="F16" s="27"/>
      <c r="G16" s="27"/>
      <c r="H16" s="27"/>
      <c r="I16" s="50"/>
      <c r="J16" s="27"/>
      <c r="K16" s="28"/>
    </row>
    <row r="17" spans="2:11" s="1" customFormat="1" ht="14.45" customHeight="1">
      <c r="B17" s="26"/>
      <c r="C17" s="27"/>
      <c r="D17" s="24" t="s">
        <v>29</v>
      </c>
      <c r="E17" s="27"/>
      <c r="F17" s="27"/>
      <c r="G17" s="27"/>
      <c r="H17" s="27"/>
      <c r="I17" s="51" t="s">
        <v>27</v>
      </c>
      <c r="J17" s="23" t="str">
        <f>IF('Rekapitulace stavby'!AN13="Vyplň údaj","",IF('Rekapitulace stavby'!AN13="","",'Rekapitulace stavby'!AN13))</f>
        <v/>
      </c>
      <c r="K17" s="28"/>
    </row>
    <row r="18" spans="2:11" s="1" customFormat="1" ht="18" customHeight="1">
      <c r="B18" s="26"/>
      <c r="C18" s="27"/>
      <c r="D18" s="27"/>
      <c r="E18" s="23" t="str">
        <f>IF('Rekapitulace stavby'!E14="Vyplň údaj","",IF('Rekapitulace stavby'!E14="","",'Rekapitulace stavby'!E14))</f>
        <v/>
      </c>
      <c r="F18" s="27"/>
      <c r="G18" s="27"/>
      <c r="H18" s="27"/>
      <c r="I18" s="51" t="s">
        <v>28</v>
      </c>
      <c r="J18" s="23" t="str">
        <f>IF('Rekapitulace stavby'!AN14="Vyplň údaj","",IF('Rekapitulace stavby'!AN14="","",'Rekapitulace stavby'!AN14))</f>
        <v/>
      </c>
      <c r="K18" s="28"/>
    </row>
    <row r="19" spans="2:11" s="1" customFormat="1" ht="6.95" customHeight="1">
      <c r="B19" s="26"/>
      <c r="C19" s="27"/>
      <c r="D19" s="27"/>
      <c r="E19" s="27"/>
      <c r="F19" s="27"/>
      <c r="G19" s="27"/>
      <c r="H19" s="27"/>
      <c r="I19" s="50"/>
      <c r="J19" s="27"/>
      <c r="K19" s="28"/>
    </row>
    <row r="20" spans="2:11" s="1" customFormat="1" ht="14.45" customHeight="1">
      <c r="B20" s="26"/>
      <c r="C20" s="27"/>
      <c r="D20" s="24" t="s">
        <v>31</v>
      </c>
      <c r="E20" s="27"/>
      <c r="F20" s="27"/>
      <c r="G20" s="27"/>
      <c r="H20" s="27"/>
      <c r="I20" s="51" t="s">
        <v>27</v>
      </c>
      <c r="J20" s="23" t="s">
        <v>5</v>
      </c>
      <c r="K20" s="28"/>
    </row>
    <row r="21" spans="2:11" s="1" customFormat="1" ht="18" customHeight="1">
      <c r="B21" s="26"/>
      <c r="C21" s="27"/>
      <c r="D21" s="27"/>
      <c r="E21" s="23" t="s">
        <v>32</v>
      </c>
      <c r="F21" s="27"/>
      <c r="G21" s="27"/>
      <c r="H21" s="27"/>
      <c r="I21" s="51" t="s">
        <v>28</v>
      </c>
      <c r="J21" s="23" t="s">
        <v>5</v>
      </c>
      <c r="K21" s="28"/>
    </row>
    <row r="22" spans="2:11" s="1" customFormat="1" ht="6.95" customHeight="1">
      <c r="B22" s="26"/>
      <c r="C22" s="27"/>
      <c r="D22" s="27"/>
      <c r="E22" s="27"/>
      <c r="F22" s="27"/>
      <c r="G22" s="27"/>
      <c r="H22" s="27"/>
      <c r="I22" s="50"/>
      <c r="J22" s="27"/>
      <c r="K22" s="28"/>
    </row>
    <row r="23" spans="2:11" s="1" customFormat="1" ht="14.45" customHeight="1">
      <c r="B23" s="26"/>
      <c r="C23" s="27"/>
      <c r="D23" s="24" t="s">
        <v>34</v>
      </c>
      <c r="E23" s="27"/>
      <c r="F23" s="27"/>
      <c r="G23" s="27"/>
      <c r="H23" s="27"/>
      <c r="I23" s="50"/>
      <c r="J23" s="27"/>
      <c r="K23" s="28"/>
    </row>
    <row r="24" spans="2:11" s="2" customFormat="1" ht="22.5" customHeight="1">
      <c r="B24" s="53"/>
      <c r="C24" s="54"/>
      <c r="D24" s="54"/>
      <c r="E24" s="101" t="s">
        <v>5</v>
      </c>
      <c r="F24" s="101"/>
      <c r="G24" s="101"/>
      <c r="H24" s="101"/>
      <c r="I24" s="55"/>
      <c r="J24" s="54"/>
      <c r="K24" s="56"/>
    </row>
    <row r="25" spans="2:11" s="1" customFormat="1" ht="6.95" customHeight="1">
      <c r="B25" s="26"/>
      <c r="C25" s="27"/>
      <c r="D25" s="27"/>
      <c r="E25" s="27"/>
      <c r="F25" s="27"/>
      <c r="G25" s="27"/>
      <c r="H25" s="27"/>
      <c r="I25" s="50"/>
      <c r="J25" s="27"/>
      <c r="K25" s="28"/>
    </row>
    <row r="26" spans="2:11" s="1" customFormat="1" ht="6.95" customHeight="1">
      <c r="B26" s="26"/>
      <c r="C26" s="27"/>
      <c r="D26" s="38"/>
      <c r="E26" s="38"/>
      <c r="F26" s="38"/>
      <c r="G26" s="38"/>
      <c r="H26" s="38"/>
      <c r="I26" s="57"/>
      <c r="J26" s="38"/>
      <c r="K26" s="58"/>
    </row>
    <row r="27" spans="2:11" s="1" customFormat="1" ht="25.35" customHeight="1">
      <c r="B27" s="26"/>
      <c r="C27" s="27"/>
      <c r="D27" s="59" t="s">
        <v>35</v>
      </c>
      <c r="E27" s="27"/>
      <c r="F27" s="27"/>
      <c r="G27" s="27"/>
      <c r="H27" s="27"/>
      <c r="I27" s="50"/>
      <c r="J27" s="60">
        <f>ROUND(J89,2)</f>
        <v>0</v>
      </c>
      <c r="K27" s="28"/>
    </row>
    <row r="28" spans="2:11" s="1" customFormat="1" ht="6.95" customHeight="1">
      <c r="B28" s="26"/>
      <c r="C28" s="27"/>
      <c r="D28" s="38"/>
      <c r="E28" s="38"/>
      <c r="F28" s="38"/>
      <c r="G28" s="38"/>
      <c r="H28" s="38"/>
      <c r="I28" s="57"/>
      <c r="J28" s="38"/>
      <c r="K28" s="58"/>
    </row>
    <row r="29" spans="2:11" s="1" customFormat="1" ht="14.45" customHeight="1">
      <c r="B29" s="26"/>
      <c r="C29" s="27"/>
      <c r="D29" s="27"/>
      <c r="E29" s="27"/>
      <c r="F29" s="29" t="s">
        <v>37</v>
      </c>
      <c r="G29" s="27"/>
      <c r="H29" s="27"/>
      <c r="I29" s="61" t="s">
        <v>36</v>
      </c>
      <c r="J29" s="29" t="s">
        <v>38</v>
      </c>
      <c r="K29" s="28"/>
    </row>
    <row r="30" spans="2:11" s="1" customFormat="1" ht="14.45" customHeight="1">
      <c r="B30" s="26"/>
      <c r="C30" s="27"/>
      <c r="D30" s="30" t="s">
        <v>39</v>
      </c>
      <c r="E30" s="30" t="s">
        <v>40</v>
      </c>
      <c r="F30" s="62">
        <f>ROUND(SUM(BE89:BE160), 2)</f>
        <v>0</v>
      </c>
      <c r="G30" s="27"/>
      <c r="H30" s="27"/>
      <c r="I30" s="63">
        <v>0.21</v>
      </c>
      <c r="J30" s="62">
        <f>ROUND(ROUND((SUM(BE89:BE160)), 2)*I30, 2)</f>
        <v>0</v>
      </c>
      <c r="K30" s="28"/>
    </row>
    <row r="31" spans="2:11" s="1" customFormat="1" ht="14.45" customHeight="1">
      <c r="B31" s="26"/>
      <c r="C31" s="27"/>
      <c r="D31" s="27"/>
      <c r="E31" s="30" t="s">
        <v>41</v>
      </c>
      <c r="F31" s="62">
        <f>ROUND(SUM(BF89:BF160), 2)</f>
        <v>0</v>
      </c>
      <c r="G31" s="27"/>
      <c r="H31" s="27"/>
      <c r="I31" s="63">
        <v>0.15</v>
      </c>
      <c r="J31" s="62">
        <f>ROUND(ROUND((SUM(BF89:BF160)), 2)*I31, 2)</f>
        <v>0</v>
      </c>
      <c r="K31" s="28"/>
    </row>
    <row r="32" spans="2:11" s="1" customFormat="1" ht="14.45" hidden="1" customHeight="1">
      <c r="B32" s="26"/>
      <c r="C32" s="27"/>
      <c r="D32" s="27"/>
      <c r="E32" s="30" t="s">
        <v>42</v>
      </c>
      <c r="F32" s="62">
        <f>ROUND(SUM(BG89:BG160), 2)</f>
        <v>0</v>
      </c>
      <c r="G32" s="27"/>
      <c r="H32" s="27"/>
      <c r="I32" s="63">
        <v>0.21</v>
      </c>
      <c r="J32" s="62">
        <v>0</v>
      </c>
      <c r="K32" s="28"/>
    </row>
    <row r="33" spans="2:11" s="1" customFormat="1" ht="14.45" hidden="1" customHeight="1">
      <c r="B33" s="26"/>
      <c r="C33" s="27"/>
      <c r="D33" s="27"/>
      <c r="E33" s="30" t="s">
        <v>43</v>
      </c>
      <c r="F33" s="62">
        <f>ROUND(SUM(BH89:BH160), 2)</f>
        <v>0</v>
      </c>
      <c r="G33" s="27"/>
      <c r="H33" s="27"/>
      <c r="I33" s="63">
        <v>0.15</v>
      </c>
      <c r="J33" s="62">
        <v>0</v>
      </c>
      <c r="K33" s="28"/>
    </row>
    <row r="34" spans="2:11" s="1" customFormat="1" ht="14.45" hidden="1" customHeight="1">
      <c r="B34" s="26"/>
      <c r="C34" s="27"/>
      <c r="D34" s="27"/>
      <c r="E34" s="30" t="s">
        <v>44</v>
      </c>
      <c r="F34" s="62">
        <f>ROUND(SUM(BI89:BI160), 2)</f>
        <v>0</v>
      </c>
      <c r="G34" s="27"/>
      <c r="H34" s="27"/>
      <c r="I34" s="63">
        <v>0</v>
      </c>
      <c r="J34" s="62">
        <v>0</v>
      </c>
      <c r="K34" s="28"/>
    </row>
    <row r="35" spans="2:11" s="1" customFormat="1" ht="6.95" customHeight="1">
      <c r="B35" s="26"/>
      <c r="C35" s="27"/>
      <c r="D35" s="27"/>
      <c r="E35" s="27"/>
      <c r="F35" s="27"/>
      <c r="G35" s="27"/>
      <c r="H35" s="27"/>
      <c r="I35" s="50"/>
      <c r="J35" s="27"/>
      <c r="K35" s="28"/>
    </row>
    <row r="36" spans="2:11" s="1" customFormat="1" ht="25.35" customHeight="1">
      <c r="B36" s="26"/>
      <c r="C36" s="31"/>
      <c r="D36" s="32" t="s">
        <v>45</v>
      </c>
      <c r="E36" s="33"/>
      <c r="F36" s="33"/>
      <c r="G36" s="64" t="s">
        <v>46</v>
      </c>
      <c r="H36" s="34" t="s">
        <v>47</v>
      </c>
      <c r="I36" s="65"/>
      <c r="J36" s="66">
        <f>SUM(J27:J34)</f>
        <v>0</v>
      </c>
      <c r="K36" s="67"/>
    </row>
    <row r="37" spans="2:11" s="1" customFormat="1" ht="14.45" customHeight="1">
      <c r="B37" s="35"/>
      <c r="C37" s="36"/>
      <c r="D37" s="36"/>
      <c r="E37" s="36"/>
      <c r="F37" s="36"/>
      <c r="G37" s="36"/>
      <c r="H37" s="36"/>
      <c r="I37" s="68"/>
      <c r="J37" s="36"/>
      <c r="K37" s="37"/>
    </row>
    <row r="41" spans="2:11" s="1" customFormat="1" ht="6.95" customHeight="1">
      <c r="B41" s="236"/>
      <c r="C41" s="237"/>
      <c r="D41" s="237"/>
      <c r="E41" s="237"/>
      <c r="F41" s="237"/>
      <c r="G41" s="237"/>
      <c r="H41" s="237"/>
      <c r="I41" s="237"/>
      <c r="J41" s="237"/>
      <c r="K41" s="332"/>
    </row>
    <row r="42" spans="2:11" s="1" customFormat="1" ht="36.950000000000003" customHeight="1">
      <c r="B42" s="208"/>
      <c r="C42" s="198" t="s">
        <v>91</v>
      </c>
      <c r="D42" s="209"/>
      <c r="E42" s="209"/>
      <c r="F42" s="209"/>
      <c r="G42" s="209"/>
      <c r="H42" s="209"/>
      <c r="I42" s="209"/>
      <c r="J42" s="209"/>
      <c r="K42" s="214"/>
    </row>
    <row r="43" spans="2:11" s="1" customFormat="1" ht="6.95" customHeight="1">
      <c r="B43" s="208"/>
      <c r="C43" s="209"/>
      <c r="D43" s="209"/>
      <c r="E43" s="209"/>
      <c r="F43" s="209"/>
      <c r="G43" s="209"/>
      <c r="H43" s="209"/>
      <c r="I43" s="209"/>
      <c r="J43" s="209"/>
      <c r="K43" s="214"/>
    </row>
    <row r="44" spans="2:11" s="1" customFormat="1" ht="14.45" customHeight="1">
      <c r="B44" s="208"/>
      <c r="C44" s="190" t="s">
        <v>19</v>
      </c>
      <c r="D44" s="209"/>
      <c r="E44" s="209"/>
      <c r="F44" s="209"/>
      <c r="G44" s="209"/>
      <c r="H44" s="209"/>
      <c r="I44" s="209"/>
      <c r="J44" s="209"/>
      <c r="K44" s="214"/>
    </row>
    <row r="45" spans="2:11" s="1" customFormat="1" ht="22.5" customHeight="1">
      <c r="B45" s="208"/>
      <c r="C45" s="209"/>
      <c r="D45" s="209"/>
      <c r="E45" s="271" t="str">
        <f>E7</f>
        <v>Rekonstrukce tech.zařízení záchytné jímky dešťových vod, Spartakiádní ul.</v>
      </c>
      <c r="F45" s="272"/>
      <c r="G45" s="272"/>
      <c r="H45" s="272"/>
      <c r="I45" s="209"/>
      <c r="J45" s="209"/>
      <c r="K45" s="214"/>
    </row>
    <row r="46" spans="2:11" s="1" customFormat="1" ht="14.45" customHeight="1">
      <c r="B46" s="208"/>
      <c r="C46" s="190" t="s">
        <v>89</v>
      </c>
      <c r="D46" s="209"/>
      <c r="E46" s="209"/>
      <c r="F46" s="209"/>
      <c r="G46" s="209"/>
      <c r="H46" s="209"/>
      <c r="I46" s="209"/>
      <c r="J46" s="209"/>
      <c r="K46" s="214"/>
    </row>
    <row r="47" spans="2:11" s="1" customFormat="1" ht="23.25" customHeight="1">
      <c r="B47" s="208"/>
      <c r="C47" s="209"/>
      <c r="D47" s="209"/>
      <c r="E47" s="273" t="str">
        <f>E9</f>
        <v>20 - Čerpací šachta</v>
      </c>
      <c r="F47" s="274"/>
      <c r="G47" s="274"/>
      <c r="H47" s="274"/>
      <c r="I47" s="209"/>
      <c r="J47" s="209"/>
      <c r="K47" s="214"/>
    </row>
    <row r="48" spans="2:11" s="1" customFormat="1" ht="6.95" customHeight="1">
      <c r="B48" s="208"/>
      <c r="C48" s="209"/>
      <c r="D48" s="209"/>
      <c r="E48" s="209"/>
      <c r="F48" s="209"/>
      <c r="G48" s="209"/>
      <c r="H48" s="209"/>
      <c r="I48" s="209"/>
      <c r="J48" s="209"/>
      <c r="K48" s="214"/>
    </row>
    <row r="49" spans="2:47" s="1" customFormat="1" ht="18" customHeight="1">
      <c r="B49" s="208"/>
      <c r="C49" s="190" t="s">
        <v>22</v>
      </c>
      <c r="D49" s="209"/>
      <c r="E49" s="209"/>
      <c r="F49" s="189" t="str">
        <f>F12</f>
        <v>Sokolov</v>
      </c>
      <c r="G49" s="209"/>
      <c r="H49" s="209"/>
      <c r="I49" s="190" t="s">
        <v>24</v>
      </c>
      <c r="J49" s="326" t="str">
        <f>IF(J12="","",J12)</f>
        <v>28. 11. 2017</v>
      </c>
      <c r="K49" s="214"/>
    </row>
    <row r="50" spans="2:47" s="1" customFormat="1" ht="6.95" customHeight="1">
      <c r="B50" s="208"/>
      <c r="C50" s="209"/>
      <c r="D50" s="209"/>
      <c r="E50" s="209"/>
      <c r="F50" s="209"/>
      <c r="G50" s="209"/>
      <c r="H50" s="209"/>
      <c r="I50" s="209"/>
      <c r="J50" s="209"/>
      <c r="K50" s="214"/>
    </row>
    <row r="51" spans="2:47" s="1" customFormat="1" ht="15">
      <c r="B51" s="208"/>
      <c r="C51" s="190" t="s">
        <v>26</v>
      </c>
      <c r="D51" s="209"/>
      <c r="E51" s="209"/>
      <c r="F51" s="189" t="str">
        <f>E15</f>
        <v>Město Sokolov, Rokycanova 1929, 356 01 Sokolov</v>
      </c>
      <c r="G51" s="209"/>
      <c r="H51" s="209"/>
      <c r="I51" s="190" t="s">
        <v>31</v>
      </c>
      <c r="J51" s="189" t="str">
        <f>E21</f>
        <v>Stejskal Pavel</v>
      </c>
      <c r="K51" s="214"/>
    </row>
    <row r="52" spans="2:47" s="1" customFormat="1" ht="14.45" customHeight="1">
      <c r="B52" s="208"/>
      <c r="C52" s="190" t="s">
        <v>29</v>
      </c>
      <c r="D52" s="209"/>
      <c r="E52" s="209"/>
      <c r="F52" s="189" t="str">
        <f>IF(E18="","",E18)</f>
        <v/>
      </c>
      <c r="G52" s="209"/>
      <c r="H52" s="209"/>
      <c r="I52" s="209"/>
      <c r="J52" s="209"/>
      <c r="K52" s="214"/>
    </row>
    <row r="53" spans="2:47" s="1" customFormat="1" ht="10.35" customHeight="1">
      <c r="B53" s="208"/>
      <c r="C53" s="209"/>
      <c r="D53" s="209"/>
      <c r="E53" s="209"/>
      <c r="F53" s="209"/>
      <c r="G53" s="209"/>
      <c r="H53" s="209"/>
      <c r="I53" s="209"/>
      <c r="J53" s="209"/>
      <c r="K53" s="214"/>
    </row>
    <row r="54" spans="2:47" s="1" customFormat="1" ht="29.25" customHeight="1">
      <c r="B54" s="208"/>
      <c r="C54" s="282" t="s">
        <v>92</v>
      </c>
      <c r="D54" s="224"/>
      <c r="E54" s="224"/>
      <c r="F54" s="224"/>
      <c r="G54" s="224"/>
      <c r="H54" s="224"/>
      <c r="I54" s="224"/>
      <c r="J54" s="333" t="s">
        <v>93</v>
      </c>
      <c r="K54" s="232"/>
    </row>
    <row r="55" spans="2:47" s="1" customFormat="1" ht="10.35" customHeight="1">
      <c r="B55" s="208"/>
      <c r="C55" s="209"/>
      <c r="D55" s="209"/>
      <c r="E55" s="209"/>
      <c r="F55" s="209"/>
      <c r="G55" s="209"/>
      <c r="H55" s="209"/>
      <c r="I55" s="209"/>
      <c r="J55" s="209"/>
      <c r="K55" s="214"/>
    </row>
    <row r="56" spans="2:47" s="1" customFormat="1" ht="29.25" customHeight="1">
      <c r="B56" s="208"/>
      <c r="C56" s="283" t="s">
        <v>94</v>
      </c>
      <c r="D56" s="209"/>
      <c r="E56" s="209"/>
      <c r="F56" s="209"/>
      <c r="G56" s="209"/>
      <c r="H56" s="209"/>
      <c r="I56" s="209"/>
      <c r="J56" s="329">
        <f>J89</f>
        <v>0</v>
      </c>
      <c r="K56" s="214"/>
      <c r="AU56" s="14" t="s">
        <v>95</v>
      </c>
    </row>
    <row r="57" spans="2:47" s="3" customFormat="1" ht="24.95" customHeight="1">
      <c r="B57" s="284"/>
      <c r="C57" s="285"/>
      <c r="D57" s="286" t="s">
        <v>96</v>
      </c>
      <c r="E57" s="287"/>
      <c r="F57" s="287"/>
      <c r="G57" s="287"/>
      <c r="H57" s="287"/>
      <c r="I57" s="287"/>
      <c r="J57" s="334">
        <f>J90</f>
        <v>0</v>
      </c>
      <c r="K57" s="335"/>
    </row>
    <row r="58" spans="2:47" s="4" customFormat="1" ht="19.899999999999999" customHeight="1">
      <c r="B58" s="288"/>
      <c r="C58" s="289"/>
      <c r="D58" s="290" t="s">
        <v>101</v>
      </c>
      <c r="E58" s="291"/>
      <c r="F58" s="291"/>
      <c r="G58" s="291"/>
      <c r="H58" s="291"/>
      <c r="I58" s="291"/>
      <c r="J58" s="336">
        <f>J91</f>
        <v>0</v>
      </c>
      <c r="K58" s="337"/>
    </row>
    <row r="59" spans="2:47" s="3" customFormat="1" ht="24.95" customHeight="1">
      <c r="B59" s="284"/>
      <c r="C59" s="285"/>
      <c r="D59" s="286" t="s">
        <v>368</v>
      </c>
      <c r="E59" s="287"/>
      <c r="F59" s="287"/>
      <c r="G59" s="287"/>
      <c r="H59" s="287"/>
      <c r="I59" s="287"/>
      <c r="J59" s="334">
        <f>J94</f>
        <v>0</v>
      </c>
      <c r="K59" s="335"/>
    </row>
    <row r="60" spans="2:47" s="4" customFormat="1" ht="19.899999999999999" customHeight="1">
      <c r="B60" s="288"/>
      <c r="C60" s="289"/>
      <c r="D60" s="290" t="s">
        <v>369</v>
      </c>
      <c r="E60" s="291"/>
      <c r="F60" s="291"/>
      <c r="G60" s="291"/>
      <c r="H60" s="291"/>
      <c r="I60" s="291"/>
      <c r="J60" s="336">
        <f>J95</f>
        <v>0</v>
      </c>
      <c r="K60" s="337"/>
    </row>
    <row r="61" spans="2:47" s="4" customFormat="1" ht="19.899999999999999" customHeight="1">
      <c r="B61" s="288"/>
      <c r="C61" s="289"/>
      <c r="D61" s="290" t="s">
        <v>370</v>
      </c>
      <c r="E61" s="291"/>
      <c r="F61" s="291"/>
      <c r="G61" s="291"/>
      <c r="H61" s="291"/>
      <c r="I61" s="291"/>
      <c r="J61" s="336">
        <f>J104</f>
        <v>0</v>
      </c>
      <c r="K61" s="337"/>
    </row>
    <row r="62" spans="2:47" s="3" customFormat="1" ht="24.95" customHeight="1">
      <c r="B62" s="284"/>
      <c r="C62" s="285"/>
      <c r="D62" s="286" t="s">
        <v>371</v>
      </c>
      <c r="E62" s="287"/>
      <c r="F62" s="287"/>
      <c r="G62" s="287"/>
      <c r="H62" s="287"/>
      <c r="I62" s="287"/>
      <c r="J62" s="334">
        <f>J113</f>
        <v>0</v>
      </c>
      <c r="K62" s="335"/>
    </row>
    <row r="63" spans="2:47" s="4" customFormat="1" ht="19.899999999999999" customHeight="1">
      <c r="B63" s="288"/>
      <c r="C63" s="289"/>
      <c r="D63" s="290" t="s">
        <v>372</v>
      </c>
      <c r="E63" s="291"/>
      <c r="F63" s="291"/>
      <c r="G63" s="291"/>
      <c r="H63" s="291"/>
      <c r="I63" s="291"/>
      <c r="J63" s="336">
        <f>J114</f>
        <v>0</v>
      </c>
      <c r="K63" s="337"/>
    </row>
    <row r="64" spans="2:47" s="4" customFormat="1" ht="14.85" customHeight="1">
      <c r="B64" s="288"/>
      <c r="C64" s="289"/>
      <c r="D64" s="290" t="s">
        <v>373</v>
      </c>
      <c r="E64" s="291"/>
      <c r="F64" s="291"/>
      <c r="G64" s="291"/>
      <c r="H64" s="291"/>
      <c r="I64" s="291"/>
      <c r="J64" s="336">
        <f>J115</f>
        <v>0</v>
      </c>
      <c r="K64" s="337"/>
    </row>
    <row r="65" spans="2:12" s="4" customFormat="1" ht="14.85" customHeight="1">
      <c r="B65" s="288"/>
      <c r="C65" s="289"/>
      <c r="D65" s="290" t="s">
        <v>374</v>
      </c>
      <c r="E65" s="291"/>
      <c r="F65" s="291"/>
      <c r="G65" s="291"/>
      <c r="H65" s="291"/>
      <c r="I65" s="291"/>
      <c r="J65" s="336">
        <f>J118</f>
        <v>0</v>
      </c>
      <c r="K65" s="337"/>
    </row>
    <row r="66" spans="2:12" s="4" customFormat="1" ht="14.85" customHeight="1">
      <c r="B66" s="288"/>
      <c r="C66" s="289"/>
      <c r="D66" s="290" t="s">
        <v>375</v>
      </c>
      <c r="E66" s="291"/>
      <c r="F66" s="291"/>
      <c r="G66" s="291"/>
      <c r="H66" s="291"/>
      <c r="I66" s="291"/>
      <c r="J66" s="336">
        <f>J135</f>
        <v>0</v>
      </c>
      <c r="K66" s="337"/>
    </row>
    <row r="67" spans="2:12" s="4" customFormat="1" ht="14.85" customHeight="1">
      <c r="B67" s="288"/>
      <c r="C67" s="289"/>
      <c r="D67" s="290" t="s">
        <v>376</v>
      </c>
      <c r="E67" s="291"/>
      <c r="F67" s="291"/>
      <c r="G67" s="291"/>
      <c r="H67" s="291"/>
      <c r="I67" s="291"/>
      <c r="J67" s="336">
        <f>J142</f>
        <v>0</v>
      </c>
      <c r="K67" s="337"/>
    </row>
    <row r="68" spans="2:12" s="4" customFormat="1" ht="14.85" customHeight="1">
      <c r="B68" s="288"/>
      <c r="C68" s="289"/>
      <c r="D68" s="290" t="s">
        <v>377</v>
      </c>
      <c r="E68" s="291"/>
      <c r="F68" s="291"/>
      <c r="G68" s="291"/>
      <c r="H68" s="291"/>
      <c r="I68" s="291"/>
      <c r="J68" s="336">
        <f>J152</f>
        <v>0</v>
      </c>
      <c r="K68" s="337"/>
    </row>
    <row r="69" spans="2:12" s="3" customFormat="1" ht="24.95" customHeight="1">
      <c r="B69" s="284"/>
      <c r="C69" s="285"/>
      <c r="D69" s="286" t="s">
        <v>106</v>
      </c>
      <c r="E69" s="287"/>
      <c r="F69" s="287"/>
      <c r="G69" s="287"/>
      <c r="H69" s="287"/>
      <c r="I69" s="287"/>
      <c r="J69" s="334">
        <f>J159</f>
        <v>0</v>
      </c>
      <c r="K69" s="335"/>
    </row>
    <row r="70" spans="2:12" s="1" customFormat="1" ht="21.75" customHeight="1">
      <c r="B70" s="208"/>
      <c r="C70" s="209"/>
      <c r="D70" s="209"/>
      <c r="E70" s="209"/>
      <c r="F70" s="209"/>
      <c r="G70" s="209"/>
      <c r="H70" s="209"/>
      <c r="I70" s="209"/>
      <c r="J70" s="209"/>
      <c r="K70" s="214"/>
    </row>
    <row r="71" spans="2:12" s="1" customFormat="1" ht="6.95" customHeight="1">
      <c r="B71" s="233"/>
      <c r="C71" s="234"/>
      <c r="D71" s="234"/>
      <c r="E71" s="234"/>
      <c r="F71" s="234"/>
      <c r="G71" s="234"/>
      <c r="H71" s="234"/>
      <c r="I71" s="234"/>
      <c r="J71" s="234"/>
      <c r="K71" s="235"/>
    </row>
    <row r="75" spans="2:12" s="1" customFormat="1" ht="6.95" customHeight="1">
      <c r="B75" s="236"/>
      <c r="C75" s="237"/>
      <c r="D75" s="237"/>
      <c r="E75" s="237"/>
      <c r="F75" s="237"/>
      <c r="G75" s="237"/>
      <c r="H75" s="237"/>
      <c r="I75" s="237"/>
      <c r="J75" s="237"/>
      <c r="K75" s="237"/>
      <c r="L75" s="26"/>
    </row>
    <row r="76" spans="2:12" s="1" customFormat="1" ht="36.950000000000003" customHeight="1">
      <c r="B76" s="208"/>
      <c r="C76" s="238" t="s">
        <v>107</v>
      </c>
      <c r="D76" s="207"/>
      <c r="E76" s="207"/>
      <c r="F76" s="207"/>
      <c r="G76" s="207"/>
      <c r="H76" s="207"/>
      <c r="I76" s="207"/>
      <c r="J76" s="207"/>
      <c r="K76" s="207"/>
      <c r="L76" s="26"/>
    </row>
    <row r="77" spans="2:12" s="1" customFormat="1" ht="6.95" customHeight="1">
      <c r="B77" s="208"/>
      <c r="C77" s="207"/>
      <c r="D77" s="207"/>
      <c r="E77" s="207"/>
      <c r="F77" s="207"/>
      <c r="G77" s="207"/>
      <c r="H77" s="207"/>
      <c r="I77" s="207"/>
      <c r="J77" s="207"/>
      <c r="K77" s="207"/>
      <c r="L77" s="26"/>
    </row>
    <row r="78" spans="2:12" s="1" customFormat="1" ht="14.45" customHeight="1">
      <c r="B78" s="208"/>
      <c r="C78" s="241" t="s">
        <v>19</v>
      </c>
      <c r="D78" s="207"/>
      <c r="E78" s="207"/>
      <c r="F78" s="207"/>
      <c r="G78" s="207"/>
      <c r="H78" s="207"/>
      <c r="I78" s="207"/>
      <c r="J78" s="207"/>
      <c r="K78" s="207"/>
      <c r="L78" s="26"/>
    </row>
    <row r="79" spans="2:12" s="1" customFormat="1" ht="22.5" customHeight="1">
      <c r="B79" s="208"/>
      <c r="C79" s="207"/>
      <c r="D79" s="207"/>
      <c r="E79" s="292" t="str">
        <f>E7</f>
        <v>Rekonstrukce tech.zařízení záchytné jímky dešťových vod, Spartakiádní ul.</v>
      </c>
      <c r="F79" s="293"/>
      <c r="G79" s="293"/>
      <c r="H79" s="293"/>
      <c r="I79" s="207"/>
      <c r="J79" s="207"/>
      <c r="K79" s="207"/>
      <c r="L79" s="26"/>
    </row>
    <row r="80" spans="2:12" s="1" customFormat="1" ht="14.45" customHeight="1">
      <c r="B80" s="208"/>
      <c r="C80" s="241" t="s">
        <v>89</v>
      </c>
      <c r="D80" s="207"/>
      <c r="E80" s="207"/>
      <c r="F80" s="207"/>
      <c r="G80" s="207"/>
      <c r="H80" s="207"/>
      <c r="I80" s="207"/>
      <c r="J80" s="207"/>
      <c r="K80" s="207"/>
      <c r="L80" s="26"/>
    </row>
    <row r="81" spans="2:65" s="1" customFormat="1" ht="23.25" customHeight="1">
      <c r="B81" s="208"/>
      <c r="C81" s="207"/>
      <c r="D81" s="207"/>
      <c r="E81" s="245" t="str">
        <f>E9</f>
        <v>20 - Čerpací šachta</v>
      </c>
      <c r="F81" s="294"/>
      <c r="G81" s="294"/>
      <c r="H81" s="294"/>
      <c r="I81" s="207"/>
      <c r="J81" s="207"/>
      <c r="K81" s="207"/>
      <c r="L81" s="26"/>
    </row>
    <row r="82" spans="2:65" s="1" customFormat="1" ht="6.95" customHeight="1">
      <c r="B82" s="208"/>
      <c r="C82" s="207"/>
      <c r="D82" s="207"/>
      <c r="E82" s="207"/>
      <c r="F82" s="207"/>
      <c r="G82" s="207"/>
      <c r="H82" s="207"/>
      <c r="I82" s="207"/>
      <c r="J82" s="207"/>
      <c r="K82" s="207"/>
      <c r="L82" s="26"/>
    </row>
    <row r="83" spans="2:65" s="1" customFormat="1" ht="18" customHeight="1">
      <c r="B83" s="208"/>
      <c r="C83" s="241" t="s">
        <v>22</v>
      </c>
      <c r="D83" s="207"/>
      <c r="E83" s="207"/>
      <c r="F83" s="295" t="str">
        <f>F12</f>
        <v>Sokolov</v>
      </c>
      <c r="G83" s="207"/>
      <c r="H83" s="207"/>
      <c r="I83" s="241" t="s">
        <v>24</v>
      </c>
      <c r="J83" s="338" t="str">
        <f>IF(J12="","",J12)</f>
        <v>28. 11. 2017</v>
      </c>
      <c r="K83" s="207"/>
      <c r="L83" s="26"/>
    </row>
    <row r="84" spans="2:65" s="1" customFormat="1" ht="6.95" customHeight="1">
      <c r="B84" s="208"/>
      <c r="C84" s="207"/>
      <c r="D84" s="207"/>
      <c r="E84" s="207"/>
      <c r="F84" s="207"/>
      <c r="G84" s="207"/>
      <c r="H84" s="207"/>
      <c r="I84" s="207"/>
      <c r="J84" s="207"/>
      <c r="K84" s="207"/>
      <c r="L84" s="26"/>
    </row>
    <row r="85" spans="2:65" s="1" customFormat="1" ht="15">
      <c r="B85" s="208"/>
      <c r="C85" s="241" t="s">
        <v>26</v>
      </c>
      <c r="D85" s="207"/>
      <c r="E85" s="207"/>
      <c r="F85" s="295" t="str">
        <f>E15</f>
        <v>Město Sokolov, Rokycanova 1929, 356 01 Sokolov</v>
      </c>
      <c r="G85" s="207"/>
      <c r="H85" s="207"/>
      <c r="I85" s="241" t="s">
        <v>31</v>
      </c>
      <c r="J85" s="295" t="str">
        <f>E21</f>
        <v>Stejskal Pavel</v>
      </c>
      <c r="K85" s="207"/>
      <c r="L85" s="26"/>
    </row>
    <row r="86" spans="2:65" s="1" customFormat="1" ht="14.45" customHeight="1">
      <c r="B86" s="208"/>
      <c r="C86" s="241" t="s">
        <v>29</v>
      </c>
      <c r="D86" s="207"/>
      <c r="E86" s="207"/>
      <c r="F86" s="295" t="str">
        <f>IF(E18="","",E18)</f>
        <v/>
      </c>
      <c r="G86" s="207"/>
      <c r="H86" s="207"/>
      <c r="I86" s="207"/>
      <c r="J86" s="207"/>
      <c r="K86" s="207"/>
      <c r="L86" s="26"/>
    </row>
    <row r="87" spans="2:65" s="1" customFormat="1" ht="10.35" customHeight="1">
      <c r="B87" s="208"/>
      <c r="C87" s="207"/>
      <c r="D87" s="207"/>
      <c r="E87" s="207"/>
      <c r="F87" s="207"/>
      <c r="G87" s="207"/>
      <c r="H87" s="207"/>
      <c r="I87" s="207"/>
      <c r="J87" s="207"/>
      <c r="K87" s="207"/>
      <c r="L87" s="26"/>
    </row>
    <row r="88" spans="2:65" s="5" customFormat="1" ht="29.25" customHeight="1">
      <c r="B88" s="296"/>
      <c r="C88" s="297" t="s">
        <v>108</v>
      </c>
      <c r="D88" s="298" t="s">
        <v>54</v>
      </c>
      <c r="E88" s="298" t="s">
        <v>50</v>
      </c>
      <c r="F88" s="298" t="s">
        <v>109</v>
      </c>
      <c r="G88" s="298" t="s">
        <v>110</v>
      </c>
      <c r="H88" s="298" t="s">
        <v>111</v>
      </c>
      <c r="I88" s="346" t="s">
        <v>112</v>
      </c>
      <c r="J88" s="298" t="s">
        <v>93</v>
      </c>
      <c r="K88" s="339" t="s">
        <v>113</v>
      </c>
      <c r="L88" s="69"/>
      <c r="M88" s="39" t="s">
        <v>114</v>
      </c>
      <c r="N88" s="40" t="s">
        <v>39</v>
      </c>
      <c r="O88" s="40" t="s">
        <v>115</v>
      </c>
      <c r="P88" s="40" t="s">
        <v>116</v>
      </c>
      <c r="Q88" s="40" t="s">
        <v>117</v>
      </c>
      <c r="R88" s="40" t="s">
        <v>118</v>
      </c>
      <c r="S88" s="40" t="s">
        <v>119</v>
      </c>
      <c r="T88" s="41" t="s">
        <v>120</v>
      </c>
    </row>
    <row r="89" spans="2:65" s="1" customFormat="1" ht="29.25" customHeight="1">
      <c r="B89" s="208"/>
      <c r="C89" s="255" t="s">
        <v>94</v>
      </c>
      <c r="D89" s="207"/>
      <c r="E89" s="207"/>
      <c r="F89" s="207"/>
      <c r="G89" s="207"/>
      <c r="H89" s="207"/>
      <c r="I89" s="207"/>
      <c r="J89" s="340">
        <f>BK89</f>
        <v>0</v>
      </c>
      <c r="K89" s="207"/>
      <c r="L89" s="26"/>
      <c r="M89" s="42"/>
      <c r="N89" s="38"/>
      <c r="O89" s="38"/>
      <c r="P89" s="70">
        <f>P90+P94+P113+P159</f>
        <v>0</v>
      </c>
      <c r="Q89" s="38"/>
      <c r="R89" s="70">
        <f>R90+R94+R113+R159</f>
        <v>6.7259200000000005E-2</v>
      </c>
      <c r="S89" s="38"/>
      <c r="T89" s="71">
        <f>T90+T94+T113+T159</f>
        <v>0</v>
      </c>
      <c r="AT89" s="14" t="s">
        <v>68</v>
      </c>
      <c r="AU89" s="14" t="s">
        <v>95</v>
      </c>
      <c r="BK89" s="72">
        <f>BK90+BK94+BK113+BK159</f>
        <v>0</v>
      </c>
    </row>
    <row r="90" spans="2:65" s="6" customFormat="1" ht="37.35" customHeight="1">
      <c r="B90" s="300"/>
      <c r="C90" s="299"/>
      <c r="D90" s="301" t="s">
        <v>68</v>
      </c>
      <c r="E90" s="302" t="s">
        <v>121</v>
      </c>
      <c r="F90" s="302" t="s">
        <v>122</v>
      </c>
      <c r="G90" s="299"/>
      <c r="H90" s="299"/>
      <c r="I90" s="299"/>
      <c r="J90" s="341">
        <f>BK90</f>
        <v>0</v>
      </c>
      <c r="K90" s="299"/>
      <c r="L90" s="73"/>
      <c r="M90" s="76"/>
      <c r="N90" s="77"/>
      <c r="O90" s="77"/>
      <c r="P90" s="78">
        <f>P91</f>
        <v>0</v>
      </c>
      <c r="Q90" s="77"/>
      <c r="R90" s="78">
        <f>R91</f>
        <v>0</v>
      </c>
      <c r="S90" s="77"/>
      <c r="T90" s="79">
        <f>T91</f>
        <v>0</v>
      </c>
      <c r="AR90" s="74" t="s">
        <v>77</v>
      </c>
      <c r="AT90" s="80" t="s">
        <v>68</v>
      </c>
      <c r="AU90" s="80" t="s">
        <v>69</v>
      </c>
      <c r="AY90" s="74" t="s">
        <v>123</v>
      </c>
      <c r="BK90" s="81">
        <f>BK91</f>
        <v>0</v>
      </c>
    </row>
    <row r="91" spans="2:65" s="6" customFormat="1" ht="19.899999999999999" customHeight="1">
      <c r="B91" s="300"/>
      <c r="C91" s="299"/>
      <c r="D91" s="303" t="s">
        <v>68</v>
      </c>
      <c r="E91" s="304" t="s">
        <v>151</v>
      </c>
      <c r="F91" s="304" t="s">
        <v>270</v>
      </c>
      <c r="G91" s="299"/>
      <c r="H91" s="299"/>
      <c r="I91" s="299"/>
      <c r="J91" s="342">
        <f>BK91</f>
        <v>0</v>
      </c>
      <c r="K91" s="299"/>
      <c r="L91" s="73"/>
      <c r="M91" s="76"/>
      <c r="N91" s="77"/>
      <c r="O91" s="77"/>
      <c r="P91" s="78">
        <f>SUM(P92:P93)</f>
        <v>0</v>
      </c>
      <c r="Q91" s="77"/>
      <c r="R91" s="78">
        <f>SUM(R92:R93)</f>
        <v>0</v>
      </c>
      <c r="S91" s="77"/>
      <c r="T91" s="79">
        <f>SUM(T92:T93)</f>
        <v>0</v>
      </c>
      <c r="AR91" s="74" t="s">
        <v>77</v>
      </c>
      <c r="AT91" s="80" t="s">
        <v>68</v>
      </c>
      <c r="AU91" s="80" t="s">
        <v>77</v>
      </c>
      <c r="AY91" s="74" t="s">
        <v>123</v>
      </c>
      <c r="BK91" s="81">
        <f>SUM(BK92:BK93)</f>
        <v>0</v>
      </c>
    </row>
    <row r="92" spans="2:65" s="1" customFormat="1" ht="22.5" customHeight="1">
      <c r="B92" s="208"/>
      <c r="C92" s="305" t="s">
        <v>77</v>
      </c>
      <c r="D92" s="305" t="s">
        <v>126</v>
      </c>
      <c r="E92" s="306" t="s">
        <v>378</v>
      </c>
      <c r="F92" s="307" t="s">
        <v>379</v>
      </c>
      <c r="G92" s="308" t="s">
        <v>380</v>
      </c>
      <c r="H92" s="309">
        <v>6</v>
      </c>
      <c r="I92" s="83"/>
      <c r="J92" s="270">
        <f>ROUND(I92*H92,2)</f>
        <v>0</v>
      </c>
      <c r="K92" s="307" t="s">
        <v>275</v>
      </c>
      <c r="L92" s="26"/>
      <c r="M92" s="84" t="s">
        <v>5</v>
      </c>
      <c r="N92" s="85" t="s">
        <v>40</v>
      </c>
      <c r="O92" s="27"/>
      <c r="P92" s="86">
        <f>O92*H92</f>
        <v>0</v>
      </c>
      <c r="Q92" s="86">
        <v>0</v>
      </c>
      <c r="R92" s="86">
        <f>Q92*H92</f>
        <v>0</v>
      </c>
      <c r="S92" s="86">
        <v>0</v>
      </c>
      <c r="T92" s="87">
        <f>S92*H92</f>
        <v>0</v>
      </c>
      <c r="AR92" s="14" t="s">
        <v>131</v>
      </c>
      <c r="AT92" s="14" t="s">
        <v>126</v>
      </c>
      <c r="AU92" s="14" t="s">
        <v>79</v>
      </c>
      <c r="AY92" s="14" t="s">
        <v>123</v>
      </c>
      <c r="BE92" s="88">
        <f>IF(N92="základní",J92,0)</f>
        <v>0</v>
      </c>
      <c r="BF92" s="88">
        <f>IF(N92="snížená",J92,0)</f>
        <v>0</v>
      </c>
      <c r="BG92" s="88">
        <f>IF(N92="zákl. přenesená",J92,0)</f>
        <v>0</v>
      </c>
      <c r="BH92" s="88">
        <f>IF(N92="sníž. přenesená",J92,0)</f>
        <v>0</v>
      </c>
      <c r="BI92" s="88">
        <f>IF(N92="nulová",J92,0)</f>
        <v>0</v>
      </c>
      <c r="BJ92" s="14" t="s">
        <v>77</v>
      </c>
      <c r="BK92" s="88">
        <f>ROUND(I92*H92,2)</f>
        <v>0</v>
      </c>
      <c r="BL92" s="14" t="s">
        <v>131</v>
      </c>
      <c r="BM92" s="14" t="s">
        <v>381</v>
      </c>
    </row>
    <row r="93" spans="2:65" s="1" customFormat="1" ht="22.5" customHeight="1">
      <c r="B93" s="208"/>
      <c r="C93" s="305" t="s">
        <v>79</v>
      </c>
      <c r="D93" s="305" t="s">
        <v>126</v>
      </c>
      <c r="E93" s="306" t="s">
        <v>382</v>
      </c>
      <c r="F93" s="307" t="s">
        <v>383</v>
      </c>
      <c r="G93" s="308" t="s">
        <v>380</v>
      </c>
      <c r="H93" s="309">
        <v>4</v>
      </c>
      <c r="I93" s="83"/>
      <c r="J93" s="270">
        <f>ROUND(I93*H93,2)</f>
        <v>0</v>
      </c>
      <c r="K93" s="307" t="s">
        <v>275</v>
      </c>
      <c r="L93" s="26"/>
      <c r="M93" s="84" t="s">
        <v>5</v>
      </c>
      <c r="N93" s="85" t="s">
        <v>40</v>
      </c>
      <c r="O93" s="27"/>
      <c r="P93" s="86">
        <f>O93*H93</f>
        <v>0</v>
      </c>
      <c r="Q93" s="86">
        <v>0</v>
      </c>
      <c r="R93" s="86">
        <f>Q93*H93</f>
        <v>0</v>
      </c>
      <c r="S93" s="86">
        <v>0</v>
      </c>
      <c r="T93" s="87">
        <f>S93*H93</f>
        <v>0</v>
      </c>
      <c r="AR93" s="14" t="s">
        <v>131</v>
      </c>
      <c r="AT93" s="14" t="s">
        <v>126</v>
      </c>
      <c r="AU93" s="14" t="s">
        <v>79</v>
      </c>
      <c r="AY93" s="14" t="s">
        <v>123</v>
      </c>
      <c r="BE93" s="88">
        <f>IF(N93="základní",J93,0)</f>
        <v>0</v>
      </c>
      <c r="BF93" s="88">
        <f>IF(N93="snížená",J93,0)</f>
        <v>0</v>
      </c>
      <c r="BG93" s="88">
        <f>IF(N93="zákl. přenesená",J93,0)</f>
        <v>0</v>
      </c>
      <c r="BH93" s="88">
        <f>IF(N93="sníž. přenesená",J93,0)</f>
        <v>0</v>
      </c>
      <c r="BI93" s="88">
        <f>IF(N93="nulová",J93,0)</f>
        <v>0</v>
      </c>
      <c r="BJ93" s="14" t="s">
        <v>77</v>
      </c>
      <c r="BK93" s="88">
        <f>ROUND(I93*H93,2)</f>
        <v>0</v>
      </c>
      <c r="BL93" s="14" t="s">
        <v>131</v>
      </c>
      <c r="BM93" s="14" t="s">
        <v>384</v>
      </c>
    </row>
    <row r="94" spans="2:65" s="6" customFormat="1" ht="37.35" customHeight="1">
      <c r="B94" s="300"/>
      <c r="C94" s="299"/>
      <c r="D94" s="301" t="s">
        <v>68</v>
      </c>
      <c r="E94" s="302" t="s">
        <v>385</v>
      </c>
      <c r="F94" s="302" t="s">
        <v>386</v>
      </c>
      <c r="G94" s="299"/>
      <c r="H94" s="299"/>
      <c r="I94" s="75"/>
      <c r="J94" s="341">
        <f>BK94</f>
        <v>0</v>
      </c>
      <c r="K94" s="299"/>
      <c r="L94" s="73"/>
      <c r="M94" s="76"/>
      <c r="N94" s="77"/>
      <c r="O94" s="77"/>
      <c r="P94" s="78">
        <f>P95+P104</f>
        <v>0</v>
      </c>
      <c r="Q94" s="77"/>
      <c r="R94" s="78">
        <f>R95+R104</f>
        <v>6.7259200000000005E-2</v>
      </c>
      <c r="S94" s="77"/>
      <c r="T94" s="79">
        <f>T95+T104</f>
        <v>0</v>
      </c>
      <c r="AR94" s="74" t="s">
        <v>79</v>
      </c>
      <c r="AT94" s="80" t="s">
        <v>68</v>
      </c>
      <c r="AU94" s="80" t="s">
        <v>69</v>
      </c>
      <c r="AY94" s="74" t="s">
        <v>123</v>
      </c>
      <c r="BK94" s="81">
        <f>BK95+BK104</f>
        <v>0</v>
      </c>
    </row>
    <row r="95" spans="2:65" s="6" customFormat="1" ht="19.899999999999999" customHeight="1">
      <c r="B95" s="300"/>
      <c r="C95" s="299"/>
      <c r="D95" s="303" t="s">
        <v>68</v>
      </c>
      <c r="E95" s="304" t="s">
        <v>387</v>
      </c>
      <c r="F95" s="304" t="s">
        <v>388</v>
      </c>
      <c r="G95" s="299"/>
      <c r="H95" s="299"/>
      <c r="I95" s="75"/>
      <c r="J95" s="342">
        <f>BK95</f>
        <v>0</v>
      </c>
      <c r="K95" s="299"/>
      <c r="L95" s="73"/>
      <c r="M95" s="76"/>
      <c r="N95" s="77"/>
      <c r="O95" s="77"/>
      <c r="P95" s="78">
        <f>SUM(P96:P103)</f>
        <v>0</v>
      </c>
      <c r="Q95" s="77"/>
      <c r="R95" s="78">
        <f>SUM(R96:R103)</f>
        <v>5.5419200000000002E-2</v>
      </c>
      <c r="S95" s="77"/>
      <c r="T95" s="79">
        <f>SUM(T96:T103)</f>
        <v>0</v>
      </c>
      <c r="AR95" s="74" t="s">
        <v>79</v>
      </c>
      <c r="AT95" s="80" t="s">
        <v>68</v>
      </c>
      <c r="AU95" s="80" t="s">
        <v>77</v>
      </c>
      <c r="AY95" s="74" t="s">
        <v>123</v>
      </c>
      <c r="BK95" s="81">
        <f>SUM(BK96:BK103)</f>
        <v>0</v>
      </c>
    </row>
    <row r="96" spans="2:65" s="1" customFormat="1" ht="22.5" customHeight="1">
      <c r="B96" s="208"/>
      <c r="C96" s="305" t="s">
        <v>389</v>
      </c>
      <c r="D96" s="305" t="s">
        <v>126</v>
      </c>
      <c r="E96" s="306" t="s">
        <v>390</v>
      </c>
      <c r="F96" s="307" t="s">
        <v>391</v>
      </c>
      <c r="G96" s="308" t="s">
        <v>136</v>
      </c>
      <c r="H96" s="309">
        <v>8</v>
      </c>
      <c r="I96" s="83"/>
      <c r="J96" s="270">
        <f t="shared" ref="J96:J103" si="0">ROUND(I96*H96,2)</f>
        <v>0</v>
      </c>
      <c r="K96" s="307" t="s">
        <v>275</v>
      </c>
      <c r="L96" s="26"/>
      <c r="M96" s="84" t="s">
        <v>5</v>
      </c>
      <c r="N96" s="85" t="s">
        <v>40</v>
      </c>
      <c r="O96" s="27"/>
      <c r="P96" s="86">
        <f t="shared" ref="P96:P103" si="1">O96*H96</f>
        <v>0</v>
      </c>
      <c r="Q96" s="86">
        <v>4.3274000000000003E-3</v>
      </c>
      <c r="R96" s="86">
        <f t="shared" ref="R96:R103" si="2">Q96*H96</f>
        <v>3.4619200000000003E-2</v>
      </c>
      <c r="S96" s="86">
        <v>0</v>
      </c>
      <c r="T96" s="87">
        <f t="shared" ref="T96:T103" si="3">S96*H96</f>
        <v>0</v>
      </c>
      <c r="AR96" s="14" t="s">
        <v>168</v>
      </c>
      <c r="AT96" s="14" t="s">
        <v>126</v>
      </c>
      <c r="AU96" s="14" t="s">
        <v>79</v>
      </c>
      <c r="AY96" s="14" t="s">
        <v>123</v>
      </c>
      <c r="BE96" s="88">
        <f t="shared" ref="BE96:BE103" si="4">IF(N96="základní",J96,0)</f>
        <v>0</v>
      </c>
      <c r="BF96" s="88">
        <f t="shared" ref="BF96:BF103" si="5">IF(N96="snížená",J96,0)</f>
        <v>0</v>
      </c>
      <c r="BG96" s="88">
        <f t="shared" ref="BG96:BG103" si="6">IF(N96="zákl. přenesená",J96,0)</f>
        <v>0</v>
      </c>
      <c r="BH96" s="88">
        <f t="shared" ref="BH96:BH103" si="7">IF(N96="sníž. přenesená",J96,0)</f>
        <v>0</v>
      </c>
      <c r="BI96" s="88">
        <f t="shared" ref="BI96:BI103" si="8">IF(N96="nulová",J96,0)</f>
        <v>0</v>
      </c>
      <c r="BJ96" s="14" t="s">
        <v>77</v>
      </c>
      <c r="BK96" s="88">
        <f t="shared" ref="BK96:BK103" si="9">ROUND(I96*H96,2)</f>
        <v>0</v>
      </c>
      <c r="BL96" s="14" t="s">
        <v>168</v>
      </c>
      <c r="BM96" s="14" t="s">
        <v>392</v>
      </c>
    </row>
    <row r="97" spans="2:65" s="1" customFormat="1" ht="22.5" customHeight="1">
      <c r="B97" s="208"/>
      <c r="C97" s="320" t="s">
        <v>131</v>
      </c>
      <c r="D97" s="320" t="s">
        <v>192</v>
      </c>
      <c r="E97" s="321" t="s">
        <v>393</v>
      </c>
      <c r="F97" s="322" t="s">
        <v>394</v>
      </c>
      <c r="G97" s="323" t="s">
        <v>274</v>
      </c>
      <c r="H97" s="324">
        <v>1</v>
      </c>
      <c r="I97" s="90"/>
      <c r="J97" s="343">
        <f t="shared" si="0"/>
        <v>0</v>
      </c>
      <c r="K97" s="322" t="s">
        <v>275</v>
      </c>
      <c r="L97" s="91"/>
      <c r="M97" s="92" t="s">
        <v>5</v>
      </c>
      <c r="N97" s="93" t="s">
        <v>40</v>
      </c>
      <c r="O97" s="27"/>
      <c r="P97" s="86">
        <f t="shared" si="1"/>
        <v>0</v>
      </c>
      <c r="Q97" s="86">
        <v>0</v>
      </c>
      <c r="R97" s="86">
        <f t="shared" si="2"/>
        <v>0</v>
      </c>
      <c r="S97" s="86">
        <v>0</v>
      </c>
      <c r="T97" s="87">
        <f t="shared" si="3"/>
        <v>0</v>
      </c>
      <c r="AR97" s="14" t="s">
        <v>249</v>
      </c>
      <c r="AT97" s="14" t="s">
        <v>192</v>
      </c>
      <c r="AU97" s="14" t="s">
        <v>79</v>
      </c>
      <c r="AY97" s="14" t="s">
        <v>123</v>
      </c>
      <c r="BE97" s="88">
        <f t="shared" si="4"/>
        <v>0</v>
      </c>
      <c r="BF97" s="88">
        <f t="shared" si="5"/>
        <v>0</v>
      </c>
      <c r="BG97" s="88">
        <f t="shared" si="6"/>
        <v>0</v>
      </c>
      <c r="BH97" s="88">
        <f t="shared" si="7"/>
        <v>0</v>
      </c>
      <c r="BI97" s="88">
        <f t="shared" si="8"/>
        <v>0</v>
      </c>
      <c r="BJ97" s="14" t="s">
        <v>77</v>
      </c>
      <c r="BK97" s="88">
        <f t="shared" si="9"/>
        <v>0</v>
      </c>
      <c r="BL97" s="14" t="s">
        <v>168</v>
      </c>
      <c r="BM97" s="14" t="s">
        <v>395</v>
      </c>
    </row>
    <row r="98" spans="2:65" s="1" customFormat="1" ht="22.5" customHeight="1">
      <c r="B98" s="208"/>
      <c r="C98" s="320" t="s">
        <v>247</v>
      </c>
      <c r="D98" s="320" t="s">
        <v>192</v>
      </c>
      <c r="E98" s="321" t="s">
        <v>396</v>
      </c>
      <c r="F98" s="322" t="s">
        <v>397</v>
      </c>
      <c r="G98" s="323" t="s">
        <v>274</v>
      </c>
      <c r="H98" s="324">
        <v>1</v>
      </c>
      <c r="I98" s="90"/>
      <c r="J98" s="343">
        <f t="shared" si="0"/>
        <v>0</v>
      </c>
      <c r="K98" s="322" t="s">
        <v>275</v>
      </c>
      <c r="L98" s="91"/>
      <c r="M98" s="92" t="s">
        <v>5</v>
      </c>
      <c r="N98" s="93" t="s">
        <v>40</v>
      </c>
      <c r="O98" s="27"/>
      <c r="P98" s="86">
        <f t="shared" si="1"/>
        <v>0</v>
      </c>
      <c r="Q98" s="86">
        <v>0</v>
      </c>
      <c r="R98" s="86">
        <f t="shared" si="2"/>
        <v>0</v>
      </c>
      <c r="S98" s="86">
        <v>0</v>
      </c>
      <c r="T98" s="87">
        <f t="shared" si="3"/>
        <v>0</v>
      </c>
      <c r="AR98" s="14" t="s">
        <v>249</v>
      </c>
      <c r="AT98" s="14" t="s">
        <v>192</v>
      </c>
      <c r="AU98" s="14" t="s">
        <v>79</v>
      </c>
      <c r="AY98" s="14" t="s">
        <v>123</v>
      </c>
      <c r="BE98" s="88">
        <f t="shared" si="4"/>
        <v>0</v>
      </c>
      <c r="BF98" s="88">
        <f t="shared" si="5"/>
        <v>0</v>
      </c>
      <c r="BG98" s="88">
        <f t="shared" si="6"/>
        <v>0</v>
      </c>
      <c r="BH98" s="88">
        <f t="shared" si="7"/>
        <v>0</v>
      </c>
      <c r="BI98" s="88">
        <f t="shared" si="8"/>
        <v>0</v>
      </c>
      <c r="BJ98" s="14" t="s">
        <v>77</v>
      </c>
      <c r="BK98" s="88">
        <f t="shared" si="9"/>
        <v>0</v>
      </c>
      <c r="BL98" s="14" t="s">
        <v>168</v>
      </c>
      <c r="BM98" s="14" t="s">
        <v>398</v>
      </c>
    </row>
    <row r="99" spans="2:65" s="1" customFormat="1" ht="22.5" customHeight="1">
      <c r="B99" s="208"/>
      <c r="C99" s="320" t="s">
        <v>146</v>
      </c>
      <c r="D99" s="320" t="s">
        <v>192</v>
      </c>
      <c r="E99" s="321" t="s">
        <v>399</v>
      </c>
      <c r="F99" s="322" t="s">
        <v>400</v>
      </c>
      <c r="G99" s="323" t="s">
        <v>274</v>
      </c>
      <c r="H99" s="324">
        <v>1</v>
      </c>
      <c r="I99" s="90"/>
      <c r="J99" s="343">
        <f t="shared" si="0"/>
        <v>0</v>
      </c>
      <c r="K99" s="322" t="s">
        <v>275</v>
      </c>
      <c r="L99" s="91"/>
      <c r="M99" s="92" t="s">
        <v>5</v>
      </c>
      <c r="N99" s="93" t="s">
        <v>40</v>
      </c>
      <c r="O99" s="27"/>
      <c r="P99" s="86">
        <f t="shared" si="1"/>
        <v>0</v>
      </c>
      <c r="Q99" s="86">
        <v>0</v>
      </c>
      <c r="R99" s="86">
        <f t="shared" si="2"/>
        <v>0</v>
      </c>
      <c r="S99" s="86">
        <v>0</v>
      </c>
      <c r="T99" s="87">
        <f t="shared" si="3"/>
        <v>0</v>
      </c>
      <c r="AR99" s="14" t="s">
        <v>249</v>
      </c>
      <c r="AT99" s="14" t="s">
        <v>192</v>
      </c>
      <c r="AU99" s="14" t="s">
        <v>79</v>
      </c>
      <c r="AY99" s="14" t="s">
        <v>123</v>
      </c>
      <c r="BE99" s="88">
        <f t="shared" si="4"/>
        <v>0</v>
      </c>
      <c r="BF99" s="88">
        <f t="shared" si="5"/>
        <v>0</v>
      </c>
      <c r="BG99" s="88">
        <f t="shared" si="6"/>
        <v>0</v>
      </c>
      <c r="BH99" s="88">
        <f t="shared" si="7"/>
        <v>0</v>
      </c>
      <c r="BI99" s="88">
        <f t="shared" si="8"/>
        <v>0</v>
      </c>
      <c r="BJ99" s="14" t="s">
        <v>77</v>
      </c>
      <c r="BK99" s="88">
        <f t="shared" si="9"/>
        <v>0</v>
      </c>
      <c r="BL99" s="14" t="s">
        <v>168</v>
      </c>
      <c r="BM99" s="14" t="s">
        <v>401</v>
      </c>
    </row>
    <row r="100" spans="2:65" s="1" customFormat="1" ht="22.5" customHeight="1">
      <c r="B100" s="208"/>
      <c r="C100" s="305" t="s">
        <v>402</v>
      </c>
      <c r="D100" s="305" t="s">
        <v>126</v>
      </c>
      <c r="E100" s="306" t="s">
        <v>403</v>
      </c>
      <c r="F100" s="307" t="s">
        <v>404</v>
      </c>
      <c r="G100" s="308" t="s">
        <v>274</v>
      </c>
      <c r="H100" s="309">
        <v>2</v>
      </c>
      <c r="I100" s="83"/>
      <c r="J100" s="270">
        <f t="shared" si="0"/>
        <v>0</v>
      </c>
      <c r="K100" s="307" t="s">
        <v>130</v>
      </c>
      <c r="L100" s="26"/>
      <c r="M100" s="84" t="s">
        <v>5</v>
      </c>
      <c r="N100" s="85" t="s">
        <v>40</v>
      </c>
      <c r="O100" s="27"/>
      <c r="P100" s="86">
        <f t="shared" si="1"/>
        <v>0</v>
      </c>
      <c r="Q100" s="86">
        <v>1.04E-2</v>
      </c>
      <c r="R100" s="86">
        <f t="shared" si="2"/>
        <v>2.0799999999999999E-2</v>
      </c>
      <c r="S100" s="86">
        <v>0</v>
      </c>
      <c r="T100" s="87">
        <f t="shared" si="3"/>
        <v>0</v>
      </c>
      <c r="AR100" s="14" t="s">
        <v>168</v>
      </c>
      <c r="AT100" s="14" t="s">
        <v>126</v>
      </c>
      <c r="AU100" s="14" t="s">
        <v>79</v>
      </c>
      <c r="AY100" s="14" t="s">
        <v>123</v>
      </c>
      <c r="BE100" s="88">
        <f t="shared" si="4"/>
        <v>0</v>
      </c>
      <c r="BF100" s="88">
        <f t="shared" si="5"/>
        <v>0</v>
      </c>
      <c r="BG100" s="88">
        <f t="shared" si="6"/>
        <v>0</v>
      </c>
      <c r="BH100" s="88">
        <f t="shared" si="7"/>
        <v>0</v>
      </c>
      <c r="BI100" s="88">
        <f t="shared" si="8"/>
        <v>0</v>
      </c>
      <c r="BJ100" s="14" t="s">
        <v>77</v>
      </c>
      <c r="BK100" s="88">
        <f t="shared" si="9"/>
        <v>0</v>
      </c>
      <c r="BL100" s="14" t="s">
        <v>168</v>
      </c>
      <c r="BM100" s="14" t="s">
        <v>405</v>
      </c>
    </row>
    <row r="101" spans="2:65" s="1" customFormat="1" ht="22.5" customHeight="1">
      <c r="B101" s="208"/>
      <c r="C101" s="320" t="s">
        <v>151</v>
      </c>
      <c r="D101" s="320" t="s">
        <v>192</v>
      </c>
      <c r="E101" s="321" t="s">
        <v>406</v>
      </c>
      <c r="F101" s="322" t="s">
        <v>407</v>
      </c>
      <c r="G101" s="323" t="s">
        <v>274</v>
      </c>
      <c r="H101" s="324">
        <v>1</v>
      </c>
      <c r="I101" s="90"/>
      <c r="J101" s="343">
        <f t="shared" si="0"/>
        <v>0</v>
      </c>
      <c r="K101" s="322" t="s">
        <v>275</v>
      </c>
      <c r="L101" s="91"/>
      <c r="M101" s="92" t="s">
        <v>5</v>
      </c>
      <c r="N101" s="93" t="s">
        <v>40</v>
      </c>
      <c r="O101" s="27"/>
      <c r="P101" s="86">
        <f t="shared" si="1"/>
        <v>0</v>
      </c>
      <c r="Q101" s="86">
        <v>0</v>
      </c>
      <c r="R101" s="86">
        <f t="shared" si="2"/>
        <v>0</v>
      </c>
      <c r="S101" s="86">
        <v>0</v>
      </c>
      <c r="T101" s="87">
        <f t="shared" si="3"/>
        <v>0</v>
      </c>
      <c r="AR101" s="14" t="s">
        <v>249</v>
      </c>
      <c r="AT101" s="14" t="s">
        <v>192</v>
      </c>
      <c r="AU101" s="14" t="s">
        <v>79</v>
      </c>
      <c r="AY101" s="14" t="s">
        <v>123</v>
      </c>
      <c r="BE101" s="88">
        <f t="shared" si="4"/>
        <v>0</v>
      </c>
      <c r="BF101" s="88">
        <f t="shared" si="5"/>
        <v>0</v>
      </c>
      <c r="BG101" s="88">
        <f t="shared" si="6"/>
        <v>0</v>
      </c>
      <c r="BH101" s="88">
        <f t="shared" si="7"/>
        <v>0</v>
      </c>
      <c r="BI101" s="88">
        <f t="shared" si="8"/>
        <v>0</v>
      </c>
      <c r="BJ101" s="14" t="s">
        <v>77</v>
      </c>
      <c r="BK101" s="88">
        <f t="shared" si="9"/>
        <v>0</v>
      </c>
      <c r="BL101" s="14" t="s">
        <v>168</v>
      </c>
      <c r="BM101" s="14" t="s">
        <v>408</v>
      </c>
    </row>
    <row r="102" spans="2:65" s="1" customFormat="1" ht="22.5" customHeight="1">
      <c r="B102" s="208"/>
      <c r="C102" s="320" t="s">
        <v>307</v>
      </c>
      <c r="D102" s="320" t="s">
        <v>192</v>
      </c>
      <c r="E102" s="321" t="s">
        <v>409</v>
      </c>
      <c r="F102" s="322" t="s">
        <v>410</v>
      </c>
      <c r="G102" s="323" t="s">
        <v>274</v>
      </c>
      <c r="H102" s="324">
        <v>2</v>
      </c>
      <c r="I102" s="90"/>
      <c r="J102" s="343">
        <f t="shared" si="0"/>
        <v>0</v>
      </c>
      <c r="K102" s="322" t="s">
        <v>275</v>
      </c>
      <c r="L102" s="91"/>
      <c r="M102" s="92" t="s">
        <v>5</v>
      </c>
      <c r="N102" s="93" t="s">
        <v>40</v>
      </c>
      <c r="O102" s="27"/>
      <c r="P102" s="86">
        <f t="shared" si="1"/>
        <v>0</v>
      </c>
      <c r="Q102" s="86">
        <v>0</v>
      </c>
      <c r="R102" s="86">
        <f t="shared" si="2"/>
        <v>0</v>
      </c>
      <c r="S102" s="86">
        <v>0</v>
      </c>
      <c r="T102" s="87">
        <f t="shared" si="3"/>
        <v>0</v>
      </c>
      <c r="AR102" s="14" t="s">
        <v>249</v>
      </c>
      <c r="AT102" s="14" t="s">
        <v>192</v>
      </c>
      <c r="AU102" s="14" t="s">
        <v>79</v>
      </c>
      <c r="AY102" s="14" t="s">
        <v>123</v>
      </c>
      <c r="BE102" s="88">
        <f t="shared" si="4"/>
        <v>0</v>
      </c>
      <c r="BF102" s="88">
        <f t="shared" si="5"/>
        <v>0</v>
      </c>
      <c r="BG102" s="88">
        <f t="shared" si="6"/>
        <v>0</v>
      </c>
      <c r="BH102" s="88">
        <f t="shared" si="7"/>
        <v>0</v>
      </c>
      <c r="BI102" s="88">
        <f t="shared" si="8"/>
        <v>0</v>
      </c>
      <c r="BJ102" s="14" t="s">
        <v>77</v>
      </c>
      <c r="BK102" s="88">
        <f t="shared" si="9"/>
        <v>0</v>
      </c>
      <c r="BL102" s="14" t="s">
        <v>168</v>
      </c>
      <c r="BM102" s="14" t="s">
        <v>411</v>
      </c>
    </row>
    <row r="103" spans="2:65" s="1" customFormat="1" ht="22.5" customHeight="1">
      <c r="B103" s="208"/>
      <c r="C103" s="305" t="s">
        <v>74</v>
      </c>
      <c r="D103" s="305" t="s">
        <v>126</v>
      </c>
      <c r="E103" s="306" t="s">
        <v>412</v>
      </c>
      <c r="F103" s="307" t="s">
        <v>413</v>
      </c>
      <c r="G103" s="308" t="s">
        <v>365</v>
      </c>
      <c r="H103" s="94"/>
      <c r="I103" s="83"/>
      <c r="J103" s="270">
        <f t="shared" si="0"/>
        <v>0</v>
      </c>
      <c r="K103" s="307" t="s">
        <v>130</v>
      </c>
      <c r="L103" s="26"/>
      <c r="M103" s="84" t="s">
        <v>5</v>
      </c>
      <c r="N103" s="85" t="s">
        <v>40</v>
      </c>
      <c r="O103" s="27"/>
      <c r="P103" s="86">
        <f t="shared" si="1"/>
        <v>0</v>
      </c>
      <c r="Q103" s="86">
        <v>0</v>
      </c>
      <c r="R103" s="86">
        <f t="shared" si="2"/>
        <v>0</v>
      </c>
      <c r="S103" s="86">
        <v>0</v>
      </c>
      <c r="T103" s="87">
        <f t="shared" si="3"/>
        <v>0</v>
      </c>
      <c r="AR103" s="14" t="s">
        <v>168</v>
      </c>
      <c r="AT103" s="14" t="s">
        <v>126</v>
      </c>
      <c r="AU103" s="14" t="s">
        <v>79</v>
      </c>
      <c r="AY103" s="14" t="s">
        <v>123</v>
      </c>
      <c r="BE103" s="88">
        <f t="shared" si="4"/>
        <v>0</v>
      </c>
      <c r="BF103" s="88">
        <f t="shared" si="5"/>
        <v>0</v>
      </c>
      <c r="BG103" s="88">
        <f t="shared" si="6"/>
        <v>0</v>
      </c>
      <c r="BH103" s="88">
        <f t="shared" si="7"/>
        <v>0</v>
      </c>
      <c r="BI103" s="88">
        <f t="shared" si="8"/>
        <v>0</v>
      </c>
      <c r="BJ103" s="14" t="s">
        <v>77</v>
      </c>
      <c r="BK103" s="88">
        <f t="shared" si="9"/>
        <v>0</v>
      </c>
      <c r="BL103" s="14" t="s">
        <v>168</v>
      </c>
      <c r="BM103" s="14" t="s">
        <v>414</v>
      </c>
    </row>
    <row r="104" spans="2:65" s="6" customFormat="1" ht="29.85" customHeight="1">
      <c r="B104" s="300"/>
      <c r="C104" s="299"/>
      <c r="D104" s="303" t="s">
        <v>68</v>
      </c>
      <c r="E104" s="304" t="s">
        <v>415</v>
      </c>
      <c r="F104" s="304" t="s">
        <v>416</v>
      </c>
      <c r="G104" s="299"/>
      <c r="H104" s="299"/>
      <c r="I104" s="75"/>
      <c r="J104" s="342">
        <f>BK104</f>
        <v>0</v>
      </c>
      <c r="K104" s="299"/>
      <c r="L104" s="73"/>
      <c r="M104" s="76"/>
      <c r="N104" s="77"/>
      <c r="O104" s="77"/>
      <c r="P104" s="78">
        <f>SUM(P105:P112)</f>
        <v>0</v>
      </c>
      <c r="Q104" s="77"/>
      <c r="R104" s="78">
        <f>SUM(R105:R112)</f>
        <v>1.184E-2</v>
      </c>
      <c r="S104" s="77"/>
      <c r="T104" s="79">
        <f>SUM(T105:T112)</f>
        <v>0</v>
      </c>
      <c r="AR104" s="74" t="s">
        <v>79</v>
      </c>
      <c r="AT104" s="80" t="s">
        <v>68</v>
      </c>
      <c r="AU104" s="80" t="s">
        <v>77</v>
      </c>
      <c r="AY104" s="74" t="s">
        <v>123</v>
      </c>
      <c r="BK104" s="81">
        <f>SUM(BK105:BK112)</f>
        <v>0</v>
      </c>
    </row>
    <row r="105" spans="2:65" s="1" customFormat="1" ht="22.5" customHeight="1">
      <c r="B105" s="208"/>
      <c r="C105" s="305" t="s">
        <v>156</v>
      </c>
      <c r="D105" s="305" t="s">
        <v>126</v>
      </c>
      <c r="E105" s="306" t="s">
        <v>417</v>
      </c>
      <c r="F105" s="307" t="s">
        <v>418</v>
      </c>
      <c r="G105" s="308" t="s">
        <v>419</v>
      </c>
      <c r="H105" s="309">
        <v>1</v>
      </c>
      <c r="I105" s="83"/>
      <c r="J105" s="270">
        <f t="shared" ref="J105:J112" si="10">ROUND(I105*H105,2)</f>
        <v>0</v>
      </c>
      <c r="K105" s="307" t="s">
        <v>275</v>
      </c>
      <c r="L105" s="26"/>
      <c r="M105" s="84" t="s">
        <v>5</v>
      </c>
      <c r="N105" s="85" t="s">
        <v>40</v>
      </c>
      <c r="O105" s="27"/>
      <c r="P105" s="86">
        <f t="shared" ref="P105:P112" si="11">O105*H105</f>
        <v>0</v>
      </c>
      <c r="Q105" s="86">
        <v>1.184E-2</v>
      </c>
      <c r="R105" s="86">
        <f t="shared" ref="R105:R112" si="12">Q105*H105</f>
        <v>1.184E-2</v>
      </c>
      <c r="S105" s="86">
        <v>0</v>
      </c>
      <c r="T105" s="87">
        <f t="shared" ref="T105:T112" si="13">S105*H105</f>
        <v>0</v>
      </c>
      <c r="AR105" s="14" t="s">
        <v>168</v>
      </c>
      <c r="AT105" s="14" t="s">
        <v>126</v>
      </c>
      <c r="AU105" s="14" t="s">
        <v>79</v>
      </c>
      <c r="AY105" s="14" t="s">
        <v>123</v>
      </c>
      <c r="BE105" s="88">
        <f t="shared" ref="BE105:BE112" si="14">IF(N105="základní",J105,0)</f>
        <v>0</v>
      </c>
      <c r="BF105" s="88">
        <f t="shared" ref="BF105:BF112" si="15">IF(N105="snížená",J105,0)</f>
        <v>0</v>
      </c>
      <c r="BG105" s="88">
        <f t="shared" ref="BG105:BG112" si="16">IF(N105="zákl. přenesená",J105,0)</f>
        <v>0</v>
      </c>
      <c r="BH105" s="88">
        <f t="shared" ref="BH105:BH112" si="17">IF(N105="sníž. přenesená",J105,0)</f>
        <v>0</v>
      </c>
      <c r="BI105" s="88">
        <f t="shared" ref="BI105:BI112" si="18">IF(N105="nulová",J105,0)</f>
        <v>0</v>
      </c>
      <c r="BJ105" s="14" t="s">
        <v>77</v>
      </c>
      <c r="BK105" s="88">
        <f t="shared" ref="BK105:BK112" si="19">ROUND(I105*H105,2)</f>
        <v>0</v>
      </c>
      <c r="BL105" s="14" t="s">
        <v>168</v>
      </c>
      <c r="BM105" s="14" t="s">
        <v>420</v>
      </c>
    </row>
    <row r="106" spans="2:65" s="1" customFormat="1" ht="22.5" customHeight="1">
      <c r="B106" s="208"/>
      <c r="C106" s="320" t="s">
        <v>421</v>
      </c>
      <c r="D106" s="320" t="s">
        <v>192</v>
      </c>
      <c r="E106" s="321" t="s">
        <v>422</v>
      </c>
      <c r="F106" s="322" t="s">
        <v>423</v>
      </c>
      <c r="G106" s="323" t="s">
        <v>274</v>
      </c>
      <c r="H106" s="324">
        <v>2</v>
      </c>
      <c r="I106" s="90"/>
      <c r="J106" s="343">
        <f t="shared" si="10"/>
        <v>0</v>
      </c>
      <c r="K106" s="322" t="s">
        <v>275</v>
      </c>
      <c r="L106" s="91"/>
      <c r="M106" s="92" t="s">
        <v>5</v>
      </c>
      <c r="N106" s="93" t="s">
        <v>40</v>
      </c>
      <c r="O106" s="27"/>
      <c r="P106" s="86">
        <f t="shared" si="11"/>
        <v>0</v>
      </c>
      <c r="Q106" s="86">
        <v>0</v>
      </c>
      <c r="R106" s="86">
        <f t="shared" si="12"/>
        <v>0</v>
      </c>
      <c r="S106" s="86">
        <v>0</v>
      </c>
      <c r="T106" s="87">
        <f t="shared" si="13"/>
        <v>0</v>
      </c>
      <c r="AR106" s="14" t="s">
        <v>249</v>
      </c>
      <c r="AT106" s="14" t="s">
        <v>192</v>
      </c>
      <c r="AU106" s="14" t="s">
        <v>79</v>
      </c>
      <c r="AY106" s="14" t="s">
        <v>123</v>
      </c>
      <c r="BE106" s="88">
        <f t="shared" si="14"/>
        <v>0</v>
      </c>
      <c r="BF106" s="88">
        <f t="shared" si="15"/>
        <v>0</v>
      </c>
      <c r="BG106" s="88">
        <f t="shared" si="16"/>
        <v>0</v>
      </c>
      <c r="BH106" s="88">
        <f t="shared" si="17"/>
        <v>0</v>
      </c>
      <c r="BI106" s="88">
        <f t="shared" si="18"/>
        <v>0</v>
      </c>
      <c r="BJ106" s="14" t="s">
        <v>77</v>
      </c>
      <c r="BK106" s="88">
        <f t="shared" si="19"/>
        <v>0</v>
      </c>
      <c r="BL106" s="14" t="s">
        <v>168</v>
      </c>
      <c r="BM106" s="14" t="s">
        <v>424</v>
      </c>
    </row>
    <row r="107" spans="2:65" s="1" customFormat="1" ht="22.5" customHeight="1">
      <c r="B107" s="208"/>
      <c r="C107" s="305" t="s">
        <v>425</v>
      </c>
      <c r="D107" s="305" t="s">
        <v>126</v>
      </c>
      <c r="E107" s="306" t="s">
        <v>426</v>
      </c>
      <c r="F107" s="307" t="s">
        <v>427</v>
      </c>
      <c r="G107" s="308" t="s">
        <v>380</v>
      </c>
      <c r="H107" s="309">
        <v>4</v>
      </c>
      <c r="I107" s="83"/>
      <c r="J107" s="270">
        <f t="shared" si="10"/>
        <v>0</v>
      </c>
      <c r="K107" s="307" t="s">
        <v>275</v>
      </c>
      <c r="L107" s="26"/>
      <c r="M107" s="84" t="s">
        <v>5</v>
      </c>
      <c r="N107" s="85" t="s">
        <v>40</v>
      </c>
      <c r="O107" s="27"/>
      <c r="P107" s="86">
        <f t="shared" si="11"/>
        <v>0</v>
      </c>
      <c r="Q107" s="86">
        <v>0</v>
      </c>
      <c r="R107" s="86">
        <f t="shared" si="12"/>
        <v>0</v>
      </c>
      <c r="S107" s="86">
        <v>0</v>
      </c>
      <c r="T107" s="87">
        <f t="shared" si="13"/>
        <v>0</v>
      </c>
      <c r="AR107" s="14" t="s">
        <v>168</v>
      </c>
      <c r="AT107" s="14" t="s">
        <v>126</v>
      </c>
      <c r="AU107" s="14" t="s">
        <v>79</v>
      </c>
      <c r="AY107" s="14" t="s">
        <v>123</v>
      </c>
      <c r="BE107" s="88">
        <f t="shared" si="14"/>
        <v>0</v>
      </c>
      <c r="BF107" s="88">
        <f t="shared" si="15"/>
        <v>0</v>
      </c>
      <c r="BG107" s="88">
        <f t="shared" si="16"/>
        <v>0</v>
      </c>
      <c r="BH107" s="88">
        <f t="shared" si="17"/>
        <v>0</v>
      </c>
      <c r="BI107" s="88">
        <f t="shared" si="18"/>
        <v>0</v>
      </c>
      <c r="BJ107" s="14" t="s">
        <v>77</v>
      </c>
      <c r="BK107" s="88">
        <f t="shared" si="19"/>
        <v>0</v>
      </c>
      <c r="BL107" s="14" t="s">
        <v>168</v>
      </c>
      <c r="BM107" s="14" t="s">
        <v>428</v>
      </c>
    </row>
    <row r="108" spans="2:65" s="1" customFormat="1" ht="22.5" customHeight="1">
      <c r="B108" s="208"/>
      <c r="C108" s="320" t="s">
        <v>429</v>
      </c>
      <c r="D108" s="320" t="s">
        <v>192</v>
      </c>
      <c r="E108" s="321" t="s">
        <v>430</v>
      </c>
      <c r="F108" s="322" t="s">
        <v>431</v>
      </c>
      <c r="G108" s="323" t="s">
        <v>274</v>
      </c>
      <c r="H108" s="324">
        <v>1</v>
      </c>
      <c r="I108" s="90"/>
      <c r="J108" s="343">
        <f t="shared" si="10"/>
        <v>0</v>
      </c>
      <c r="K108" s="322" t="s">
        <v>275</v>
      </c>
      <c r="L108" s="91"/>
      <c r="M108" s="92" t="s">
        <v>5</v>
      </c>
      <c r="N108" s="93" t="s">
        <v>40</v>
      </c>
      <c r="O108" s="27"/>
      <c r="P108" s="86">
        <f t="shared" si="11"/>
        <v>0</v>
      </c>
      <c r="Q108" s="86">
        <v>0</v>
      </c>
      <c r="R108" s="86">
        <f t="shared" si="12"/>
        <v>0</v>
      </c>
      <c r="S108" s="86">
        <v>0</v>
      </c>
      <c r="T108" s="87">
        <f t="shared" si="13"/>
        <v>0</v>
      </c>
      <c r="AR108" s="14" t="s">
        <v>249</v>
      </c>
      <c r="AT108" s="14" t="s">
        <v>192</v>
      </c>
      <c r="AU108" s="14" t="s">
        <v>79</v>
      </c>
      <c r="AY108" s="14" t="s">
        <v>123</v>
      </c>
      <c r="BE108" s="88">
        <f t="shared" si="14"/>
        <v>0</v>
      </c>
      <c r="BF108" s="88">
        <f t="shared" si="15"/>
        <v>0</v>
      </c>
      <c r="BG108" s="88">
        <f t="shared" si="16"/>
        <v>0</v>
      </c>
      <c r="BH108" s="88">
        <f t="shared" si="17"/>
        <v>0</v>
      </c>
      <c r="BI108" s="88">
        <f t="shared" si="18"/>
        <v>0</v>
      </c>
      <c r="BJ108" s="14" t="s">
        <v>77</v>
      </c>
      <c r="BK108" s="88">
        <f t="shared" si="19"/>
        <v>0</v>
      </c>
      <c r="BL108" s="14" t="s">
        <v>168</v>
      </c>
      <c r="BM108" s="14" t="s">
        <v>432</v>
      </c>
    </row>
    <row r="109" spans="2:65" s="1" customFormat="1" ht="22.5" customHeight="1">
      <c r="B109" s="208"/>
      <c r="C109" s="320" t="s">
        <v>11</v>
      </c>
      <c r="D109" s="320" t="s">
        <v>192</v>
      </c>
      <c r="E109" s="321" t="s">
        <v>433</v>
      </c>
      <c r="F109" s="322" t="s">
        <v>434</v>
      </c>
      <c r="G109" s="323" t="s">
        <v>274</v>
      </c>
      <c r="H109" s="324">
        <v>1</v>
      </c>
      <c r="I109" s="90"/>
      <c r="J109" s="343">
        <f t="shared" si="10"/>
        <v>0</v>
      </c>
      <c r="K109" s="322" t="s">
        <v>275</v>
      </c>
      <c r="L109" s="91"/>
      <c r="M109" s="92" t="s">
        <v>5</v>
      </c>
      <c r="N109" s="93" t="s">
        <v>40</v>
      </c>
      <c r="O109" s="27"/>
      <c r="P109" s="86">
        <f t="shared" si="11"/>
        <v>0</v>
      </c>
      <c r="Q109" s="86">
        <v>0</v>
      </c>
      <c r="R109" s="86">
        <f t="shared" si="12"/>
        <v>0</v>
      </c>
      <c r="S109" s="86">
        <v>0</v>
      </c>
      <c r="T109" s="87">
        <f t="shared" si="13"/>
        <v>0</v>
      </c>
      <c r="AR109" s="14" t="s">
        <v>249</v>
      </c>
      <c r="AT109" s="14" t="s">
        <v>192</v>
      </c>
      <c r="AU109" s="14" t="s">
        <v>79</v>
      </c>
      <c r="AY109" s="14" t="s">
        <v>123</v>
      </c>
      <c r="BE109" s="88">
        <f t="shared" si="14"/>
        <v>0</v>
      </c>
      <c r="BF109" s="88">
        <f t="shared" si="15"/>
        <v>0</v>
      </c>
      <c r="BG109" s="88">
        <f t="shared" si="16"/>
        <v>0</v>
      </c>
      <c r="BH109" s="88">
        <f t="shared" si="17"/>
        <v>0</v>
      </c>
      <c r="BI109" s="88">
        <f t="shared" si="18"/>
        <v>0</v>
      </c>
      <c r="BJ109" s="14" t="s">
        <v>77</v>
      </c>
      <c r="BK109" s="88">
        <f t="shared" si="19"/>
        <v>0</v>
      </c>
      <c r="BL109" s="14" t="s">
        <v>168</v>
      </c>
      <c r="BM109" s="14" t="s">
        <v>435</v>
      </c>
    </row>
    <row r="110" spans="2:65" s="1" customFormat="1" ht="22.5" customHeight="1">
      <c r="B110" s="208"/>
      <c r="C110" s="320" t="s">
        <v>168</v>
      </c>
      <c r="D110" s="320" t="s">
        <v>192</v>
      </c>
      <c r="E110" s="321" t="s">
        <v>436</v>
      </c>
      <c r="F110" s="322" t="s">
        <v>437</v>
      </c>
      <c r="G110" s="323" t="s">
        <v>274</v>
      </c>
      <c r="H110" s="324">
        <v>1</v>
      </c>
      <c r="I110" s="90"/>
      <c r="J110" s="343">
        <f t="shared" si="10"/>
        <v>0</v>
      </c>
      <c r="K110" s="322" t="s">
        <v>275</v>
      </c>
      <c r="L110" s="91"/>
      <c r="M110" s="92" t="s">
        <v>5</v>
      </c>
      <c r="N110" s="93" t="s">
        <v>40</v>
      </c>
      <c r="O110" s="27"/>
      <c r="P110" s="86">
        <f t="shared" si="11"/>
        <v>0</v>
      </c>
      <c r="Q110" s="86">
        <v>0</v>
      </c>
      <c r="R110" s="86">
        <f t="shared" si="12"/>
        <v>0</v>
      </c>
      <c r="S110" s="86">
        <v>0</v>
      </c>
      <c r="T110" s="87">
        <f t="shared" si="13"/>
        <v>0</v>
      </c>
      <c r="AR110" s="14" t="s">
        <v>249</v>
      </c>
      <c r="AT110" s="14" t="s">
        <v>192</v>
      </c>
      <c r="AU110" s="14" t="s">
        <v>79</v>
      </c>
      <c r="AY110" s="14" t="s">
        <v>123</v>
      </c>
      <c r="BE110" s="88">
        <f t="shared" si="14"/>
        <v>0</v>
      </c>
      <c r="BF110" s="88">
        <f t="shared" si="15"/>
        <v>0</v>
      </c>
      <c r="BG110" s="88">
        <f t="shared" si="16"/>
        <v>0</v>
      </c>
      <c r="BH110" s="88">
        <f t="shared" si="17"/>
        <v>0</v>
      </c>
      <c r="BI110" s="88">
        <f t="shared" si="18"/>
        <v>0</v>
      </c>
      <c r="BJ110" s="14" t="s">
        <v>77</v>
      </c>
      <c r="BK110" s="88">
        <f t="shared" si="19"/>
        <v>0</v>
      </c>
      <c r="BL110" s="14" t="s">
        <v>168</v>
      </c>
      <c r="BM110" s="14" t="s">
        <v>438</v>
      </c>
    </row>
    <row r="111" spans="2:65" s="1" customFormat="1" ht="22.5" customHeight="1">
      <c r="B111" s="208"/>
      <c r="C111" s="320" t="s">
        <v>172</v>
      </c>
      <c r="D111" s="320" t="s">
        <v>192</v>
      </c>
      <c r="E111" s="321" t="s">
        <v>439</v>
      </c>
      <c r="F111" s="322" t="s">
        <v>440</v>
      </c>
      <c r="G111" s="323" t="s">
        <v>136</v>
      </c>
      <c r="H111" s="324">
        <v>4</v>
      </c>
      <c r="I111" s="90"/>
      <c r="J111" s="343">
        <f t="shared" si="10"/>
        <v>0</v>
      </c>
      <c r="K111" s="322" t="s">
        <v>275</v>
      </c>
      <c r="L111" s="91"/>
      <c r="M111" s="92" t="s">
        <v>5</v>
      </c>
      <c r="N111" s="93" t="s">
        <v>40</v>
      </c>
      <c r="O111" s="27"/>
      <c r="P111" s="86">
        <f t="shared" si="11"/>
        <v>0</v>
      </c>
      <c r="Q111" s="86">
        <v>0</v>
      </c>
      <c r="R111" s="86">
        <f t="shared" si="12"/>
        <v>0</v>
      </c>
      <c r="S111" s="86">
        <v>0</v>
      </c>
      <c r="T111" s="87">
        <f t="shared" si="13"/>
        <v>0</v>
      </c>
      <c r="AR111" s="14" t="s">
        <v>249</v>
      </c>
      <c r="AT111" s="14" t="s">
        <v>192</v>
      </c>
      <c r="AU111" s="14" t="s">
        <v>79</v>
      </c>
      <c r="AY111" s="14" t="s">
        <v>123</v>
      </c>
      <c r="BE111" s="88">
        <f t="shared" si="14"/>
        <v>0</v>
      </c>
      <c r="BF111" s="88">
        <f t="shared" si="15"/>
        <v>0</v>
      </c>
      <c r="BG111" s="88">
        <f t="shared" si="16"/>
        <v>0</v>
      </c>
      <c r="BH111" s="88">
        <f t="shared" si="17"/>
        <v>0</v>
      </c>
      <c r="BI111" s="88">
        <f t="shared" si="18"/>
        <v>0</v>
      </c>
      <c r="BJ111" s="14" t="s">
        <v>77</v>
      </c>
      <c r="BK111" s="88">
        <f t="shared" si="19"/>
        <v>0</v>
      </c>
      <c r="BL111" s="14" t="s">
        <v>168</v>
      </c>
      <c r="BM111" s="14" t="s">
        <v>441</v>
      </c>
    </row>
    <row r="112" spans="2:65" s="1" customFormat="1" ht="22.5" customHeight="1">
      <c r="B112" s="208"/>
      <c r="C112" s="305" t="s">
        <v>176</v>
      </c>
      <c r="D112" s="305" t="s">
        <v>126</v>
      </c>
      <c r="E112" s="306" t="s">
        <v>442</v>
      </c>
      <c r="F112" s="307" t="s">
        <v>443</v>
      </c>
      <c r="G112" s="308" t="s">
        <v>365</v>
      </c>
      <c r="H112" s="94"/>
      <c r="I112" s="83"/>
      <c r="J112" s="270">
        <f t="shared" si="10"/>
        <v>0</v>
      </c>
      <c r="K112" s="307" t="s">
        <v>130</v>
      </c>
      <c r="L112" s="26"/>
      <c r="M112" s="84" t="s">
        <v>5</v>
      </c>
      <c r="N112" s="85" t="s">
        <v>40</v>
      </c>
      <c r="O112" s="27"/>
      <c r="P112" s="86">
        <f t="shared" si="11"/>
        <v>0</v>
      </c>
      <c r="Q112" s="86">
        <v>0</v>
      </c>
      <c r="R112" s="86">
        <f t="shared" si="12"/>
        <v>0</v>
      </c>
      <c r="S112" s="86">
        <v>0</v>
      </c>
      <c r="T112" s="87">
        <f t="shared" si="13"/>
        <v>0</v>
      </c>
      <c r="AR112" s="14" t="s">
        <v>168</v>
      </c>
      <c r="AT112" s="14" t="s">
        <v>126</v>
      </c>
      <c r="AU112" s="14" t="s">
        <v>79</v>
      </c>
      <c r="AY112" s="14" t="s">
        <v>123</v>
      </c>
      <c r="BE112" s="88">
        <f t="shared" si="14"/>
        <v>0</v>
      </c>
      <c r="BF112" s="88">
        <f t="shared" si="15"/>
        <v>0</v>
      </c>
      <c r="BG112" s="88">
        <f t="shared" si="16"/>
        <v>0</v>
      </c>
      <c r="BH112" s="88">
        <f t="shared" si="17"/>
        <v>0</v>
      </c>
      <c r="BI112" s="88">
        <f t="shared" si="18"/>
        <v>0</v>
      </c>
      <c r="BJ112" s="14" t="s">
        <v>77</v>
      </c>
      <c r="BK112" s="88">
        <f t="shared" si="19"/>
        <v>0</v>
      </c>
      <c r="BL112" s="14" t="s">
        <v>168</v>
      </c>
      <c r="BM112" s="14" t="s">
        <v>444</v>
      </c>
    </row>
    <row r="113" spans="2:65" s="6" customFormat="1" ht="37.35" customHeight="1">
      <c r="B113" s="300"/>
      <c r="C113" s="299"/>
      <c r="D113" s="301" t="s">
        <v>68</v>
      </c>
      <c r="E113" s="302" t="s">
        <v>192</v>
      </c>
      <c r="F113" s="302" t="s">
        <v>445</v>
      </c>
      <c r="G113" s="299"/>
      <c r="H113" s="299"/>
      <c r="I113" s="75"/>
      <c r="J113" s="341">
        <f>BK113</f>
        <v>0</v>
      </c>
      <c r="K113" s="299"/>
      <c r="L113" s="73"/>
      <c r="M113" s="76"/>
      <c r="N113" s="77"/>
      <c r="O113" s="77"/>
      <c r="P113" s="78">
        <f>P114</f>
        <v>0</v>
      </c>
      <c r="Q113" s="77"/>
      <c r="R113" s="78">
        <f>R114</f>
        <v>0</v>
      </c>
      <c r="S113" s="77"/>
      <c r="T113" s="79">
        <f>T114</f>
        <v>0</v>
      </c>
      <c r="AR113" s="74" t="s">
        <v>389</v>
      </c>
      <c r="AT113" s="80" t="s">
        <v>68</v>
      </c>
      <c r="AU113" s="80" t="s">
        <v>69</v>
      </c>
      <c r="AY113" s="74" t="s">
        <v>123</v>
      </c>
      <c r="BK113" s="81">
        <f>BK114</f>
        <v>0</v>
      </c>
    </row>
    <row r="114" spans="2:65" s="6" customFormat="1" ht="19.899999999999999" customHeight="1">
      <c r="B114" s="300"/>
      <c r="C114" s="299"/>
      <c r="D114" s="301" t="s">
        <v>68</v>
      </c>
      <c r="E114" s="348" t="s">
        <v>446</v>
      </c>
      <c r="F114" s="348" t="s">
        <v>447</v>
      </c>
      <c r="G114" s="299"/>
      <c r="H114" s="299"/>
      <c r="I114" s="75"/>
      <c r="J114" s="347">
        <f>BK114</f>
        <v>0</v>
      </c>
      <c r="K114" s="299"/>
      <c r="L114" s="73"/>
      <c r="M114" s="76"/>
      <c r="N114" s="77"/>
      <c r="O114" s="77"/>
      <c r="P114" s="78">
        <f>P115+P118+P135+P142+P152</f>
        <v>0</v>
      </c>
      <c r="Q114" s="77"/>
      <c r="R114" s="78">
        <f>R115+R118+R135+R142+R152</f>
        <v>0</v>
      </c>
      <c r="S114" s="77"/>
      <c r="T114" s="79">
        <f>T115+T118+T135+T142+T152</f>
        <v>0</v>
      </c>
      <c r="AR114" s="74" t="s">
        <v>389</v>
      </c>
      <c r="AT114" s="80" t="s">
        <v>68</v>
      </c>
      <c r="AU114" s="80" t="s">
        <v>77</v>
      </c>
      <c r="AY114" s="74" t="s">
        <v>123</v>
      </c>
      <c r="BK114" s="81">
        <f>BK115+BK118+BK135+BK142+BK152</f>
        <v>0</v>
      </c>
    </row>
    <row r="115" spans="2:65" s="6" customFormat="1" ht="14.85" customHeight="1">
      <c r="B115" s="300"/>
      <c r="C115" s="299"/>
      <c r="D115" s="303" t="s">
        <v>68</v>
      </c>
      <c r="E115" s="304" t="s">
        <v>448</v>
      </c>
      <c r="F115" s="304" t="s">
        <v>449</v>
      </c>
      <c r="G115" s="299"/>
      <c r="H115" s="299"/>
      <c r="I115" s="75"/>
      <c r="J115" s="342">
        <f>BK115</f>
        <v>0</v>
      </c>
      <c r="K115" s="299"/>
      <c r="L115" s="73"/>
      <c r="M115" s="76"/>
      <c r="N115" s="77"/>
      <c r="O115" s="77"/>
      <c r="P115" s="78">
        <f>SUM(P116:P117)</f>
        <v>0</v>
      </c>
      <c r="Q115" s="77"/>
      <c r="R115" s="78">
        <f>SUM(R116:R117)</f>
        <v>0</v>
      </c>
      <c r="S115" s="77"/>
      <c r="T115" s="79">
        <f>SUM(T116:T117)</f>
        <v>0</v>
      </c>
      <c r="AR115" s="74" t="s">
        <v>389</v>
      </c>
      <c r="AT115" s="80" t="s">
        <v>68</v>
      </c>
      <c r="AU115" s="80" t="s">
        <v>79</v>
      </c>
      <c r="AY115" s="74" t="s">
        <v>123</v>
      </c>
      <c r="BK115" s="81">
        <f>SUM(BK116:BK117)</f>
        <v>0</v>
      </c>
    </row>
    <row r="116" spans="2:65" s="1" customFormat="1" ht="22.5" customHeight="1">
      <c r="B116" s="208"/>
      <c r="C116" s="305" t="s">
        <v>182</v>
      </c>
      <c r="D116" s="305" t="s">
        <v>126</v>
      </c>
      <c r="E116" s="306" t="s">
        <v>450</v>
      </c>
      <c r="F116" s="307" t="s">
        <v>451</v>
      </c>
      <c r="G116" s="308" t="s">
        <v>452</v>
      </c>
      <c r="H116" s="309">
        <v>1</v>
      </c>
      <c r="I116" s="83"/>
      <c r="J116" s="270">
        <f>ROUND(I116*H116,2)</f>
        <v>0</v>
      </c>
      <c r="K116" s="307" t="s">
        <v>275</v>
      </c>
      <c r="L116" s="26"/>
      <c r="M116" s="84" t="s">
        <v>5</v>
      </c>
      <c r="N116" s="85" t="s">
        <v>40</v>
      </c>
      <c r="O116" s="27"/>
      <c r="P116" s="86">
        <f>O116*H116</f>
        <v>0</v>
      </c>
      <c r="Q116" s="86">
        <v>0</v>
      </c>
      <c r="R116" s="86">
        <f>Q116*H116</f>
        <v>0</v>
      </c>
      <c r="S116" s="86">
        <v>0</v>
      </c>
      <c r="T116" s="87">
        <f>S116*H116</f>
        <v>0</v>
      </c>
      <c r="AR116" s="14" t="s">
        <v>331</v>
      </c>
      <c r="AT116" s="14" t="s">
        <v>126</v>
      </c>
      <c r="AU116" s="14" t="s">
        <v>389</v>
      </c>
      <c r="AY116" s="14" t="s">
        <v>123</v>
      </c>
      <c r="BE116" s="88">
        <f>IF(N116="základní",J116,0)</f>
        <v>0</v>
      </c>
      <c r="BF116" s="88">
        <f>IF(N116="snížená",J116,0)</f>
        <v>0</v>
      </c>
      <c r="BG116" s="88">
        <f>IF(N116="zákl. přenesená",J116,0)</f>
        <v>0</v>
      </c>
      <c r="BH116" s="88">
        <f>IF(N116="sníž. přenesená",J116,0)</f>
        <v>0</v>
      </c>
      <c r="BI116" s="88">
        <f>IF(N116="nulová",J116,0)</f>
        <v>0</v>
      </c>
      <c r="BJ116" s="14" t="s">
        <v>77</v>
      </c>
      <c r="BK116" s="88">
        <f>ROUND(I116*H116,2)</f>
        <v>0</v>
      </c>
      <c r="BL116" s="14" t="s">
        <v>331</v>
      </c>
      <c r="BM116" s="14" t="s">
        <v>453</v>
      </c>
    </row>
    <row r="117" spans="2:65" s="1" customFormat="1" ht="31.5" customHeight="1">
      <c r="B117" s="208"/>
      <c r="C117" s="305" t="s">
        <v>80</v>
      </c>
      <c r="D117" s="305" t="s">
        <v>126</v>
      </c>
      <c r="E117" s="306" t="s">
        <v>454</v>
      </c>
      <c r="F117" s="307" t="s">
        <v>455</v>
      </c>
      <c r="G117" s="308" t="s">
        <v>452</v>
      </c>
      <c r="H117" s="309">
        <v>1</v>
      </c>
      <c r="I117" s="83"/>
      <c r="J117" s="270">
        <f>ROUND(I117*H117,2)</f>
        <v>0</v>
      </c>
      <c r="K117" s="307" t="s">
        <v>275</v>
      </c>
      <c r="L117" s="26"/>
      <c r="M117" s="84" t="s">
        <v>5</v>
      </c>
      <c r="N117" s="85" t="s">
        <v>40</v>
      </c>
      <c r="O117" s="27"/>
      <c r="P117" s="86">
        <f>O117*H117</f>
        <v>0</v>
      </c>
      <c r="Q117" s="86">
        <v>0</v>
      </c>
      <c r="R117" s="86">
        <f>Q117*H117</f>
        <v>0</v>
      </c>
      <c r="S117" s="86">
        <v>0</v>
      </c>
      <c r="T117" s="87">
        <f>S117*H117</f>
        <v>0</v>
      </c>
      <c r="AR117" s="14" t="s">
        <v>331</v>
      </c>
      <c r="AT117" s="14" t="s">
        <v>126</v>
      </c>
      <c r="AU117" s="14" t="s">
        <v>389</v>
      </c>
      <c r="AY117" s="14" t="s">
        <v>123</v>
      </c>
      <c r="BE117" s="88">
        <f>IF(N117="základní",J117,0)</f>
        <v>0</v>
      </c>
      <c r="BF117" s="88">
        <f>IF(N117="snížená",J117,0)</f>
        <v>0</v>
      </c>
      <c r="BG117" s="88">
        <f>IF(N117="zákl. přenesená",J117,0)</f>
        <v>0</v>
      </c>
      <c r="BH117" s="88">
        <f>IF(N117="sníž. přenesená",J117,0)</f>
        <v>0</v>
      </c>
      <c r="BI117" s="88">
        <f>IF(N117="nulová",J117,0)</f>
        <v>0</v>
      </c>
      <c r="BJ117" s="14" t="s">
        <v>77</v>
      </c>
      <c r="BK117" s="88">
        <f>ROUND(I117*H117,2)</f>
        <v>0</v>
      </c>
      <c r="BL117" s="14" t="s">
        <v>331</v>
      </c>
      <c r="BM117" s="14" t="s">
        <v>456</v>
      </c>
    </row>
    <row r="118" spans="2:65" s="6" customFormat="1" ht="22.35" customHeight="1">
      <c r="B118" s="300"/>
      <c r="C118" s="299"/>
      <c r="D118" s="303" t="s">
        <v>68</v>
      </c>
      <c r="E118" s="304" t="s">
        <v>457</v>
      </c>
      <c r="F118" s="304" t="s">
        <v>458</v>
      </c>
      <c r="G118" s="299"/>
      <c r="H118" s="299"/>
      <c r="I118" s="75"/>
      <c r="J118" s="342">
        <f>BK118</f>
        <v>0</v>
      </c>
      <c r="K118" s="299"/>
      <c r="L118" s="73"/>
      <c r="M118" s="76"/>
      <c r="N118" s="77"/>
      <c r="O118" s="77"/>
      <c r="P118" s="78">
        <f>SUM(P119:P134)</f>
        <v>0</v>
      </c>
      <c r="Q118" s="77"/>
      <c r="R118" s="78">
        <f>SUM(R119:R134)</f>
        <v>0</v>
      </c>
      <c r="S118" s="77"/>
      <c r="T118" s="79">
        <f>SUM(T119:T134)</f>
        <v>0</v>
      </c>
      <c r="AR118" s="74" t="s">
        <v>389</v>
      </c>
      <c r="AT118" s="80" t="s">
        <v>68</v>
      </c>
      <c r="AU118" s="80" t="s">
        <v>79</v>
      </c>
      <c r="AY118" s="74" t="s">
        <v>123</v>
      </c>
      <c r="BK118" s="81">
        <f>SUM(BK119:BK134)</f>
        <v>0</v>
      </c>
    </row>
    <row r="119" spans="2:65" s="1" customFormat="1" ht="31.5" customHeight="1">
      <c r="B119" s="208"/>
      <c r="C119" s="305" t="s">
        <v>10</v>
      </c>
      <c r="D119" s="305" t="s">
        <v>126</v>
      </c>
      <c r="E119" s="306" t="s">
        <v>459</v>
      </c>
      <c r="F119" s="307" t="s">
        <v>460</v>
      </c>
      <c r="G119" s="308" t="s">
        <v>452</v>
      </c>
      <c r="H119" s="309">
        <v>1</v>
      </c>
      <c r="I119" s="83"/>
      <c r="J119" s="270">
        <f t="shared" ref="J119:J134" si="20">ROUND(I119*H119,2)</f>
        <v>0</v>
      </c>
      <c r="K119" s="307" t="s">
        <v>275</v>
      </c>
      <c r="L119" s="26"/>
      <c r="M119" s="84" t="s">
        <v>5</v>
      </c>
      <c r="N119" s="85" t="s">
        <v>40</v>
      </c>
      <c r="O119" s="27"/>
      <c r="P119" s="86">
        <f t="shared" ref="P119:P134" si="21">O119*H119</f>
        <v>0</v>
      </c>
      <c r="Q119" s="86">
        <v>0</v>
      </c>
      <c r="R119" s="86">
        <f t="shared" ref="R119:R134" si="22">Q119*H119</f>
        <v>0</v>
      </c>
      <c r="S119" s="86">
        <v>0</v>
      </c>
      <c r="T119" s="87">
        <f t="shared" ref="T119:T134" si="23">S119*H119</f>
        <v>0</v>
      </c>
      <c r="AR119" s="14" t="s">
        <v>331</v>
      </c>
      <c r="AT119" s="14" t="s">
        <v>126</v>
      </c>
      <c r="AU119" s="14" t="s">
        <v>389</v>
      </c>
      <c r="AY119" s="14" t="s">
        <v>123</v>
      </c>
      <c r="BE119" s="88">
        <f t="shared" ref="BE119:BE134" si="24">IF(N119="základní",J119,0)</f>
        <v>0</v>
      </c>
      <c r="BF119" s="88">
        <f t="shared" ref="BF119:BF134" si="25">IF(N119="snížená",J119,0)</f>
        <v>0</v>
      </c>
      <c r="BG119" s="88">
        <f t="shared" ref="BG119:BG134" si="26">IF(N119="zákl. přenesená",J119,0)</f>
        <v>0</v>
      </c>
      <c r="BH119" s="88">
        <f t="shared" ref="BH119:BH134" si="27">IF(N119="sníž. přenesená",J119,0)</f>
        <v>0</v>
      </c>
      <c r="BI119" s="88">
        <f t="shared" ref="BI119:BI134" si="28">IF(N119="nulová",J119,0)</f>
        <v>0</v>
      </c>
      <c r="BJ119" s="14" t="s">
        <v>77</v>
      </c>
      <c r="BK119" s="88">
        <f t="shared" ref="BK119:BK134" si="29">ROUND(I119*H119,2)</f>
        <v>0</v>
      </c>
      <c r="BL119" s="14" t="s">
        <v>331</v>
      </c>
      <c r="BM119" s="14" t="s">
        <v>461</v>
      </c>
    </row>
    <row r="120" spans="2:65" s="1" customFormat="1" ht="31.5" customHeight="1">
      <c r="B120" s="208"/>
      <c r="C120" s="305" t="s">
        <v>197</v>
      </c>
      <c r="D120" s="305" t="s">
        <v>126</v>
      </c>
      <c r="E120" s="306" t="s">
        <v>462</v>
      </c>
      <c r="F120" s="307" t="s">
        <v>463</v>
      </c>
      <c r="G120" s="308" t="s">
        <v>452</v>
      </c>
      <c r="H120" s="309">
        <v>1</v>
      </c>
      <c r="I120" s="83"/>
      <c r="J120" s="270">
        <f t="shared" si="20"/>
        <v>0</v>
      </c>
      <c r="K120" s="307" t="s">
        <v>275</v>
      </c>
      <c r="L120" s="26"/>
      <c r="M120" s="84" t="s">
        <v>5</v>
      </c>
      <c r="N120" s="85" t="s">
        <v>40</v>
      </c>
      <c r="O120" s="27"/>
      <c r="P120" s="86">
        <f t="shared" si="21"/>
        <v>0</v>
      </c>
      <c r="Q120" s="86">
        <v>0</v>
      </c>
      <c r="R120" s="86">
        <f t="shared" si="22"/>
        <v>0</v>
      </c>
      <c r="S120" s="86">
        <v>0</v>
      </c>
      <c r="T120" s="87">
        <f t="shared" si="23"/>
        <v>0</v>
      </c>
      <c r="AR120" s="14" t="s">
        <v>331</v>
      </c>
      <c r="AT120" s="14" t="s">
        <v>126</v>
      </c>
      <c r="AU120" s="14" t="s">
        <v>389</v>
      </c>
      <c r="AY120" s="14" t="s">
        <v>123</v>
      </c>
      <c r="BE120" s="88">
        <f t="shared" si="24"/>
        <v>0</v>
      </c>
      <c r="BF120" s="88">
        <f t="shared" si="25"/>
        <v>0</v>
      </c>
      <c r="BG120" s="88">
        <f t="shared" si="26"/>
        <v>0</v>
      </c>
      <c r="BH120" s="88">
        <f t="shared" si="27"/>
        <v>0</v>
      </c>
      <c r="BI120" s="88">
        <f t="shared" si="28"/>
        <v>0</v>
      </c>
      <c r="BJ120" s="14" t="s">
        <v>77</v>
      </c>
      <c r="BK120" s="88">
        <f t="shared" si="29"/>
        <v>0</v>
      </c>
      <c r="BL120" s="14" t="s">
        <v>331</v>
      </c>
      <c r="BM120" s="14" t="s">
        <v>464</v>
      </c>
    </row>
    <row r="121" spans="2:65" s="1" customFormat="1" ht="44.25" customHeight="1">
      <c r="B121" s="208"/>
      <c r="C121" s="305" t="s">
        <v>222</v>
      </c>
      <c r="D121" s="305" t="s">
        <v>126</v>
      </c>
      <c r="E121" s="306" t="s">
        <v>465</v>
      </c>
      <c r="F121" s="307" t="s">
        <v>466</v>
      </c>
      <c r="G121" s="308" t="s">
        <v>452</v>
      </c>
      <c r="H121" s="309">
        <v>1</v>
      </c>
      <c r="I121" s="83"/>
      <c r="J121" s="270">
        <f t="shared" si="20"/>
        <v>0</v>
      </c>
      <c r="K121" s="307" t="s">
        <v>275</v>
      </c>
      <c r="L121" s="26"/>
      <c r="M121" s="84" t="s">
        <v>5</v>
      </c>
      <c r="N121" s="85" t="s">
        <v>40</v>
      </c>
      <c r="O121" s="27"/>
      <c r="P121" s="86">
        <f t="shared" si="21"/>
        <v>0</v>
      </c>
      <c r="Q121" s="86">
        <v>0</v>
      </c>
      <c r="R121" s="86">
        <f t="shared" si="22"/>
        <v>0</v>
      </c>
      <c r="S121" s="86">
        <v>0</v>
      </c>
      <c r="T121" s="87">
        <f t="shared" si="23"/>
        <v>0</v>
      </c>
      <c r="AR121" s="14" t="s">
        <v>331</v>
      </c>
      <c r="AT121" s="14" t="s">
        <v>126</v>
      </c>
      <c r="AU121" s="14" t="s">
        <v>389</v>
      </c>
      <c r="AY121" s="14" t="s">
        <v>123</v>
      </c>
      <c r="BE121" s="88">
        <f t="shared" si="24"/>
        <v>0</v>
      </c>
      <c r="BF121" s="88">
        <f t="shared" si="25"/>
        <v>0</v>
      </c>
      <c r="BG121" s="88">
        <f t="shared" si="26"/>
        <v>0</v>
      </c>
      <c r="BH121" s="88">
        <f t="shared" si="27"/>
        <v>0</v>
      </c>
      <c r="BI121" s="88">
        <f t="shared" si="28"/>
        <v>0</v>
      </c>
      <c r="BJ121" s="14" t="s">
        <v>77</v>
      </c>
      <c r="BK121" s="88">
        <f t="shared" si="29"/>
        <v>0</v>
      </c>
      <c r="BL121" s="14" t="s">
        <v>331</v>
      </c>
      <c r="BM121" s="14" t="s">
        <v>467</v>
      </c>
    </row>
    <row r="122" spans="2:65" s="1" customFormat="1" ht="31.5" customHeight="1">
      <c r="B122" s="208"/>
      <c r="C122" s="305" t="s">
        <v>227</v>
      </c>
      <c r="D122" s="305" t="s">
        <v>126</v>
      </c>
      <c r="E122" s="306" t="s">
        <v>468</v>
      </c>
      <c r="F122" s="307" t="s">
        <v>469</v>
      </c>
      <c r="G122" s="308" t="s">
        <v>452</v>
      </c>
      <c r="H122" s="309">
        <v>1</v>
      </c>
      <c r="I122" s="83"/>
      <c r="J122" s="270">
        <f t="shared" si="20"/>
        <v>0</v>
      </c>
      <c r="K122" s="307" t="s">
        <v>275</v>
      </c>
      <c r="L122" s="26"/>
      <c r="M122" s="84" t="s">
        <v>5</v>
      </c>
      <c r="N122" s="85" t="s">
        <v>40</v>
      </c>
      <c r="O122" s="27"/>
      <c r="P122" s="86">
        <f t="shared" si="21"/>
        <v>0</v>
      </c>
      <c r="Q122" s="86">
        <v>0</v>
      </c>
      <c r="R122" s="86">
        <f t="shared" si="22"/>
        <v>0</v>
      </c>
      <c r="S122" s="86">
        <v>0</v>
      </c>
      <c r="T122" s="87">
        <f t="shared" si="23"/>
        <v>0</v>
      </c>
      <c r="AR122" s="14" t="s">
        <v>331</v>
      </c>
      <c r="AT122" s="14" t="s">
        <v>126</v>
      </c>
      <c r="AU122" s="14" t="s">
        <v>389</v>
      </c>
      <c r="AY122" s="14" t="s">
        <v>123</v>
      </c>
      <c r="BE122" s="88">
        <f t="shared" si="24"/>
        <v>0</v>
      </c>
      <c r="BF122" s="88">
        <f t="shared" si="25"/>
        <v>0</v>
      </c>
      <c r="BG122" s="88">
        <f t="shared" si="26"/>
        <v>0</v>
      </c>
      <c r="BH122" s="88">
        <f t="shared" si="27"/>
        <v>0</v>
      </c>
      <c r="BI122" s="88">
        <f t="shared" si="28"/>
        <v>0</v>
      </c>
      <c r="BJ122" s="14" t="s">
        <v>77</v>
      </c>
      <c r="BK122" s="88">
        <f t="shared" si="29"/>
        <v>0</v>
      </c>
      <c r="BL122" s="14" t="s">
        <v>331</v>
      </c>
      <c r="BM122" s="14" t="s">
        <v>470</v>
      </c>
    </row>
    <row r="123" spans="2:65" s="1" customFormat="1" ht="31.5" customHeight="1">
      <c r="B123" s="208"/>
      <c r="C123" s="305" t="s">
        <v>232</v>
      </c>
      <c r="D123" s="305" t="s">
        <v>126</v>
      </c>
      <c r="E123" s="306" t="s">
        <v>471</v>
      </c>
      <c r="F123" s="307" t="s">
        <v>472</v>
      </c>
      <c r="G123" s="308" t="s">
        <v>452</v>
      </c>
      <c r="H123" s="309">
        <v>1</v>
      </c>
      <c r="I123" s="83"/>
      <c r="J123" s="270">
        <f t="shared" si="20"/>
        <v>0</v>
      </c>
      <c r="K123" s="307" t="s">
        <v>275</v>
      </c>
      <c r="L123" s="26"/>
      <c r="M123" s="84" t="s">
        <v>5</v>
      </c>
      <c r="N123" s="85" t="s">
        <v>40</v>
      </c>
      <c r="O123" s="27"/>
      <c r="P123" s="86">
        <f t="shared" si="21"/>
        <v>0</v>
      </c>
      <c r="Q123" s="86">
        <v>0</v>
      </c>
      <c r="R123" s="86">
        <f t="shared" si="22"/>
        <v>0</v>
      </c>
      <c r="S123" s="86">
        <v>0</v>
      </c>
      <c r="T123" s="87">
        <f t="shared" si="23"/>
        <v>0</v>
      </c>
      <c r="AR123" s="14" t="s">
        <v>331</v>
      </c>
      <c r="AT123" s="14" t="s">
        <v>126</v>
      </c>
      <c r="AU123" s="14" t="s">
        <v>389</v>
      </c>
      <c r="AY123" s="14" t="s">
        <v>123</v>
      </c>
      <c r="BE123" s="88">
        <f t="shared" si="24"/>
        <v>0</v>
      </c>
      <c r="BF123" s="88">
        <f t="shared" si="25"/>
        <v>0</v>
      </c>
      <c r="BG123" s="88">
        <f t="shared" si="26"/>
        <v>0</v>
      </c>
      <c r="BH123" s="88">
        <f t="shared" si="27"/>
        <v>0</v>
      </c>
      <c r="BI123" s="88">
        <f t="shared" si="28"/>
        <v>0</v>
      </c>
      <c r="BJ123" s="14" t="s">
        <v>77</v>
      </c>
      <c r="BK123" s="88">
        <f t="shared" si="29"/>
        <v>0</v>
      </c>
      <c r="BL123" s="14" t="s">
        <v>331</v>
      </c>
      <c r="BM123" s="14" t="s">
        <v>473</v>
      </c>
    </row>
    <row r="124" spans="2:65" s="1" customFormat="1" ht="22.5" customHeight="1">
      <c r="B124" s="208"/>
      <c r="C124" s="305" t="s">
        <v>237</v>
      </c>
      <c r="D124" s="305" t="s">
        <v>126</v>
      </c>
      <c r="E124" s="306" t="s">
        <v>474</v>
      </c>
      <c r="F124" s="307" t="s">
        <v>475</v>
      </c>
      <c r="G124" s="308" t="s">
        <v>452</v>
      </c>
      <c r="H124" s="309">
        <v>10</v>
      </c>
      <c r="I124" s="83"/>
      <c r="J124" s="270">
        <f t="shared" si="20"/>
        <v>0</v>
      </c>
      <c r="K124" s="307" t="s">
        <v>275</v>
      </c>
      <c r="L124" s="26"/>
      <c r="M124" s="84" t="s">
        <v>5</v>
      </c>
      <c r="N124" s="85" t="s">
        <v>40</v>
      </c>
      <c r="O124" s="27"/>
      <c r="P124" s="86">
        <f t="shared" si="21"/>
        <v>0</v>
      </c>
      <c r="Q124" s="86">
        <v>0</v>
      </c>
      <c r="R124" s="86">
        <f t="shared" si="22"/>
        <v>0</v>
      </c>
      <c r="S124" s="86">
        <v>0</v>
      </c>
      <c r="T124" s="87">
        <f t="shared" si="23"/>
        <v>0</v>
      </c>
      <c r="AR124" s="14" t="s">
        <v>331</v>
      </c>
      <c r="AT124" s="14" t="s">
        <v>126</v>
      </c>
      <c r="AU124" s="14" t="s">
        <v>389</v>
      </c>
      <c r="AY124" s="14" t="s">
        <v>123</v>
      </c>
      <c r="BE124" s="88">
        <f t="shared" si="24"/>
        <v>0</v>
      </c>
      <c r="BF124" s="88">
        <f t="shared" si="25"/>
        <v>0</v>
      </c>
      <c r="BG124" s="88">
        <f t="shared" si="26"/>
        <v>0</v>
      </c>
      <c r="BH124" s="88">
        <f t="shared" si="27"/>
        <v>0</v>
      </c>
      <c r="BI124" s="88">
        <f t="shared" si="28"/>
        <v>0</v>
      </c>
      <c r="BJ124" s="14" t="s">
        <v>77</v>
      </c>
      <c r="BK124" s="88">
        <f t="shared" si="29"/>
        <v>0</v>
      </c>
      <c r="BL124" s="14" t="s">
        <v>331</v>
      </c>
      <c r="BM124" s="14" t="s">
        <v>476</v>
      </c>
    </row>
    <row r="125" spans="2:65" s="1" customFormat="1" ht="31.5" customHeight="1">
      <c r="B125" s="208"/>
      <c r="C125" s="305" t="s">
        <v>242</v>
      </c>
      <c r="D125" s="305" t="s">
        <v>126</v>
      </c>
      <c r="E125" s="306" t="s">
        <v>477</v>
      </c>
      <c r="F125" s="307" t="s">
        <v>478</v>
      </c>
      <c r="G125" s="308" t="s">
        <v>452</v>
      </c>
      <c r="H125" s="309">
        <v>1</v>
      </c>
      <c r="I125" s="83"/>
      <c r="J125" s="270">
        <f t="shared" si="20"/>
        <v>0</v>
      </c>
      <c r="K125" s="307" t="s">
        <v>275</v>
      </c>
      <c r="L125" s="26"/>
      <c r="M125" s="84" t="s">
        <v>5</v>
      </c>
      <c r="N125" s="85" t="s">
        <v>40</v>
      </c>
      <c r="O125" s="27"/>
      <c r="P125" s="86">
        <f t="shared" si="21"/>
        <v>0</v>
      </c>
      <c r="Q125" s="86">
        <v>0</v>
      </c>
      <c r="R125" s="86">
        <f t="shared" si="22"/>
        <v>0</v>
      </c>
      <c r="S125" s="86">
        <v>0</v>
      </c>
      <c r="T125" s="87">
        <f t="shared" si="23"/>
        <v>0</v>
      </c>
      <c r="AR125" s="14" t="s">
        <v>331</v>
      </c>
      <c r="AT125" s="14" t="s">
        <v>126</v>
      </c>
      <c r="AU125" s="14" t="s">
        <v>389</v>
      </c>
      <c r="AY125" s="14" t="s">
        <v>123</v>
      </c>
      <c r="BE125" s="88">
        <f t="shared" si="24"/>
        <v>0</v>
      </c>
      <c r="BF125" s="88">
        <f t="shared" si="25"/>
        <v>0</v>
      </c>
      <c r="BG125" s="88">
        <f t="shared" si="26"/>
        <v>0</v>
      </c>
      <c r="BH125" s="88">
        <f t="shared" si="27"/>
        <v>0</v>
      </c>
      <c r="BI125" s="88">
        <f t="shared" si="28"/>
        <v>0</v>
      </c>
      <c r="BJ125" s="14" t="s">
        <v>77</v>
      </c>
      <c r="BK125" s="88">
        <f t="shared" si="29"/>
        <v>0</v>
      </c>
      <c r="BL125" s="14" t="s">
        <v>331</v>
      </c>
      <c r="BM125" s="14" t="s">
        <v>479</v>
      </c>
    </row>
    <row r="126" spans="2:65" s="1" customFormat="1" ht="31.5" customHeight="1">
      <c r="B126" s="208"/>
      <c r="C126" s="305" t="s">
        <v>480</v>
      </c>
      <c r="D126" s="305" t="s">
        <v>126</v>
      </c>
      <c r="E126" s="306" t="s">
        <v>481</v>
      </c>
      <c r="F126" s="307" t="s">
        <v>482</v>
      </c>
      <c r="G126" s="308" t="s">
        <v>452</v>
      </c>
      <c r="H126" s="309">
        <v>1</v>
      </c>
      <c r="I126" s="83"/>
      <c r="J126" s="270">
        <f t="shared" si="20"/>
        <v>0</v>
      </c>
      <c r="K126" s="307" t="s">
        <v>275</v>
      </c>
      <c r="L126" s="26"/>
      <c r="M126" s="84" t="s">
        <v>5</v>
      </c>
      <c r="N126" s="85" t="s">
        <v>40</v>
      </c>
      <c r="O126" s="27"/>
      <c r="P126" s="86">
        <f t="shared" si="21"/>
        <v>0</v>
      </c>
      <c r="Q126" s="86">
        <v>0</v>
      </c>
      <c r="R126" s="86">
        <f t="shared" si="22"/>
        <v>0</v>
      </c>
      <c r="S126" s="86">
        <v>0</v>
      </c>
      <c r="T126" s="87">
        <f t="shared" si="23"/>
        <v>0</v>
      </c>
      <c r="AR126" s="14" t="s">
        <v>331</v>
      </c>
      <c r="AT126" s="14" t="s">
        <v>126</v>
      </c>
      <c r="AU126" s="14" t="s">
        <v>389</v>
      </c>
      <c r="AY126" s="14" t="s">
        <v>123</v>
      </c>
      <c r="BE126" s="88">
        <f t="shared" si="24"/>
        <v>0</v>
      </c>
      <c r="BF126" s="88">
        <f t="shared" si="25"/>
        <v>0</v>
      </c>
      <c r="BG126" s="88">
        <f t="shared" si="26"/>
        <v>0</v>
      </c>
      <c r="BH126" s="88">
        <f t="shared" si="27"/>
        <v>0</v>
      </c>
      <c r="BI126" s="88">
        <f t="shared" si="28"/>
        <v>0</v>
      </c>
      <c r="BJ126" s="14" t="s">
        <v>77</v>
      </c>
      <c r="BK126" s="88">
        <f t="shared" si="29"/>
        <v>0</v>
      </c>
      <c r="BL126" s="14" t="s">
        <v>331</v>
      </c>
      <c r="BM126" s="14" t="s">
        <v>483</v>
      </c>
    </row>
    <row r="127" spans="2:65" s="1" customFormat="1" ht="31.5" customHeight="1">
      <c r="B127" s="208"/>
      <c r="C127" s="305" t="s">
        <v>484</v>
      </c>
      <c r="D127" s="305" t="s">
        <v>126</v>
      </c>
      <c r="E127" s="306" t="s">
        <v>485</v>
      </c>
      <c r="F127" s="307" t="s">
        <v>486</v>
      </c>
      <c r="G127" s="308" t="s">
        <v>452</v>
      </c>
      <c r="H127" s="309">
        <v>1</v>
      </c>
      <c r="I127" s="83"/>
      <c r="J127" s="270">
        <f t="shared" si="20"/>
        <v>0</v>
      </c>
      <c r="K127" s="307" t="s">
        <v>275</v>
      </c>
      <c r="L127" s="26"/>
      <c r="M127" s="84" t="s">
        <v>5</v>
      </c>
      <c r="N127" s="85" t="s">
        <v>40</v>
      </c>
      <c r="O127" s="27"/>
      <c r="P127" s="86">
        <f t="shared" si="21"/>
        <v>0</v>
      </c>
      <c r="Q127" s="86">
        <v>0</v>
      </c>
      <c r="R127" s="86">
        <f t="shared" si="22"/>
        <v>0</v>
      </c>
      <c r="S127" s="86">
        <v>0</v>
      </c>
      <c r="T127" s="87">
        <f t="shared" si="23"/>
        <v>0</v>
      </c>
      <c r="AR127" s="14" t="s">
        <v>331</v>
      </c>
      <c r="AT127" s="14" t="s">
        <v>126</v>
      </c>
      <c r="AU127" s="14" t="s">
        <v>389</v>
      </c>
      <c r="AY127" s="14" t="s">
        <v>123</v>
      </c>
      <c r="BE127" s="88">
        <f t="shared" si="24"/>
        <v>0</v>
      </c>
      <c r="BF127" s="88">
        <f t="shared" si="25"/>
        <v>0</v>
      </c>
      <c r="BG127" s="88">
        <f t="shared" si="26"/>
        <v>0</v>
      </c>
      <c r="BH127" s="88">
        <f t="shared" si="27"/>
        <v>0</v>
      </c>
      <c r="BI127" s="88">
        <f t="shared" si="28"/>
        <v>0</v>
      </c>
      <c r="BJ127" s="14" t="s">
        <v>77</v>
      </c>
      <c r="BK127" s="88">
        <f t="shared" si="29"/>
        <v>0</v>
      </c>
      <c r="BL127" s="14" t="s">
        <v>331</v>
      </c>
      <c r="BM127" s="14" t="s">
        <v>487</v>
      </c>
    </row>
    <row r="128" spans="2:65" s="1" customFormat="1" ht="31.5" customHeight="1">
      <c r="B128" s="208"/>
      <c r="C128" s="305" t="s">
        <v>488</v>
      </c>
      <c r="D128" s="305" t="s">
        <v>126</v>
      </c>
      <c r="E128" s="306" t="s">
        <v>489</v>
      </c>
      <c r="F128" s="307" t="s">
        <v>490</v>
      </c>
      <c r="G128" s="308" t="s">
        <v>452</v>
      </c>
      <c r="H128" s="309">
        <v>1</v>
      </c>
      <c r="I128" s="83"/>
      <c r="J128" s="270">
        <f t="shared" si="20"/>
        <v>0</v>
      </c>
      <c r="K128" s="307" t="s">
        <v>275</v>
      </c>
      <c r="L128" s="26"/>
      <c r="M128" s="84" t="s">
        <v>5</v>
      </c>
      <c r="N128" s="85" t="s">
        <v>40</v>
      </c>
      <c r="O128" s="27"/>
      <c r="P128" s="86">
        <f t="shared" si="21"/>
        <v>0</v>
      </c>
      <c r="Q128" s="86">
        <v>0</v>
      </c>
      <c r="R128" s="86">
        <f t="shared" si="22"/>
        <v>0</v>
      </c>
      <c r="S128" s="86">
        <v>0</v>
      </c>
      <c r="T128" s="87">
        <f t="shared" si="23"/>
        <v>0</v>
      </c>
      <c r="AR128" s="14" t="s">
        <v>331</v>
      </c>
      <c r="AT128" s="14" t="s">
        <v>126</v>
      </c>
      <c r="AU128" s="14" t="s">
        <v>389</v>
      </c>
      <c r="AY128" s="14" t="s">
        <v>123</v>
      </c>
      <c r="BE128" s="88">
        <f t="shared" si="24"/>
        <v>0</v>
      </c>
      <c r="BF128" s="88">
        <f t="shared" si="25"/>
        <v>0</v>
      </c>
      <c r="BG128" s="88">
        <f t="shared" si="26"/>
        <v>0</v>
      </c>
      <c r="BH128" s="88">
        <f t="shared" si="27"/>
        <v>0</v>
      </c>
      <c r="BI128" s="88">
        <f t="shared" si="28"/>
        <v>0</v>
      </c>
      <c r="BJ128" s="14" t="s">
        <v>77</v>
      </c>
      <c r="BK128" s="88">
        <f t="shared" si="29"/>
        <v>0</v>
      </c>
      <c r="BL128" s="14" t="s">
        <v>331</v>
      </c>
      <c r="BM128" s="14" t="s">
        <v>491</v>
      </c>
    </row>
    <row r="129" spans="2:65" s="1" customFormat="1" ht="22.5" customHeight="1">
      <c r="B129" s="208"/>
      <c r="C129" s="305" t="s">
        <v>492</v>
      </c>
      <c r="D129" s="305" t="s">
        <v>126</v>
      </c>
      <c r="E129" s="306" t="s">
        <v>493</v>
      </c>
      <c r="F129" s="307" t="s">
        <v>494</v>
      </c>
      <c r="G129" s="308" t="s">
        <v>452</v>
      </c>
      <c r="H129" s="309">
        <v>3</v>
      </c>
      <c r="I129" s="83"/>
      <c r="J129" s="270">
        <f t="shared" si="20"/>
        <v>0</v>
      </c>
      <c r="K129" s="307" t="s">
        <v>275</v>
      </c>
      <c r="L129" s="26"/>
      <c r="M129" s="84" t="s">
        <v>5</v>
      </c>
      <c r="N129" s="85" t="s">
        <v>40</v>
      </c>
      <c r="O129" s="27"/>
      <c r="P129" s="86">
        <f t="shared" si="21"/>
        <v>0</v>
      </c>
      <c r="Q129" s="86">
        <v>0</v>
      </c>
      <c r="R129" s="86">
        <f t="shared" si="22"/>
        <v>0</v>
      </c>
      <c r="S129" s="86">
        <v>0</v>
      </c>
      <c r="T129" s="87">
        <f t="shared" si="23"/>
        <v>0</v>
      </c>
      <c r="AR129" s="14" t="s">
        <v>331</v>
      </c>
      <c r="AT129" s="14" t="s">
        <v>126</v>
      </c>
      <c r="AU129" s="14" t="s">
        <v>389</v>
      </c>
      <c r="AY129" s="14" t="s">
        <v>123</v>
      </c>
      <c r="BE129" s="88">
        <f t="shared" si="24"/>
        <v>0</v>
      </c>
      <c r="BF129" s="88">
        <f t="shared" si="25"/>
        <v>0</v>
      </c>
      <c r="BG129" s="88">
        <f t="shared" si="26"/>
        <v>0</v>
      </c>
      <c r="BH129" s="88">
        <f t="shared" si="27"/>
        <v>0</v>
      </c>
      <c r="BI129" s="88">
        <f t="shared" si="28"/>
        <v>0</v>
      </c>
      <c r="BJ129" s="14" t="s">
        <v>77</v>
      </c>
      <c r="BK129" s="88">
        <f t="shared" si="29"/>
        <v>0</v>
      </c>
      <c r="BL129" s="14" t="s">
        <v>331</v>
      </c>
      <c r="BM129" s="14" t="s">
        <v>495</v>
      </c>
    </row>
    <row r="130" spans="2:65" s="1" customFormat="1" ht="22.5" customHeight="1">
      <c r="B130" s="208"/>
      <c r="C130" s="305" t="s">
        <v>249</v>
      </c>
      <c r="D130" s="305" t="s">
        <v>126</v>
      </c>
      <c r="E130" s="306" t="s">
        <v>496</v>
      </c>
      <c r="F130" s="307" t="s">
        <v>497</v>
      </c>
      <c r="G130" s="308" t="s">
        <v>452</v>
      </c>
      <c r="H130" s="309">
        <v>2</v>
      </c>
      <c r="I130" s="83"/>
      <c r="J130" s="270">
        <f t="shared" si="20"/>
        <v>0</v>
      </c>
      <c r="K130" s="307" t="s">
        <v>275</v>
      </c>
      <c r="L130" s="26"/>
      <c r="M130" s="84" t="s">
        <v>5</v>
      </c>
      <c r="N130" s="85" t="s">
        <v>40</v>
      </c>
      <c r="O130" s="27"/>
      <c r="P130" s="86">
        <f t="shared" si="21"/>
        <v>0</v>
      </c>
      <c r="Q130" s="86">
        <v>0</v>
      </c>
      <c r="R130" s="86">
        <f t="shared" si="22"/>
        <v>0</v>
      </c>
      <c r="S130" s="86">
        <v>0</v>
      </c>
      <c r="T130" s="87">
        <f t="shared" si="23"/>
        <v>0</v>
      </c>
      <c r="AR130" s="14" t="s">
        <v>331</v>
      </c>
      <c r="AT130" s="14" t="s">
        <v>126</v>
      </c>
      <c r="AU130" s="14" t="s">
        <v>389</v>
      </c>
      <c r="AY130" s="14" t="s">
        <v>123</v>
      </c>
      <c r="BE130" s="88">
        <f t="shared" si="24"/>
        <v>0</v>
      </c>
      <c r="BF130" s="88">
        <f t="shared" si="25"/>
        <v>0</v>
      </c>
      <c r="BG130" s="88">
        <f t="shared" si="26"/>
        <v>0</v>
      </c>
      <c r="BH130" s="88">
        <f t="shared" si="27"/>
        <v>0</v>
      </c>
      <c r="BI130" s="88">
        <f t="shared" si="28"/>
        <v>0</v>
      </c>
      <c r="BJ130" s="14" t="s">
        <v>77</v>
      </c>
      <c r="BK130" s="88">
        <f t="shared" si="29"/>
        <v>0</v>
      </c>
      <c r="BL130" s="14" t="s">
        <v>331</v>
      </c>
      <c r="BM130" s="14" t="s">
        <v>498</v>
      </c>
    </row>
    <row r="131" spans="2:65" s="1" customFormat="1" ht="22.5" customHeight="1">
      <c r="B131" s="208"/>
      <c r="C131" s="305" t="s">
        <v>499</v>
      </c>
      <c r="D131" s="305" t="s">
        <v>126</v>
      </c>
      <c r="E131" s="306" t="s">
        <v>500</v>
      </c>
      <c r="F131" s="307" t="s">
        <v>501</v>
      </c>
      <c r="G131" s="308" t="s">
        <v>452</v>
      </c>
      <c r="H131" s="309">
        <v>1</v>
      </c>
      <c r="I131" s="83"/>
      <c r="J131" s="270">
        <f t="shared" si="20"/>
        <v>0</v>
      </c>
      <c r="K131" s="307" t="s">
        <v>275</v>
      </c>
      <c r="L131" s="26"/>
      <c r="M131" s="84" t="s">
        <v>5</v>
      </c>
      <c r="N131" s="85" t="s">
        <v>40</v>
      </c>
      <c r="O131" s="27"/>
      <c r="P131" s="86">
        <f t="shared" si="21"/>
        <v>0</v>
      </c>
      <c r="Q131" s="86">
        <v>0</v>
      </c>
      <c r="R131" s="86">
        <f t="shared" si="22"/>
        <v>0</v>
      </c>
      <c r="S131" s="86">
        <v>0</v>
      </c>
      <c r="T131" s="87">
        <f t="shared" si="23"/>
        <v>0</v>
      </c>
      <c r="AR131" s="14" t="s">
        <v>331</v>
      </c>
      <c r="AT131" s="14" t="s">
        <v>126</v>
      </c>
      <c r="AU131" s="14" t="s">
        <v>389</v>
      </c>
      <c r="AY131" s="14" t="s">
        <v>123</v>
      </c>
      <c r="BE131" s="88">
        <f t="shared" si="24"/>
        <v>0</v>
      </c>
      <c r="BF131" s="88">
        <f t="shared" si="25"/>
        <v>0</v>
      </c>
      <c r="BG131" s="88">
        <f t="shared" si="26"/>
        <v>0</v>
      </c>
      <c r="BH131" s="88">
        <f t="shared" si="27"/>
        <v>0</v>
      </c>
      <c r="BI131" s="88">
        <f t="shared" si="28"/>
        <v>0</v>
      </c>
      <c r="BJ131" s="14" t="s">
        <v>77</v>
      </c>
      <c r="BK131" s="88">
        <f t="shared" si="29"/>
        <v>0</v>
      </c>
      <c r="BL131" s="14" t="s">
        <v>331</v>
      </c>
      <c r="BM131" s="14" t="s">
        <v>502</v>
      </c>
    </row>
    <row r="132" spans="2:65" s="1" customFormat="1" ht="22.5" customHeight="1">
      <c r="B132" s="208"/>
      <c r="C132" s="305" t="s">
        <v>254</v>
      </c>
      <c r="D132" s="305" t="s">
        <v>126</v>
      </c>
      <c r="E132" s="306" t="s">
        <v>503</v>
      </c>
      <c r="F132" s="307" t="s">
        <v>504</v>
      </c>
      <c r="G132" s="308" t="s">
        <v>452</v>
      </c>
      <c r="H132" s="309">
        <v>1</v>
      </c>
      <c r="I132" s="83"/>
      <c r="J132" s="270">
        <f t="shared" si="20"/>
        <v>0</v>
      </c>
      <c r="K132" s="307" t="s">
        <v>275</v>
      </c>
      <c r="L132" s="26"/>
      <c r="M132" s="84" t="s">
        <v>5</v>
      </c>
      <c r="N132" s="85" t="s">
        <v>40</v>
      </c>
      <c r="O132" s="27"/>
      <c r="P132" s="86">
        <f t="shared" si="21"/>
        <v>0</v>
      </c>
      <c r="Q132" s="86">
        <v>0</v>
      </c>
      <c r="R132" s="86">
        <f t="shared" si="22"/>
        <v>0</v>
      </c>
      <c r="S132" s="86">
        <v>0</v>
      </c>
      <c r="T132" s="87">
        <f t="shared" si="23"/>
        <v>0</v>
      </c>
      <c r="AR132" s="14" t="s">
        <v>331</v>
      </c>
      <c r="AT132" s="14" t="s">
        <v>126</v>
      </c>
      <c r="AU132" s="14" t="s">
        <v>389</v>
      </c>
      <c r="AY132" s="14" t="s">
        <v>123</v>
      </c>
      <c r="BE132" s="88">
        <f t="shared" si="24"/>
        <v>0</v>
      </c>
      <c r="BF132" s="88">
        <f t="shared" si="25"/>
        <v>0</v>
      </c>
      <c r="BG132" s="88">
        <f t="shared" si="26"/>
        <v>0</v>
      </c>
      <c r="BH132" s="88">
        <f t="shared" si="27"/>
        <v>0</v>
      </c>
      <c r="BI132" s="88">
        <f t="shared" si="28"/>
        <v>0</v>
      </c>
      <c r="BJ132" s="14" t="s">
        <v>77</v>
      </c>
      <c r="BK132" s="88">
        <f t="shared" si="29"/>
        <v>0</v>
      </c>
      <c r="BL132" s="14" t="s">
        <v>331</v>
      </c>
      <c r="BM132" s="14" t="s">
        <v>505</v>
      </c>
    </row>
    <row r="133" spans="2:65" s="1" customFormat="1" ht="22.5" customHeight="1">
      <c r="B133" s="208"/>
      <c r="C133" s="305" t="s">
        <v>258</v>
      </c>
      <c r="D133" s="305" t="s">
        <v>126</v>
      </c>
      <c r="E133" s="306" t="s">
        <v>506</v>
      </c>
      <c r="F133" s="307" t="s">
        <v>507</v>
      </c>
      <c r="G133" s="308" t="s">
        <v>452</v>
      </c>
      <c r="H133" s="309">
        <v>1</v>
      </c>
      <c r="I133" s="83"/>
      <c r="J133" s="270">
        <f t="shared" si="20"/>
        <v>0</v>
      </c>
      <c r="K133" s="307" t="s">
        <v>275</v>
      </c>
      <c r="L133" s="26"/>
      <c r="M133" s="84" t="s">
        <v>5</v>
      </c>
      <c r="N133" s="85" t="s">
        <v>40</v>
      </c>
      <c r="O133" s="27"/>
      <c r="P133" s="86">
        <f t="shared" si="21"/>
        <v>0</v>
      </c>
      <c r="Q133" s="86">
        <v>0</v>
      </c>
      <c r="R133" s="86">
        <f t="shared" si="22"/>
        <v>0</v>
      </c>
      <c r="S133" s="86">
        <v>0</v>
      </c>
      <c r="T133" s="87">
        <f t="shared" si="23"/>
        <v>0</v>
      </c>
      <c r="AR133" s="14" t="s">
        <v>331</v>
      </c>
      <c r="AT133" s="14" t="s">
        <v>126</v>
      </c>
      <c r="AU133" s="14" t="s">
        <v>389</v>
      </c>
      <c r="AY133" s="14" t="s">
        <v>123</v>
      </c>
      <c r="BE133" s="88">
        <f t="shared" si="24"/>
        <v>0</v>
      </c>
      <c r="BF133" s="88">
        <f t="shared" si="25"/>
        <v>0</v>
      </c>
      <c r="BG133" s="88">
        <f t="shared" si="26"/>
        <v>0</v>
      </c>
      <c r="BH133" s="88">
        <f t="shared" si="27"/>
        <v>0</v>
      </c>
      <c r="BI133" s="88">
        <f t="shared" si="28"/>
        <v>0</v>
      </c>
      <c r="BJ133" s="14" t="s">
        <v>77</v>
      </c>
      <c r="BK133" s="88">
        <f t="shared" si="29"/>
        <v>0</v>
      </c>
      <c r="BL133" s="14" t="s">
        <v>331</v>
      </c>
      <c r="BM133" s="14" t="s">
        <v>508</v>
      </c>
    </row>
    <row r="134" spans="2:65" s="1" customFormat="1" ht="22.5" customHeight="1">
      <c r="B134" s="208"/>
      <c r="C134" s="305" t="s">
        <v>262</v>
      </c>
      <c r="D134" s="305" t="s">
        <v>126</v>
      </c>
      <c r="E134" s="306" t="s">
        <v>509</v>
      </c>
      <c r="F134" s="307" t="s">
        <v>510</v>
      </c>
      <c r="G134" s="308" t="s">
        <v>452</v>
      </c>
      <c r="H134" s="309">
        <v>3</v>
      </c>
      <c r="I134" s="83"/>
      <c r="J134" s="270">
        <f t="shared" si="20"/>
        <v>0</v>
      </c>
      <c r="K134" s="307" t="s">
        <v>275</v>
      </c>
      <c r="L134" s="26"/>
      <c r="M134" s="84" t="s">
        <v>5</v>
      </c>
      <c r="N134" s="85" t="s">
        <v>40</v>
      </c>
      <c r="O134" s="27"/>
      <c r="P134" s="86">
        <f t="shared" si="21"/>
        <v>0</v>
      </c>
      <c r="Q134" s="86">
        <v>0</v>
      </c>
      <c r="R134" s="86">
        <f t="shared" si="22"/>
        <v>0</v>
      </c>
      <c r="S134" s="86">
        <v>0</v>
      </c>
      <c r="T134" s="87">
        <f t="shared" si="23"/>
        <v>0</v>
      </c>
      <c r="AR134" s="14" t="s">
        <v>331</v>
      </c>
      <c r="AT134" s="14" t="s">
        <v>126</v>
      </c>
      <c r="AU134" s="14" t="s">
        <v>389</v>
      </c>
      <c r="AY134" s="14" t="s">
        <v>123</v>
      </c>
      <c r="BE134" s="88">
        <f t="shared" si="24"/>
        <v>0</v>
      </c>
      <c r="BF134" s="88">
        <f t="shared" si="25"/>
        <v>0</v>
      </c>
      <c r="BG134" s="88">
        <f t="shared" si="26"/>
        <v>0</v>
      </c>
      <c r="BH134" s="88">
        <f t="shared" si="27"/>
        <v>0</v>
      </c>
      <c r="BI134" s="88">
        <f t="shared" si="28"/>
        <v>0</v>
      </c>
      <c r="BJ134" s="14" t="s">
        <v>77</v>
      </c>
      <c r="BK134" s="88">
        <f t="shared" si="29"/>
        <v>0</v>
      </c>
      <c r="BL134" s="14" t="s">
        <v>331</v>
      </c>
      <c r="BM134" s="14" t="s">
        <v>511</v>
      </c>
    </row>
    <row r="135" spans="2:65" s="6" customFormat="1" ht="22.35" customHeight="1">
      <c r="B135" s="300"/>
      <c r="C135" s="299"/>
      <c r="D135" s="303" t="s">
        <v>68</v>
      </c>
      <c r="E135" s="304" t="s">
        <v>512</v>
      </c>
      <c r="F135" s="304" t="s">
        <v>447</v>
      </c>
      <c r="G135" s="299"/>
      <c r="H135" s="299"/>
      <c r="I135" s="75"/>
      <c r="J135" s="342">
        <f>BK135</f>
        <v>0</v>
      </c>
      <c r="K135" s="299"/>
      <c r="L135" s="73"/>
      <c r="M135" s="76"/>
      <c r="N135" s="77"/>
      <c r="O135" s="77"/>
      <c r="P135" s="78">
        <f>SUM(P136:P141)</f>
        <v>0</v>
      </c>
      <c r="Q135" s="77"/>
      <c r="R135" s="78">
        <f>SUM(R136:R141)</f>
        <v>0</v>
      </c>
      <c r="S135" s="77"/>
      <c r="T135" s="79">
        <f>SUM(T136:T141)</f>
        <v>0</v>
      </c>
      <c r="AR135" s="74" t="s">
        <v>389</v>
      </c>
      <c r="AT135" s="80" t="s">
        <v>68</v>
      </c>
      <c r="AU135" s="80" t="s">
        <v>79</v>
      </c>
      <c r="AY135" s="74" t="s">
        <v>123</v>
      </c>
      <c r="BK135" s="81">
        <f>SUM(BK136:BK141)</f>
        <v>0</v>
      </c>
    </row>
    <row r="136" spans="2:65" s="1" customFormat="1" ht="22.5" customHeight="1">
      <c r="B136" s="208"/>
      <c r="C136" s="305" t="s">
        <v>266</v>
      </c>
      <c r="D136" s="305" t="s">
        <v>126</v>
      </c>
      <c r="E136" s="306" t="s">
        <v>513</v>
      </c>
      <c r="F136" s="307" t="s">
        <v>514</v>
      </c>
      <c r="G136" s="308" t="s">
        <v>136</v>
      </c>
      <c r="H136" s="309">
        <v>30</v>
      </c>
      <c r="I136" s="83"/>
      <c r="J136" s="270">
        <f t="shared" ref="J136:J141" si="30">ROUND(I136*H136,2)</f>
        <v>0</v>
      </c>
      <c r="K136" s="307" t="s">
        <v>275</v>
      </c>
      <c r="L136" s="26"/>
      <c r="M136" s="84" t="s">
        <v>5</v>
      </c>
      <c r="N136" s="85" t="s">
        <v>40</v>
      </c>
      <c r="O136" s="27"/>
      <c r="P136" s="86">
        <f t="shared" ref="P136:P141" si="31">O136*H136</f>
        <v>0</v>
      </c>
      <c r="Q136" s="86">
        <v>0</v>
      </c>
      <c r="R136" s="86">
        <f t="shared" ref="R136:R141" si="32">Q136*H136</f>
        <v>0</v>
      </c>
      <c r="S136" s="86">
        <v>0</v>
      </c>
      <c r="T136" s="87">
        <f t="shared" ref="T136:T141" si="33">S136*H136</f>
        <v>0</v>
      </c>
      <c r="AR136" s="14" t="s">
        <v>331</v>
      </c>
      <c r="AT136" s="14" t="s">
        <v>126</v>
      </c>
      <c r="AU136" s="14" t="s">
        <v>389</v>
      </c>
      <c r="AY136" s="14" t="s">
        <v>123</v>
      </c>
      <c r="BE136" s="88">
        <f t="shared" ref="BE136:BE141" si="34">IF(N136="základní",J136,0)</f>
        <v>0</v>
      </c>
      <c r="BF136" s="88">
        <f t="shared" ref="BF136:BF141" si="35">IF(N136="snížená",J136,0)</f>
        <v>0</v>
      </c>
      <c r="BG136" s="88">
        <f t="shared" ref="BG136:BG141" si="36">IF(N136="zákl. přenesená",J136,0)</f>
        <v>0</v>
      </c>
      <c r="BH136" s="88">
        <f t="shared" ref="BH136:BH141" si="37">IF(N136="sníž. přenesená",J136,0)</f>
        <v>0</v>
      </c>
      <c r="BI136" s="88">
        <f t="shared" ref="BI136:BI141" si="38">IF(N136="nulová",J136,0)</f>
        <v>0</v>
      </c>
      <c r="BJ136" s="14" t="s">
        <v>77</v>
      </c>
      <c r="BK136" s="88">
        <f t="shared" ref="BK136:BK141" si="39">ROUND(I136*H136,2)</f>
        <v>0</v>
      </c>
      <c r="BL136" s="14" t="s">
        <v>331</v>
      </c>
      <c r="BM136" s="14" t="s">
        <v>515</v>
      </c>
    </row>
    <row r="137" spans="2:65" s="1" customFormat="1" ht="22.5" customHeight="1">
      <c r="B137" s="208"/>
      <c r="C137" s="305" t="s">
        <v>271</v>
      </c>
      <c r="D137" s="305" t="s">
        <v>126</v>
      </c>
      <c r="E137" s="306" t="s">
        <v>516</v>
      </c>
      <c r="F137" s="307" t="s">
        <v>517</v>
      </c>
      <c r="G137" s="308" t="s">
        <v>136</v>
      </c>
      <c r="H137" s="309">
        <v>10</v>
      </c>
      <c r="I137" s="83"/>
      <c r="J137" s="270">
        <f t="shared" si="30"/>
        <v>0</v>
      </c>
      <c r="K137" s="307" t="s">
        <v>275</v>
      </c>
      <c r="L137" s="26"/>
      <c r="M137" s="84" t="s">
        <v>5</v>
      </c>
      <c r="N137" s="85" t="s">
        <v>40</v>
      </c>
      <c r="O137" s="27"/>
      <c r="P137" s="86">
        <f t="shared" si="31"/>
        <v>0</v>
      </c>
      <c r="Q137" s="86">
        <v>0</v>
      </c>
      <c r="R137" s="86">
        <f t="shared" si="32"/>
        <v>0</v>
      </c>
      <c r="S137" s="86">
        <v>0</v>
      </c>
      <c r="T137" s="87">
        <f t="shared" si="33"/>
        <v>0</v>
      </c>
      <c r="AR137" s="14" t="s">
        <v>331</v>
      </c>
      <c r="AT137" s="14" t="s">
        <v>126</v>
      </c>
      <c r="AU137" s="14" t="s">
        <v>389</v>
      </c>
      <c r="AY137" s="14" t="s">
        <v>123</v>
      </c>
      <c r="BE137" s="88">
        <f t="shared" si="34"/>
        <v>0</v>
      </c>
      <c r="BF137" s="88">
        <f t="shared" si="35"/>
        <v>0</v>
      </c>
      <c r="BG137" s="88">
        <f t="shared" si="36"/>
        <v>0</v>
      </c>
      <c r="BH137" s="88">
        <f t="shared" si="37"/>
        <v>0</v>
      </c>
      <c r="BI137" s="88">
        <f t="shared" si="38"/>
        <v>0</v>
      </c>
      <c r="BJ137" s="14" t="s">
        <v>77</v>
      </c>
      <c r="BK137" s="88">
        <f t="shared" si="39"/>
        <v>0</v>
      </c>
      <c r="BL137" s="14" t="s">
        <v>331</v>
      </c>
      <c r="BM137" s="14" t="s">
        <v>518</v>
      </c>
    </row>
    <row r="138" spans="2:65" s="1" customFormat="1" ht="22.5" customHeight="1">
      <c r="B138" s="208"/>
      <c r="C138" s="305" t="s">
        <v>519</v>
      </c>
      <c r="D138" s="305" t="s">
        <v>126</v>
      </c>
      <c r="E138" s="306" t="s">
        <v>520</v>
      </c>
      <c r="F138" s="307" t="s">
        <v>521</v>
      </c>
      <c r="G138" s="308" t="s">
        <v>136</v>
      </c>
      <c r="H138" s="309">
        <v>20</v>
      </c>
      <c r="I138" s="83"/>
      <c r="J138" s="270">
        <f t="shared" si="30"/>
        <v>0</v>
      </c>
      <c r="K138" s="307" t="s">
        <v>275</v>
      </c>
      <c r="L138" s="26"/>
      <c r="M138" s="84" t="s">
        <v>5</v>
      </c>
      <c r="N138" s="85" t="s">
        <v>40</v>
      </c>
      <c r="O138" s="27"/>
      <c r="P138" s="86">
        <f t="shared" si="31"/>
        <v>0</v>
      </c>
      <c r="Q138" s="86">
        <v>0</v>
      </c>
      <c r="R138" s="86">
        <f t="shared" si="32"/>
        <v>0</v>
      </c>
      <c r="S138" s="86">
        <v>0</v>
      </c>
      <c r="T138" s="87">
        <f t="shared" si="33"/>
        <v>0</v>
      </c>
      <c r="AR138" s="14" t="s">
        <v>331</v>
      </c>
      <c r="AT138" s="14" t="s">
        <v>126</v>
      </c>
      <c r="AU138" s="14" t="s">
        <v>389</v>
      </c>
      <c r="AY138" s="14" t="s">
        <v>123</v>
      </c>
      <c r="BE138" s="88">
        <f t="shared" si="34"/>
        <v>0</v>
      </c>
      <c r="BF138" s="88">
        <f t="shared" si="35"/>
        <v>0</v>
      </c>
      <c r="BG138" s="88">
        <f t="shared" si="36"/>
        <v>0</v>
      </c>
      <c r="BH138" s="88">
        <f t="shared" si="37"/>
        <v>0</v>
      </c>
      <c r="BI138" s="88">
        <f t="shared" si="38"/>
        <v>0</v>
      </c>
      <c r="BJ138" s="14" t="s">
        <v>77</v>
      </c>
      <c r="BK138" s="88">
        <f t="shared" si="39"/>
        <v>0</v>
      </c>
      <c r="BL138" s="14" t="s">
        <v>331</v>
      </c>
      <c r="BM138" s="14" t="s">
        <v>522</v>
      </c>
    </row>
    <row r="139" spans="2:65" s="1" customFormat="1" ht="22.5" customHeight="1">
      <c r="B139" s="208"/>
      <c r="C139" s="305" t="s">
        <v>523</v>
      </c>
      <c r="D139" s="305" t="s">
        <v>126</v>
      </c>
      <c r="E139" s="306" t="s">
        <v>524</v>
      </c>
      <c r="F139" s="307" t="s">
        <v>525</v>
      </c>
      <c r="G139" s="308" t="s">
        <v>526</v>
      </c>
      <c r="H139" s="309">
        <v>1</v>
      </c>
      <c r="I139" s="83"/>
      <c r="J139" s="270">
        <f t="shared" si="30"/>
        <v>0</v>
      </c>
      <c r="K139" s="307" t="s">
        <v>275</v>
      </c>
      <c r="L139" s="26"/>
      <c r="M139" s="84" t="s">
        <v>5</v>
      </c>
      <c r="N139" s="85" t="s">
        <v>40</v>
      </c>
      <c r="O139" s="27"/>
      <c r="P139" s="86">
        <f t="shared" si="31"/>
        <v>0</v>
      </c>
      <c r="Q139" s="86">
        <v>0</v>
      </c>
      <c r="R139" s="86">
        <f t="shared" si="32"/>
        <v>0</v>
      </c>
      <c r="S139" s="86">
        <v>0</v>
      </c>
      <c r="T139" s="87">
        <f t="shared" si="33"/>
        <v>0</v>
      </c>
      <c r="AR139" s="14" t="s">
        <v>331</v>
      </c>
      <c r="AT139" s="14" t="s">
        <v>126</v>
      </c>
      <c r="AU139" s="14" t="s">
        <v>389</v>
      </c>
      <c r="AY139" s="14" t="s">
        <v>123</v>
      </c>
      <c r="BE139" s="88">
        <f t="shared" si="34"/>
        <v>0</v>
      </c>
      <c r="BF139" s="88">
        <f t="shared" si="35"/>
        <v>0</v>
      </c>
      <c r="BG139" s="88">
        <f t="shared" si="36"/>
        <v>0</v>
      </c>
      <c r="BH139" s="88">
        <f t="shared" si="37"/>
        <v>0</v>
      </c>
      <c r="BI139" s="88">
        <f t="shared" si="38"/>
        <v>0</v>
      </c>
      <c r="BJ139" s="14" t="s">
        <v>77</v>
      </c>
      <c r="BK139" s="88">
        <f t="shared" si="39"/>
        <v>0</v>
      </c>
      <c r="BL139" s="14" t="s">
        <v>331</v>
      </c>
      <c r="BM139" s="14" t="s">
        <v>527</v>
      </c>
    </row>
    <row r="140" spans="2:65" s="1" customFormat="1" ht="22.5" customHeight="1">
      <c r="B140" s="208"/>
      <c r="C140" s="305" t="s">
        <v>528</v>
      </c>
      <c r="D140" s="305" t="s">
        <v>126</v>
      </c>
      <c r="E140" s="306" t="s">
        <v>529</v>
      </c>
      <c r="F140" s="307" t="s">
        <v>530</v>
      </c>
      <c r="G140" s="308" t="s">
        <v>179</v>
      </c>
      <c r="H140" s="309">
        <v>0.36</v>
      </c>
      <c r="I140" s="83"/>
      <c r="J140" s="270">
        <f t="shared" si="30"/>
        <v>0</v>
      </c>
      <c r="K140" s="307" t="s">
        <v>275</v>
      </c>
      <c r="L140" s="26"/>
      <c r="M140" s="84" t="s">
        <v>5</v>
      </c>
      <c r="N140" s="85" t="s">
        <v>40</v>
      </c>
      <c r="O140" s="27"/>
      <c r="P140" s="86">
        <f t="shared" si="31"/>
        <v>0</v>
      </c>
      <c r="Q140" s="86">
        <v>0</v>
      </c>
      <c r="R140" s="86">
        <f t="shared" si="32"/>
        <v>0</v>
      </c>
      <c r="S140" s="86">
        <v>0</v>
      </c>
      <c r="T140" s="87">
        <f t="shared" si="33"/>
        <v>0</v>
      </c>
      <c r="AR140" s="14" t="s">
        <v>331</v>
      </c>
      <c r="AT140" s="14" t="s">
        <v>126</v>
      </c>
      <c r="AU140" s="14" t="s">
        <v>389</v>
      </c>
      <c r="AY140" s="14" t="s">
        <v>123</v>
      </c>
      <c r="BE140" s="88">
        <f t="shared" si="34"/>
        <v>0</v>
      </c>
      <c r="BF140" s="88">
        <f t="shared" si="35"/>
        <v>0</v>
      </c>
      <c r="BG140" s="88">
        <f t="shared" si="36"/>
        <v>0</v>
      </c>
      <c r="BH140" s="88">
        <f t="shared" si="37"/>
        <v>0</v>
      </c>
      <c r="BI140" s="88">
        <f t="shared" si="38"/>
        <v>0</v>
      </c>
      <c r="BJ140" s="14" t="s">
        <v>77</v>
      </c>
      <c r="BK140" s="88">
        <f t="shared" si="39"/>
        <v>0</v>
      </c>
      <c r="BL140" s="14" t="s">
        <v>331</v>
      </c>
      <c r="BM140" s="14" t="s">
        <v>531</v>
      </c>
    </row>
    <row r="141" spans="2:65" s="1" customFormat="1" ht="22.5" customHeight="1">
      <c r="B141" s="208"/>
      <c r="C141" s="305" t="s">
        <v>532</v>
      </c>
      <c r="D141" s="305" t="s">
        <v>126</v>
      </c>
      <c r="E141" s="306" t="s">
        <v>533</v>
      </c>
      <c r="F141" s="307" t="s">
        <v>534</v>
      </c>
      <c r="G141" s="308" t="s">
        <v>136</v>
      </c>
      <c r="H141" s="309">
        <v>3</v>
      </c>
      <c r="I141" s="83"/>
      <c r="J141" s="270">
        <f t="shared" si="30"/>
        <v>0</v>
      </c>
      <c r="K141" s="307" t="s">
        <v>275</v>
      </c>
      <c r="L141" s="26"/>
      <c r="M141" s="84" t="s">
        <v>5</v>
      </c>
      <c r="N141" s="85" t="s">
        <v>40</v>
      </c>
      <c r="O141" s="27"/>
      <c r="P141" s="86">
        <f t="shared" si="31"/>
        <v>0</v>
      </c>
      <c r="Q141" s="86">
        <v>0</v>
      </c>
      <c r="R141" s="86">
        <f t="shared" si="32"/>
        <v>0</v>
      </c>
      <c r="S141" s="86">
        <v>0</v>
      </c>
      <c r="T141" s="87">
        <f t="shared" si="33"/>
        <v>0</v>
      </c>
      <c r="AR141" s="14" t="s">
        <v>331</v>
      </c>
      <c r="AT141" s="14" t="s">
        <v>126</v>
      </c>
      <c r="AU141" s="14" t="s">
        <v>389</v>
      </c>
      <c r="AY141" s="14" t="s">
        <v>123</v>
      </c>
      <c r="BE141" s="88">
        <f t="shared" si="34"/>
        <v>0</v>
      </c>
      <c r="BF141" s="88">
        <f t="shared" si="35"/>
        <v>0</v>
      </c>
      <c r="BG141" s="88">
        <f t="shared" si="36"/>
        <v>0</v>
      </c>
      <c r="BH141" s="88">
        <f t="shared" si="37"/>
        <v>0</v>
      </c>
      <c r="BI141" s="88">
        <f t="shared" si="38"/>
        <v>0</v>
      </c>
      <c r="BJ141" s="14" t="s">
        <v>77</v>
      </c>
      <c r="BK141" s="88">
        <f t="shared" si="39"/>
        <v>0</v>
      </c>
      <c r="BL141" s="14" t="s">
        <v>331</v>
      </c>
      <c r="BM141" s="14" t="s">
        <v>535</v>
      </c>
    </row>
    <row r="142" spans="2:65" s="6" customFormat="1" ht="22.35" customHeight="1">
      <c r="B142" s="300"/>
      <c r="C142" s="299"/>
      <c r="D142" s="303" t="s">
        <v>68</v>
      </c>
      <c r="E142" s="304" t="s">
        <v>536</v>
      </c>
      <c r="F142" s="304" t="s">
        <v>124</v>
      </c>
      <c r="G142" s="299"/>
      <c r="H142" s="299"/>
      <c r="I142" s="75"/>
      <c r="J142" s="342">
        <f>BK142</f>
        <v>0</v>
      </c>
      <c r="K142" s="299"/>
      <c r="L142" s="73"/>
      <c r="M142" s="76"/>
      <c r="N142" s="77"/>
      <c r="O142" s="77"/>
      <c r="P142" s="78">
        <f>SUM(P143:P151)</f>
        <v>0</v>
      </c>
      <c r="Q142" s="77"/>
      <c r="R142" s="78">
        <f>SUM(R143:R151)</f>
        <v>0</v>
      </c>
      <c r="S142" s="77"/>
      <c r="T142" s="79">
        <f>SUM(T143:T151)</f>
        <v>0</v>
      </c>
      <c r="AR142" s="74" t="s">
        <v>389</v>
      </c>
      <c r="AT142" s="80" t="s">
        <v>68</v>
      </c>
      <c r="AU142" s="80" t="s">
        <v>79</v>
      </c>
      <c r="AY142" s="74" t="s">
        <v>123</v>
      </c>
      <c r="BK142" s="81">
        <f>SUM(BK143:BK151)</f>
        <v>0</v>
      </c>
    </row>
    <row r="143" spans="2:65" s="1" customFormat="1" ht="22.5" customHeight="1">
      <c r="B143" s="208"/>
      <c r="C143" s="305" t="s">
        <v>537</v>
      </c>
      <c r="D143" s="305" t="s">
        <v>126</v>
      </c>
      <c r="E143" s="306" t="s">
        <v>538</v>
      </c>
      <c r="F143" s="307" t="s">
        <v>539</v>
      </c>
      <c r="G143" s="308" t="s">
        <v>136</v>
      </c>
      <c r="H143" s="309">
        <v>3</v>
      </c>
      <c r="I143" s="83"/>
      <c r="J143" s="270">
        <f t="shared" ref="J143:J151" si="40">ROUND(I143*H143,2)</f>
        <v>0</v>
      </c>
      <c r="K143" s="307" t="s">
        <v>275</v>
      </c>
      <c r="L143" s="26"/>
      <c r="M143" s="84" t="s">
        <v>5</v>
      </c>
      <c r="N143" s="85" t="s">
        <v>40</v>
      </c>
      <c r="O143" s="27"/>
      <c r="P143" s="86">
        <f t="shared" ref="P143:P151" si="41">O143*H143</f>
        <v>0</v>
      </c>
      <c r="Q143" s="86">
        <v>0</v>
      </c>
      <c r="R143" s="86">
        <f t="shared" ref="R143:R151" si="42">Q143*H143</f>
        <v>0</v>
      </c>
      <c r="S143" s="86">
        <v>0</v>
      </c>
      <c r="T143" s="87">
        <f t="shared" ref="T143:T151" si="43">S143*H143</f>
        <v>0</v>
      </c>
      <c r="AR143" s="14" t="s">
        <v>331</v>
      </c>
      <c r="AT143" s="14" t="s">
        <v>126</v>
      </c>
      <c r="AU143" s="14" t="s">
        <v>389</v>
      </c>
      <c r="AY143" s="14" t="s">
        <v>123</v>
      </c>
      <c r="BE143" s="88">
        <f t="shared" ref="BE143:BE151" si="44">IF(N143="základní",J143,0)</f>
        <v>0</v>
      </c>
      <c r="BF143" s="88">
        <f t="shared" ref="BF143:BF151" si="45">IF(N143="snížená",J143,0)</f>
        <v>0</v>
      </c>
      <c r="BG143" s="88">
        <f t="shared" ref="BG143:BG151" si="46">IF(N143="zákl. přenesená",J143,0)</f>
        <v>0</v>
      </c>
      <c r="BH143" s="88">
        <f t="shared" ref="BH143:BH151" si="47">IF(N143="sníž. přenesená",J143,0)</f>
        <v>0</v>
      </c>
      <c r="BI143" s="88">
        <f t="shared" ref="BI143:BI151" si="48">IF(N143="nulová",J143,0)</f>
        <v>0</v>
      </c>
      <c r="BJ143" s="14" t="s">
        <v>77</v>
      </c>
      <c r="BK143" s="88">
        <f t="shared" ref="BK143:BK151" si="49">ROUND(I143*H143,2)</f>
        <v>0</v>
      </c>
      <c r="BL143" s="14" t="s">
        <v>331</v>
      </c>
      <c r="BM143" s="14" t="s">
        <v>540</v>
      </c>
    </row>
    <row r="144" spans="2:65" s="1" customFormat="1" ht="22.5" customHeight="1">
      <c r="B144" s="208"/>
      <c r="C144" s="305" t="s">
        <v>541</v>
      </c>
      <c r="D144" s="305" t="s">
        <v>126</v>
      </c>
      <c r="E144" s="306" t="s">
        <v>542</v>
      </c>
      <c r="F144" s="307" t="s">
        <v>543</v>
      </c>
      <c r="G144" s="308" t="s">
        <v>129</v>
      </c>
      <c r="H144" s="309">
        <v>1.5</v>
      </c>
      <c r="I144" s="83"/>
      <c r="J144" s="270">
        <f t="shared" si="40"/>
        <v>0</v>
      </c>
      <c r="K144" s="307" t="s">
        <v>275</v>
      </c>
      <c r="L144" s="26"/>
      <c r="M144" s="84" t="s">
        <v>5</v>
      </c>
      <c r="N144" s="85" t="s">
        <v>40</v>
      </c>
      <c r="O144" s="27"/>
      <c r="P144" s="86">
        <f t="shared" si="41"/>
        <v>0</v>
      </c>
      <c r="Q144" s="86">
        <v>0</v>
      </c>
      <c r="R144" s="86">
        <f t="shared" si="42"/>
        <v>0</v>
      </c>
      <c r="S144" s="86">
        <v>0</v>
      </c>
      <c r="T144" s="87">
        <f t="shared" si="43"/>
        <v>0</v>
      </c>
      <c r="AR144" s="14" t="s">
        <v>331</v>
      </c>
      <c r="AT144" s="14" t="s">
        <v>126</v>
      </c>
      <c r="AU144" s="14" t="s">
        <v>389</v>
      </c>
      <c r="AY144" s="14" t="s">
        <v>123</v>
      </c>
      <c r="BE144" s="88">
        <f t="shared" si="44"/>
        <v>0</v>
      </c>
      <c r="BF144" s="88">
        <f t="shared" si="45"/>
        <v>0</v>
      </c>
      <c r="BG144" s="88">
        <f t="shared" si="46"/>
        <v>0</v>
      </c>
      <c r="BH144" s="88">
        <f t="shared" si="47"/>
        <v>0</v>
      </c>
      <c r="BI144" s="88">
        <f t="shared" si="48"/>
        <v>0</v>
      </c>
      <c r="BJ144" s="14" t="s">
        <v>77</v>
      </c>
      <c r="BK144" s="88">
        <f t="shared" si="49"/>
        <v>0</v>
      </c>
      <c r="BL144" s="14" t="s">
        <v>331</v>
      </c>
      <c r="BM144" s="14" t="s">
        <v>544</v>
      </c>
    </row>
    <row r="145" spans="2:65" s="1" customFormat="1" ht="22.5" customHeight="1">
      <c r="B145" s="208"/>
      <c r="C145" s="305" t="s">
        <v>545</v>
      </c>
      <c r="D145" s="305" t="s">
        <v>126</v>
      </c>
      <c r="E145" s="306" t="s">
        <v>546</v>
      </c>
      <c r="F145" s="307" t="s">
        <v>547</v>
      </c>
      <c r="G145" s="308" t="s">
        <v>136</v>
      </c>
      <c r="H145" s="309">
        <v>3</v>
      </c>
      <c r="I145" s="83"/>
      <c r="J145" s="270">
        <f t="shared" si="40"/>
        <v>0</v>
      </c>
      <c r="K145" s="307" t="s">
        <v>275</v>
      </c>
      <c r="L145" s="26"/>
      <c r="M145" s="84" t="s">
        <v>5</v>
      </c>
      <c r="N145" s="85" t="s">
        <v>40</v>
      </c>
      <c r="O145" s="27"/>
      <c r="P145" s="86">
        <f t="shared" si="41"/>
        <v>0</v>
      </c>
      <c r="Q145" s="86">
        <v>0</v>
      </c>
      <c r="R145" s="86">
        <f t="shared" si="42"/>
        <v>0</v>
      </c>
      <c r="S145" s="86">
        <v>0</v>
      </c>
      <c r="T145" s="87">
        <f t="shared" si="43"/>
        <v>0</v>
      </c>
      <c r="AR145" s="14" t="s">
        <v>331</v>
      </c>
      <c r="AT145" s="14" t="s">
        <v>126</v>
      </c>
      <c r="AU145" s="14" t="s">
        <v>389</v>
      </c>
      <c r="AY145" s="14" t="s">
        <v>123</v>
      </c>
      <c r="BE145" s="88">
        <f t="shared" si="44"/>
        <v>0</v>
      </c>
      <c r="BF145" s="88">
        <f t="shared" si="45"/>
        <v>0</v>
      </c>
      <c r="BG145" s="88">
        <f t="shared" si="46"/>
        <v>0</v>
      </c>
      <c r="BH145" s="88">
        <f t="shared" si="47"/>
        <v>0</v>
      </c>
      <c r="BI145" s="88">
        <f t="shared" si="48"/>
        <v>0</v>
      </c>
      <c r="BJ145" s="14" t="s">
        <v>77</v>
      </c>
      <c r="BK145" s="88">
        <f t="shared" si="49"/>
        <v>0</v>
      </c>
      <c r="BL145" s="14" t="s">
        <v>331</v>
      </c>
      <c r="BM145" s="14" t="s">
        <v>548</v>
      </c>
    </row>
    <row r="146" spans="2:65" s="1" customFormat="1" ht="22.5" customHeight="1">
      <c r="B146" s="208"/>
      <c r="C146" s="305" t="s">
        <v>549</v>
      </c>
      <c r="D146" s="305" t="s">
        <v>126</v>
      </c>
      <c r="E146" s="306" t="s">
        <v>550</v>
      </c>
      <c r="F146" s="307" t="s">
        <v>551</v>
      </c>
      <c r="G146" s="308" t="s">
        <v>136</v>
      </c>
      <c r="H146" s="309">
        <v>3</v>
      </c>
      <c r="I146" s="83"/>
      <c r="J146" s="270">
        <f t="shared" si="40"/>
        <v>0</v>
      </c>
      <c r="K146" s="307" t="s">
        <v>275</v>
      </c>
      <c r="L146" s="26"/>
      <c r="M146" s="84" t="s">
        <v>5</v>
      </c>
      <c r="N146" s="85" t="s">
        <v>40</v>
      </c>
      <c r="O146" s="27"/>
      <c r="P146" s="86">
        <f t="shared" si="41"/>
        <v>0</v>
      </c>
      <c r="Q146" s="86">
        <v>0</v>
      </c>
      <c r="R146" s="86">
        <f t="shared" si="42"/>
        <v>0</v>
      </c>
      <c r="S146" s="86">
        <v>0</v>
      </c>
      <c r="T146" s="87">
        <f t="shared" si="43"/>
        <v>0</v>
      </c>
      <c r="AR146" s="14" t="s">
        <v>331</v>
      </c>
      <c r="AT146" s="14" t="s">
        <v>126</v>
      </c>
      <c r="AU146" s="14" t="s">
        <v>389</v>
      </c>
      <c r="AY146" s="14" t="s">
        <v>123</v>
      </c>
      <c r="BE146" s="88">
        <f t="shared" si="44"/>
        <v>0</v>
      </c>
      <c r="BF146" s="88">
        <f t="shared" si="45"/>
        <v>0</v>
      </c>
      <c r="BG146" s="88">
        <f t="shared" si="46"/>
        <v>0</v>
      </c>
      <c r="BH146" s="88">
        <f t="shared" si="47"/>
        <v>0</v>
      </c>
      <c r="BI146" s="88">
        <f t="shared" si="48"/>
        <v>0</v>
      </c>
      <c r="BJ146" s="14" t="s">
        <v>77</v>
      </c>
      <c r="BK146" s="88">
        <f t="shared" si="49"/>
        <v>0</v>
      </c>
      <c r="BL146" s="14" t="s">
        <v>331</v>
      </c>
      <c r="BM146" s="14" t="s">
        <v>552</v>
      </c>
    </row>
    <row r="147" spans="2:65" s="1" customFormat="1" ht="22.5" customHeight="1">
      <c r="B147" s="208"/>
      <c r="C147" s="305" t="s">
        <v>553</v>
      </c>
      <c r="D147" s="305" t="s">
        <v>126</v>
      </c>
      <c r="E147" s="306" t="s">
        <v>554</v>
      </c>
      <c r="F147" s="307" t="s">
        <v>555</v>
      </c>
      <c r="G147" s="308" t="s">
        <v>136</v>
      </c>
      <c r="H147" s="309">
        <v>3</v>
      </c>
      <c r="I147" s="83"/>
      <c r="J147" s="270">
        <f t="shared" si="40"/>
        <v>0</v>
      </c>
      <c r="K147" s="307" t="s">
        <v>275</v>
      </c>
      <c r="L147" s="26"/>
      <c r="M147" s="84" t="s">
        <v>5</v>
      </c>
      <c r="N147" s="85" t="s">
        <v>40</v>
      </c>
      <c r="O147" s="27"/>
      <c r="P147" s="86">
        <f t="shared" si="41"/>
        <v>0</v>
      </c>
      <c r="Q147" s="86">
        <v>0</v>
      </c>
      <c r="R147" s="86">
        <f t="shared" si="42"/>
        <v>0</v>
      </c>
      <c r="S147" s="86">
        <v>0</v>
      </c>
      <c r="T147" s="87">
        <f t="shared" si="43"/>
        <v>0</v>
      </c>
      <c r="AR147" s="14" t="s">
        <v>331</v>
      </c>
      <c r="AT147" s="14" t="s">
        <v>126</v>
      </c>
      <c r="AU147" s="14" t="s">
        <v>389</v>
      </c>
      <c r="AY147" s="14" t="s">
        <v>123</v>
      </c>
      <c r="BE147" s="88">
        <f t="shared" si="44"/>
        <v>0</v>
      </c>
      <c r="BF147" s="88">
        <f t="shared" si="45"/>
        <v>0</v>
      </c>
      <c r="BG147" s="88">
        <f t="shared" si="46"/>
        <v>0</v>
      </c>
      <c r="BH147" s="88">
        <f t="shared" si="47"/>
        <v>0</v>
      </c>
      <c r="BI147" s="88">
        <f t="shared" si="48"/>
        <v>0</v>
      </c>
      <c r="BJ147" s="14" t="s">
        <v>77</v>
      </c>
      <c r="BK147" s="88">
        <f t="shared" si="49"/>
        <v>0</v>
      </c>
      <c r="BL147" s="14" t="s">
        <v>331</v>
      </c>
      <c r="BM147" s="14" t="s">
        <v>556</v>
      </c>
    </row>
    <row r="148" spans="2:65" s="1" customFormat="1" ht="22.5" customHeight="1">
      <c r="B148" s="208"/>
      <c r="C148" s="305" t="s">
        <v>557</v>
      </c>
      <c r="D148" s="305" t="s">
        <v>126</v>
      </c>
      <c r="E148" s="306" t="s">
        <v>558</v>
      </c>
      <c r="F148" s="307" t="s">
        <v>559</v>
      </c>
      <c r="G148" s="308" t="s">
        <v>141</v>
      </c>
      <c r="H148" s="309">
        <v>1</v>
      </c>
      <c r="I148" s="83"/>
      <c r="J148" s="270">
        <f t="shared" si="40"/>
        <v>0</v>
      </c>
      <c r="K148" s="307" t="s">
        <v>275</v>
      </c>
      <c r="L148" s="26"/>
      <c r="M148" s="84" t="s">
        <v>5</v>
      </c>
      <c r="N148" s="85" t="s">
        <v>40</v>
      </c>
      <c r="O148" s="27"/>
      <c r="P148" s="86">
        <f t="shared" si="41"/>
        <v>0</v>
      </c>
      <c r="Q148" s="86">
        <v>0</v>
      </c>
      <c r="R148" s="86">
        <f t="shared" si="42"/>
        <v>0</v>
      </c>
      <c r="S148" s="86">
        <v>0</v>
      </c>
      <c r="T148" s="87">
        <f t="shared" si="43"/>
        <v>0</v>
      </c>
      <c r="AR148" s="14" t="s">
        <v>331</v>
      </c>
      <c r="AT148" s="14" t="s">
        <v>126</v>
      </c>
      <c r="AU148" s="14" t="s">
        <v>389</v>
      </c>
      <c r="AY148" s="14" t="s">
        <v>123</v>
      </c>
      <c r="BE148" s="88">
        <f t="shared" si="44"/>
        <v>0</v>
      </c>
      <c r="BF148" s="88">
        <f t="shared" si="45"/>
        <v>0</v>
      </c>
      <c r="BG148" s="88">
        <f t="shared" si="46"/>
        <v>0</v>
      </c>
      <c r="BH148" s="88">
        <f t="shared" si="47"/>
        <v>0</v>
      </c>
      <c r="BI148" s="88">
        <f t="shared" si="48"/>
        <v>0</v>
      </c>
      <c r="BJ148" s="14" t="s">
        <v>77</v>
      </c>
      <c r="BK148" s="88">
        <f t="shared" si="49"/>
        <v>0</v>
      </c>
      <c r="BL148" s="14" t="s">
        <v>331</v>
      </c>
      <c r="BM148" s="14" t="s">
        <v>560</v>
      </c>
    </row>
    <row r="149" spans="2:65" s="1" customFormat="1" ht="22.5" customHeight="1">
      <c r="B149" s="208"/>
      <c r="C149" s="305" t="s">
        <v>561</v>
      </c>
      <c r="D149" s="305" t="s">
        <v>126</v>
      </c>
      <c r="E149" s="306" t="s">
        <v>562</v>
      </c>
      <c r="F149" s="307" t="s">
        <v>563</v>
      </c>
      <c r="G149" s="308" t="s">
        <v>129</v>
      </c>
      <c r="H149" s="309">
        <v>1.5</v>
      </c>
      <c r="I149" s="83"/>
      <c r="J149" s="270">
        <f t="shared" si="40"/>
        <v>0</v>
      </c>
      <c r="K149" s="307" t="s">
        <v>275</v>
      </c>
      <c r="L149" s="26"/>
      <c r="M149" s="84" t="s">
        <v>5</v>
      </c>
      <c r="N149" s="85" t="s">
        <v>40</v>
      </c>
      <c r="O149" s="27"/>
      <c r="P149" s="86">
        <f t="shared" si="41"/>
        <v>0</v>
      </c>
      <c r="Q149" s="86">
        <v>0</v>
      </c>
      <c r="R149" s="86">
        <f t="shared" si="42"/>
        <v>0</v>
      </c>
      <c r="S149" s="86">
        <v>0</v>
      </c>
      <c r="T149" s="87">
        <f t="shared" si="43"/>
        <v>0</v>
      </c>
      <c r="AR149" s="14" t="s">
        <v>331</v>
      </c>
      <c r="AT149" s="14" t="s">
        <v>126</v>
      </c>
      <c r="AU149" s="14" t="s">
        <v>389</v>
      </c>
      <c r="AY149" s="14" t="s">
        <v>123</v>
      </c>
      <c r="BE149" s="88">
        <f t="shared" si="44"/>
        <v>0</v>
      </c>
      <c r="BF149" s="88">
        <f t="shared" si="45"/>
        <v>0</v>
      </c>
      <c r="BG149" s="88">
        <f t="shared" si="46"/>
        <v>0</v>
      </c>
      <c r="BH149" s="88">
        <f t="shared" si="47"/>
        <v>0</v>
      </c>
      <c r="BI149" s="88">
        <f t="shared" si="48"/>
        <v>0</v>
      </c>
      <c r="BJ149" s="14" t="s">
        <v>77</v>
      </c>
      <c r="BK149" s="88">
        <f t="shared" si="49"/>
        <v>0</v>
      </c>
      <c r="BL149" s="14" t="s">
        <v>331</v>
      </c>
      <c r="BM149" s="14" t="s">
        <v>564</v>
      </c>
    </row>
    <row r="150" spans="2:65" s="1" customFormat="1" ht="22.5" customHeight="1">
      <c r="B150" s="208"/>
      <c r="C150" s="305" t="s">
        <v>565</v>
      </c>
      <c r="D150" s="305" t="s">
        <v>126</v>
      </c>
      <c r="E150" s="306" t="s">
        <v>566</v>
      </c>
      <c r="F150" s="307" t="s">
        <v>567</v>
      </c>
      <c r="G150" s="308" t="s">
        <v>129</v>
      </c>
      <c r="H150" s="309">
        <v>1.5</v>
      </c>
      <c r="I150" s="83"/>
      <c r="J150" s="270">
        <f t="shared" si="40"/>
        <v>0</v>
      </c>
      <c r="K150" s="307" t="s">
        <v>275</v>
      </c>
      <c r="L150" s="26"/>
      <c r="M150" s="84" t="s">
        <v>5</v>
      </c>
      <c r="N150" s="85" t="s">
        <v>40</v>
      </c>
      <c r="O150" s="27"/>
      <c r="P150" s="86">
        <f t="shared" si="41"/>
        <v>0</v>
      </c>
      <c r="Q150" s="86">
        <v>0</v>
      </c>
      <c r="R150" s="86">
        <f t="shared" si="42"/>
        <v>0</v>
      </c>
      <c r="S150" s="86">
        <v>0</v>
      </c>
      <c r="T150" s="87">
        <f t="shared" si="43"/>
        <v>0</v>
      </c>
      <c r="AR150" s="14" t="s">
        <v>331</v>
      </c>
      <c r="AT150" s="14" t="s">
        <v>126</v>
      </c>
      <c r="AU150" s="14" t="s">
        <v>389</v>
      </c>
      <c r="AY150" s="14" t="s">
        <v>123</v>
      </c>
      <c r="BE150" s="88">
        <f t="shared" si="44"/>
        <v>0</v>
      </c>
      <c r="BF150" s="88">
        <f t="shared" si="45"/>
        <v>0</v>
      </c>
      <c r="BG150" s="88">
        <f t="shared" si="46"/>
        <v>0</v>
      </c>
      <c r="BH150" s="88">
        <f t="shared" si="47"/>
        <v>0</v>
      </c>
      <c r="BI150" s="88">
        <f t="shared" si="48"/>
        <v>0</v>
      </c>
      <c r="BJ150" s="14" t="s">
        <v>77</v>
      </c>
      <c r="BK150" s="88">
        <f t="shared" si="49"/>
        <v>0</v>
      </c>
      <c r="BL150" s="14" t="s">
        <v>331</v>
      </c>
      <c r="BM150" s="14" t="s">
        <v>568</v>
      </c>
    </row>
    <row r="151" spans="2:65" s="1" customFormat="1" ht="31.5" customHeight="1">
      <c r="B151" s="208"/>
      <c r="C151" s="305" t="s">
        <v>569</v>
      </c>
      <c r="D151" s="305" t="s">
        <v>126</v>
      </c>
      <c r="E151" s="306" t="s">
        <v>570</v>
      </c>
      <c r="F151" s="307" t="s">
        <v>571</v>
      </c>
      <c r="G151" s="308" t="s">
        <v>452</v>
      </c>
      <c r="H151" s="309">
        <v>1</v>
      </c>
      <c r="I151" s="83"/>
      <c r="J151" s="270">
        <f t="shared" si="40"/>
        <v>0</v>
      </c>
      <c r="K151" s="307" t="s">
        <v>275</v>
      </c>
      <c r="L151" s="26"/>
      <c r="M151" s="84" t="s">
        <v>5</v>
      </c>
      <c r="N151" s="85" t="s">
        <v>40</v>
      </c>
      <c r="O151" s="27"/>
      <c r="P151" s="86">
        <f t="shared" si="41"/>
        <v>0</v>
      </c>
      <c r="Q151" s="86">
        <v>0</v>
      </c>
      <c r="R151" s="86">
        <f t="shared" si="42"/>
        <v>0</v>
      </c>
      <c r="S151" s="86">
        <v>0</v>
      </c>
      <c r="T151" s="87">
        <f t="shared" si="43"/>
        <v>0</v>
      </c>
      <c r="AR151" s="14" t="s">
        <v>331</v>
      </c>
      <c r="AT151" s="14" t="s">
        <v>126</v>
      </c>
      <c r="AU151" s="14" t="s">
        <v>389</v>
      </c>
      <c r="AY151" s="14" t="s">
        <v>123</v>
      </c>
      <c r="BE151" s="88">
        <f t="shared" si="44"/>
        <v>0</v>
      </c>
      <c r="BF151" s="88">
        <f t="shared" si="45"/>
        <v>0</v>
      </c>
      <c r="BG151" s="88">
        <f t="shared" si="46"/>
        <v>0</v>
      </c>
      <c r="BH151" s="88">
        <f t="shared" si="47"/>
        <v>0</v>
      </c>
      <c r="BI151" s="88">
        <f t="shared" si="48"/>
        <v>0</v>
      </c>
      <c r="BJ151" s="14" t="s">
        <v>77</v>
      </c>
      <c r="BK151" s="88">
        <f t="shared" si="49"/>
        <v>0</v>
      </c>
      <c r="BL151" s="14" t="s">
        <v>331</v>
      </c>
      <c r="BM151" s="14" t="s">
        <v>572</v>
      </c>
    </row>
    <row r="152" spans="2:65" s="6" customFormat="1" ht="22.35" customHeight="1">
      <c r="B152" s="300"/>
      <c r="C152" s="299"/>
      <c r="D152" s="303" t="s">
        <v>68</v>
      </c>
      <c r="E152" s="304" t="s">
        <v>573</v>
      </c>
      <c r="F152" s="304" t="s">
        <v>347</v>
      </c>
      <c r="G152" s="299"/>
      <c r="H152" s="299"/>
      <c r="I152" s="75"/>
      <c r="J152" s="342">
        <f>BK152</f>
        <v>0</v>
      </c>
      <c r="K152" s="299"/>
      <c r="L152" s="73"/>
      <c r="M152" s="76"/>
      <c r="N152" s="77"/>
      <c r="O152" s="77"/>
      <c r="P152" s="78">
        <f>SUM(P153:P158)</f>
        <v>0</v>
      </c>
      <c r="Q152" s="77"/>
      <c r="R152" s="78">
        <f>SUM(R153:R158)</f>
        <v>0</v>
      </c>
      <c r="S152" s="77"/>
      <c r="T152" s="79">
        <f>SUM(T153:T158)</f>
        <v>0</v>
      </c>
      <c r="AR152" s="74" t="s">
        <v>389</v>
      </c>
      <c r="AT152" s="80" t="s">
        <v>68</v>
      </c>
      <c r="AU152" s="80" t="s">
        <v>79</v>
      </c>
      <c r="AY152" s="74" t="s">
        <v>123</v>
      </c>
      <c r="BK152" s="81">
        <f>SUM(BK153:BK158)</f>
        <v>0</v>
      </c>
    </row>
    <row r="153" spans="2:65" s="1" customFormat="1" ht="22.5" customHeight="1">
      <c r="B153" s="208"/>
      <c r="C153" s="305" t="s">
        <v>574</v>
      </c>
      <c r="D153" s="305" t="s">
        <v>126</v>
      </c>
      <c r="E153" s="306" t="s">
        <v>575</v>
      </c>
      <c r="F153" s="307" t="s">
        <v>576</v>
      </c>
      <c r="G153" s="308" t="s">
        <v>577</v>
      </c>
      <c r="H153" s="309">
        <v>8</v>
      </c>
      <c r="I153" s="83"/>
      <c r="J153" s="270">
        <f t="shared" ref="J153:J158" si="50">ROUND(I153*H153,2)</f>
        <v>0</v>
      </c>
      <c r="K153" s="307" t="s">
        <v>275</v>
      </c>
      <c r="L153" s="26"/>
      <c r="M153" s="84" t="s">
        <v>5</v>
      </c>
      <c r="N153" s="85" t="s">
        <v>40</v>
      </c>
      <c r="O153" s="27"/>
      <c r="P153" s="86">
        <f t="shared" ref="P153:P158" si="51">O153*H153</f>
        <v>0</v>
      </c>
      <c r="Q153" s="86">
        <v>0</v>
      </c>
      <c r="R153" s="86">
        <f t="shared" ref="R153:R158" si="52">Q153*H153</f>
        <v>0</v>
      </c>
      <c r="S153" s="86">
        <v>0</v>
      </c>
      <c r="T153" s="87">
        <f t="shared" ref="T153:T158" si="53">S153*H153</f>
        <v>0</v>
      </c>
      <c r="AR153" s="14" t="s">
        <v>331</v>
      </c>
      <c r="AT153" s="14" t="s">
        <v>126</v>
      </c>
      <c r="AU153" s="14" t="s">
        <v>389</v>
      </c>
      <c r="AY153" s="14" t="s">
        <v>123</v>
      </c>
      <c r="BE153" s="88">
        <f t="shared" ref="BE153:BE158" si="54">IF(N153="základní",J153,0)</f>
        <v>0</v>
      </c>
      <c r="BF153" s="88">
        <f t="shared" ref="BF153:BF158" si="55">IF(N153="snížená",J153,0)</f>
        <v>0</v>
      </c>
      <c r="BG153" s="88">
        <f t="shared" ref="BG153:BG158" si="56">IF(N153="zákl. přenesená",J153,0)</f>
        <v>0</v>
      </c>
      <c r="BH153" s="88">
        <f t="shared" ref="BH153:BH158" si="57">IF(N153="sníž. přenesená",J153,0)</f>
        <v>0</v>
      </c>
      <c r="BI153" s="88">
        <f t="shared" ref="BI153:BI158" si="58">IF(N153="nulová",J153,0)</f>
        <v>0</v>
      </c>
      <c r="BJ153" s="14" t="s">
        <v>77</v>
      </c>
      <c r="BK153" s="88">
        <f t="shared" ref="BK153:BK158" si="59">ROUND(I153*H153,2)</f>
        <v>0</v>
      </c>
      <c r="BL153" s="14" t="s">
        <v>331</v>
      </c>
      <c r="BM153" s="14" t="s">
        <v>578</v>
      </c>
    </row>
    <row r="154" spans="2:65" s="1" customFormat="1" ht="22.5" customHeight="1">
      <c r="B154" s="208"/>
      <c r="C154" s="305" t="s">
        <v>579</v>
      </c>
      <c r="D154" s="305" t="s">
        <v>126</v>
      </c>
      <c r="E154" s="306" t="s">
        <v>580</v>
      </c>
      <c r="F154" s="307" t="s">
        <v>581</v>
      </c>
      <c r="G154" s="308" t="s">
        <v>526</v>
      </c>
      <c r="H154" s="309">
        <v>1</v>
      </c>
      <c r="I154" s="83"/>
      <c r="J154" s="270">
        <f t="shared" si="50"/>
        <v>0</v>
      </c>
      <c r="K154" s="307" t="s">
        <v>275</v>
      </c>
      <c r="L154" s="26"/>
      <c r="M154" s="84" t="s">
        <v>5</v>
      </c>
      <c r="N154" s="85" t="s">
        <v>40</v>
      </c>
      <c r="O154" s="27"/>
      <c r="P154" s="86">
        <f t="shared" si="51"/>
        <v>0</v>
      </c>
      <c r="Q154" s="86">
        <v>0</v>
      </c>
      <c r="R154" s="86">
        <f t="shared" si="52"/>
        <v>0</v>
      </c>
      <c r="S154" s="86">
        <v>0</v>
      </c>
      <c r="T154" s="87">
        <f t="shared" si="53"/>
        <v>0</v>
      </c>
      <c r="AR154" s="14" t="s">
        <v>331</v>
      </c>
      <c r="AT154" s="14" t="s">
        <v>126</v>
      </c>
      <c r="AU154" s="14" t="s">
        <v>389</v>
      </c>
      <c r="AY154" s="14" t="s">
        <v>123</v>
      </c>
      <c r="BE154" s="88">
        <f t="shared" si="54"/>
        <v>0</v>
      </c>
      <c r="BF154" s="88">
        <f t="shared" si="55"/>
        <v>0</v>
      </c>
      <c r="BG154" s="88">
        <f t="shared" si="56"/>
        <v>0</v>
      </c>
      <c r="BH154" s="88">
        <f t="shared" si="57"/>
        <v>0</v>
      </c>
      <c r="BI154" s="88">
        <f t="shared" si="58"/>
        <v>0</v>
      </c>
      <c r="BJ154" s="14" t="s">
        <v>77</v>
      </c>
      <c r="BK154" s="88">
        <f t="shared" si="59"/>
        <v>0</v>
      </c>
      <c r="BL154" s="14" t="s">
        <v>331</v>
      </c>
      <c r="BM154" s="14" t="s">
        <v>582</v>
      </c>
    </row>
    <row r="155" spans="2:65" s="1" customFormat="1" ht="22.5" customHeight="1">
      <c r="B155" s="208"/>
      <c r="C155" s="305" t="s">
        <v>583</v>
      </c>
      <c r="D155" s="305" t="s">
        <v>126</v>
      </c>
      <c r="E155" s="306" t="s">
        <v>584</v>
      </c>
      <c r="F155" s="307" t="s">
        <v>585</v>
      </c>
      <c r="G155" s="308" t="s">
        <v>577</v>
      </c>
      <c r="H155" s="309">
        <v>5</v>
      </c>
      <c r="I155" s="83"/>
      <c r="J155" s="270">
        <f t="shared" si="50"/>
        <v>0</v>
      </c>
      <c r="K155" s="307" t="s">
        <v>275</v>
      </c>
      <c r="L155" s="26"/>
      <c r="M155" s="84" t="s">
        <v>5</v>
      </c>
      <c r="N155" s="85" t="s">
        <v>40</v>
      </c>
      <c r="O155" s="27"/>
      <c r="P155" s="86">
        <f t="shared" si="51"/>
        <v>0</v>
      </c>
      <c r="Q155" s="86">
        <v>0</v>
      </c>
      <c r="R155" s="86">
        <f t="shared" si="52"/>
        <v>0</v>
      </c>
      <c r="S155" s="86">
        <v>0</v>
      </c>
      <c r="T155" s="87">
        <f t="shared" si="53"/>
        <v>0</v>
      </c>
      <c r="AR155" s="14" t="s">
        <v>331</v>
      </c>
      <c r="AT155" s="14" t="s">
        <v>126</v>
      </c>
      <c r="AU155" s="14" t="s">
        <v>389</v>
      </c>
      <c r="AY155" s="14" t="s">
        <v>123</v>
      </c>
      <c r="BE155" s="88">
        <f t="shared" si="54"/>
        <v>0</v>
      </c>
      <c r="BF155" s="88">
        <f t="shared" si="55"/>
        <v>0</v>
      </c>
      <c r="BG155" s="88">
        <f t="shared" si="56"/>
        <v>0</v>
      </c>
      <c r="BH155" s="88">
        <f t="shared" si="57"/>
        <v>0</v>
      </c>
      <c r="BI155" s="88">
        <f t="shared" si="58"/>
        <v>0</v>
      </c>
      <c r="BJ155" s="14" t="s">
        <v>77</v>
      </c>
      <c r="BK155" s="88">
        <f t="shared" si="59"/>
        <v>0</v>
      </c>
      <c r="BL155" s="14" t="s">
        <v>331</v>
      </c>
      <c r="BM155" s="14" t="s">
        <v>586</v>
      </c>
    </row>
    <row r="156" spans="2:65" s="1" customFormat="1" ht="22.5" customHeight="1">
      <c r="B156" s="208"/>
      <c r="C156" s="305" t="s">
        <v>587</v>
      </c>
      <c r="D156" s="305" t="s">
        <v>126</v>
      </c>
      <c r="E156" s="306" t="s">
        <v>588</v>
      </c>
      <c r="F156" s="307" t="s">
        <v>589</v>
      </c>
      <c r="G156" s="308" t="s">
        <v>365</v>
      </c>
      <c r="H156" s="94"/>
      <c r="I156" s="83"/>
      <c r="J156" s="270">
        <f t="shared" si="50"/>
        <v>0</v>
      </c>
      <c r="K156" s="307" t="s">
        <v>275</v>
      </c>
      <c r="L156" s="26"/>
      <c r="M156" s="84" t="s">
        <v>5</v>
      </c>
      <c r="N156" s="85" t="s">
        <v>40</v>
      </c>
      <c r="O156" s="27"/>
      <c r="P156" s="86">
        <f t="shared" si="51"/>
        <v>0</v>
      </c>
      <c r="Q156" s="86">
        <v>0</v>
      </c>
      <c r="R156" s="86">
        <f t="shared" si="52"/>
        <v>0</v>
      </c>
      <c r="S156" s="86">
        <v>0</v>
      </c>
      <c r="T156" s="87">
        <f t="shared" si="53"/>
        <v>0</v>
      </c>
      <c r="AR156" s="14" t="s">
        <v>331</v>
      </c>
      <c r="AT156" s="14" t="s">
        <v>126</v>
      </c>
      <c r="AU156" s="14" t="s">
        <v>389</v>
      </c>
      <c r="AY156" s="14" t="s">
        <v>123</v>
      </c>
      <c r="BE156" s="88">
        <f t="shared" si="54"/>
        <v>0</v>
      </c>
      <c r="BF156" s="88">
        <f t="shared" si="55"/>
        <v>0</v>
      </c>
      <c r="BG156" s="88">
        <f t="shared" si="56"/>
        <v>0</v>
      </c>
      <c r="BH156" s="88">
        <f t="shared" si="57"/>
        <v>0</v>
      </c>
      <c r="BI156" s="88">
        <f t="shared" si="58"/>
        <v>0</v>
      </c>
      <c r="BJ156" s="14" t="s">
        <v>77</v>
      </c>
      <c r="BK156" s="88">
        <f t="shared" si="59"/>
        <v>0</v>
      </c>
      <c r="BL156" s="14" t="s">
        <v>331</v>
      </c>
      <c r="BM156" s="14" t="s">
        <v>590</v>
      </c>
    </row>
    <row r="157" spans="2:65" s="1" customFormat="1" ht="22.5" customHeight="1">
      <c r="B157" s="208"/>
      <c r="C157" s="305" t="s">
        <v>591</v>
      </c>
      <c r="D157" s="305" t="s">
        <v>126</v>
      </c>
      <c r="E157" s="306" t="s">
        <v>592</v>
      </c>
      <c r="F157" s="307" t="s">
        <v>593</v>
      </c>
      <c r="G157" s="308" t="s">
        <v>365</v>
      </c>
      <c r="H157" s="94"/>
      <c r="I157" s="83"/>
      <c r="J157" s="270">
        <f t="shared" si="50"/>
        <v>0</v>
      </c>
      <c r="K157" s="307" t="s">
        <v>275</v>
      </c>
      <c r="L157" s="26"/>
      <c r="M157" s="84" t="s">
        <v>5</v>
      </c>
      <c r="N157" s="85" t="s">
        <v>40</v>
      </c>
      <c r="O157" s="27"/>
      <c r="P157" s="86">
        <f t="shared" si="51"/>
        <v>0</v>
      </c>
      <c r="Q157" s="86">
        <v>0</v>
      </c>
      <c r="R157" s="86">
        <f t="shared" si="52"/>
        <v>0</v>
      </c>
      <c r="S157" s="86">
        <v>0</v>
      </c>
      <c r="T157" s="87">
        <f t="shared" si="53"/>
        <v>0</v>
      </c>
      <c r="AR157" s="14" t="s">
        <v>331</v>
      </c>
      <c r="AT157" s="14" t="s">
        <v>126</v>
      </c>
      <c r="AU157" s="14" t="s">
        <v>389</v>
      </c>
      <c r="AY157" s="14" t="s">
        <v>123</v>
      </c>
      <c r="BE157" s="88">
        <f t="shared" si="54"/>
        <v>0</v>
      </c>
      <c r="BF157" s="88">
        <f t="shared" si="55"/>
        <v>0</v>
      </c>
      <c r="BG157" s="88">
        <f t="shared" si="56"/>
        <v>0</v>
      </c>
      <c r="BH157" s="88">
        <f t="shared" si="57"/>
        <v>0</v>
      </c>
      <c r="BI157" s="88">
        <f t="shared" si="58"/>
        <v>0</v>
      </c>
      <c r="BJ157" s="14" t="s">
        <v>77</v>
      </c>
      <c r="BK157" s="88">
        <f t="shared" si="59"/>
        <v>0</v>
      </c>
      <c r="BL157" s="14" t="s">
        <v>331</v>
      </c>
      <c r="BM157" s="14" t="s">
        <v>594</v>
      </c>
    </row>
    <row r="158" spans="2:65" s="1" customFormat="1" ht="22.5" customHeight="1">
      <c r="B158" s="208"/>
      <c r="C158" s="305" t="s">
        <v>595</v>
      </c>
      <c r="D158" s="305" t="s">
        <v>126</v>
      </c>
      <c r="E158" s="306" t="s">
        <v>596</v>
      </c>
      <c r="F158" s="307" t="s">
        <v>597</v>
      </c>
      <c r="G158" s="308" t="s">
        <v>365</v>
      </c>
      <c r="H158" s="94"/>
      <c r="I158" s="83"/>
      <c r="J158" s="270">
        <f t="shared" si="50"/>
        <v>0</v>
      </c>
      <c r="K158" s="307" t="s">
        <v>275</v>
      </c>
      <c r="L158" s="26"/>
      <c r="M158" s="84" t="s">
        <v>5</v>
      </c>
      <c r="N158" s="85" t="s">
        <v>40</v>
      </c>
      <c r="O158" s="27"/>
      <c r="P158" s="86">
        <f t="shared" si="51"/>
        <v>0</v>
      </c>
      <c r="Q158" s="86">
        <v>0</v>
      </c>
      <c r="R158" s="86">
        <f t="shared" si="52"/>
        <v>0</v>
      </c>
      <c r="S158" s="86">
        <v>0</v>
      </c>
      <c r="T158" s="87">
        <f t="shared" si="53"/>
        <v>0</v>
      </c>
      <c r="AR158" s="14" t="s">
        <v>331</v>
      </c>
      <c r="AT158" s="14" t="s">
        <v>126</v>
      </c>
      <c r="AU158" s="14" t="s">
        <v>389</v>
      </c>
      <c r="AY158" s="14" t="s">
        <v>123</v>
      </c>
      <c r="BE158" s="88">
        <f t="shared" si="54"/>
        <v>0</v>
      </c>
      <c r="BF158" s="88">
        <f t="shared" si="55"/>
        <v>0</v>
      </c>
      <c r="BG158" s="88">
        <f t="shared" si="56"/>
        <v>0</v>
      </c>
      <c r="BH158" s="88">
        <f t="shared" si="57"/>
        <v>0</v>
      </c>
      <c r="BI158" s="88">
        <f t="shared" si="58"/>
        <v>0</v>
      </c>
      <c r="BJ158" s="14" t="s">
        <v>77</v>
      </c>
      <c r="BK158" s="88">
        <f t="shared" si="59"/>
        <v>0</v>
      </c>
      <c r="BL158" s="14" t="s">
        <v>331</v>
      </c>
      <c r="BM158" s="14" t="s">
        <v>598</v>
      </c>
    </row>
    <row r="159" spans="2:65" s="6" customFormat="1" ht="37.35" customHeight="1">
      <c r="B159" s="300"/>
      <c r="C159" s="299"/>
      <c r="D159" s="303" t="s">
        <v>68</v>
      </c>
      <c r="E159" s="325" t="s">
        <v>356</v>
      </c>
      <c r="F159" s="325" t="s">
        <v>357</v>
      </c>
      <c r="G159" s="299"/>
      <c r="I159" s="75"/>
      <c r="J159" s="344">
        <f>BK159</f>
        <v>0</v>
      </c>
      <c r="K159" s="299"/>
      <c r="L159" s="73"/>
      <c r="M159" s="76"/>
      <c r="N159" s="77"/>
      <c r="O159" s="77"/>
      <c r="P159" s="78">
        <f>P160</f>
        <v>0</v>
      </c>
      <c r="Q159" s="77"/>
      <c r="R159" s="78">
        <f>R160</f>
        <v>0</v>
      </c>
      <c r="S159" s="77"/>
      <c r="T159" s="79">
        <f>T160</f>
        <v>0</v>
      </c>
      <c r="AR159" s="74" t="s">
        <v>247</v>
      </c>
      <c r="AT159" s="80" t="s">
        <v>68</v>
      </c>
      <c r="AU159" s="80" t="s">
        <v>69</v>
      </c>
      <c r="AY159" s="74" t="s">
        <v>123</v>
      </c>
      <c r="BK159" s="81">
        <f>BK160</f>
        <v>0</v>
      </c>
    </row>
    <row r="160" spans="2:65" s="1" customFormat="1" ht="22.5" customHeight="1">
      <c r="B160" s="208"/>
      <c r="C160" s="305" t="s">
        <v>599</v>
      </c>
      <c r="D160" s="305" t="s">
        <v>126</v>
      </c>
      <c r="E160" s="306" t="s">
        <v>363</v>
      </c>
      <c r="F160" s="307" t="s">
        <v>364</v>
      </c>
      <c r="G160" s="308" t="s">
        <v>365</v>
      </c>
      <c r="H160" s="94"/>
      <c r="I160" s="83"/>
      <c r="J160" s="270">
        <f>ROUND(I160*H160,2)</f>
        <v>0</v>
      </c>
      <c r="K160" s="307" t="s">
        <v>275</v>
      </c>
      <c r="L160" s="26"/>
      <c r="M160" s="84" t="s">
        <v>5</v>
      </c>
      <c r="N160" s="95" t="s">
        <v>40</v>
      </c>
      <c r="O160" s="96"/>
      <c r="P160" s="97">
        <f>O160*H160</f>
        <v>0</v>
      </c>
      <c r="Q160" s="97">
        <v>0</v>
      </c>
      <c r="R160" s="97">
        <f>Q160*H160</f>
        <v>0</v>
      </c>
      <c r="S160" s="97">
        <v>0</v>
      </c>
      <c r="T160" s="98">
        <f>S160*H160</f>
        <v>0</v>
      </c>
      <c r="AR160" s="14" t="s">
        <v>131</v>
      </c>
      <c r="AT160" s="14" t="s">
        <v>126</v>
      </c>
      <c r="AU160" s="14" t="s">
        <v>77</v>
      </c>
      <c r="AY160" s="14" t="s">
        <v>123</v>
      </c>
      <c r="BE160" s="88">
        <f>IF(N160="základní",J160,0)</f>
        <v>0</v>
      </c>
      <c r="BF160" s="88">
        <f>IF(N160="snížená",J160,0)</f>
        <v>0</v>
      </c>
      <c r="BG160" s="88">
        <f>IF(N160="zákl. přenesená",J160,0)</f>
        <v>0</v>
      </c>
      <c r="BH160" s="88">
        <f>IF(N160="sníž. přenesená",J160,0)</f>
        <v>0</v>
      </c>
      <c r="BI160" s="88">
        <f>IF(N160="nulová",J160,0)</f>
        <v>0</v>
      </c>
      <c r="BJ160" s="14" t="s">
        <v>77</v>
      </c>
      <c r="BK160" s="88">
        <f>ROUND(I160*H160,2)</f>
        <v>0</v>
      </c>
      <c r="BL160" s="14" t="s">
        <v>131</v>
      </c>
      <c r="BM160" s="14" t="s">
        <v>600</v>
      </c>
    </row>
    <row r="161" spans="2:12" s="1" customFormat="1" ht="6.95" customHeight="1">
      <c r="B161" s="233"/>
      <c r="C161" s="234"/>
      <c r="D161" s="234"/>
      <c r="E161" s="234"/>
      <c r="F161" s="234"/>
      <c r="G161" s="234"/>
      <c r="H161" s="234"/>
      <c r="I161" s="234"/>
      <c r="J161" s="234"/>
      <c r="K161" s="234"/>
      <c r="L161" s="26"/>
    </row>
  </sheetData>
  <sheetProtection password="A2DB" sheet="1" objects="1" scenarios="1" selectLockedCells="1"/>
  <autoFilter ref="C88:K160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phoneticPr fontId="44" type="noConversion"/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>
      <selection activeCell="A3" sqref="A3"/>
    </sheetView>
  </sheetViews>
  <sheetFormatPr defaultRowHeight="13.5"/>
  <cols>
    <col min="1" max="1" width="8.33203125" style="99" customWidth="1"/>
    <col min="2" max="2" width="1.6640625" style="99" customWidth="1"/>
    <col min="3" max="4" width="5" style="99" customWidth="1"/>
    <col min="5" max="5" width="11.6640625" style="99" customWidth="1"/>
    <col min="6" max="6" width="9.1640625" style="99" customWidth="1"/>
    <col min="7" max="7" width="5" style="99" customWidth="1"/>
    <col min="8" max="8" width="77.83203125" style="99" customWidth="1"/>
    <col min="9" max="10" width="20" style="99" customWidth="1"/>
    <col min="11" max="11" width="1.6640625" style="99" customWidth="1"/>
    <col min="12" max="16384" width="9.33203125" style="43"/>
  </cols>
  <sheetData>
    <row r="1" spans="2:11" ht="37.5" customHeight="1"/>
    <row r="2" spans="2:11" ht="7.5" customHeight="1">
      <c r="B2" s="349"/>
      <c r="C2" s="350"/>
      <c r="D2" s="350"/>
      <c r="E2" s="350"/>
      <c r="F2" s="350"/>
      <c r="G2" s="350"/>
      <c r="H2" s="350"/>
      <c r="I2" s="350"/>
      <c r="J2" s="350"/>
      <c r="K2" s="351"/>
    </row>
    <row r="3" spans="2:11" s="7" customFormat="1" ht="45" customHeight="1">
      <c r="B3" s="352"/>
      <c r="C3" s="353" t="s">
        <v>601</v>
      </c>
      <c r="D3" s="353"/>
      <c r="E3" s="353"/>
      <c r="F3" s="353"/>
      <c r="G3" s="353"/>
      <c r="H3" s="353"/>
      <c r="I3" s="353"/>
      <c r="J3" s="353"/>
      <c r="K3" s="354"/>
    </row>
    <row r="4" spans="2:11" ht="25.5" customHeight="1">
      <c r="B4" s="381"/>
      <c r="C4" s="419" t="s">
        <v>602</v>
      </c>
      <c r="D4" s="419"/>
      <c r="E4" s="419"/>
      <c r="F4" s="419"/>
      <c r="G4" s="419"/>
      <c r="H4" s="419"/>
      <c r="I4" s="419"/>
      <c r="J4" s="419"/>
      <c r="K4" s="386"/>
    </row>
    <row r="5" spans="2:11" ht="5.25" customHeight="1">
      <c r="B5" s="381"/>
      <c r="C5" s="420"/>
      <c r="D5" s="420"/>
      <c r="E5" s="420"/>
      <c r="F5" s="420"/>
      <c r="G5" s="420"/>
      <c r="H5" s="420"/>
      <c r="I5" s="420"/>
      <c r="J5" s="420"/>
      <c r="K5" s="386"/>
    </row>
    <row r="6" spans="2:11" ht="15" customHeight="1">
      <c r="B6" s="381"/>
      <c r="C6" s="421" t="s">
        <v>603</v>
      </c>
      <c r="D6" s="421"/>
      <c r="E6" s="421"/>
      <c r="F6" s="421"/>
      <c r="G6" s="421"/>
      <c r="H6" s="421"/>
      <c r="I6" s="421"/>
      <c r="J6" s="421"/>
      <c r="K6" s="386"/>
    </row>
    <row r="7" spans="2:11" ht="15" customHeight="1">
      <c r="B7" s="422"/>
      <c r="C7" s="421" t="s">
        <v>604</v>
      </c>
      <c r="D7" s="421"/>
      <c r="E7" s="421"/>
      <c r="F7" s="421"/>
      <c r="G7" s="421"/>
      <c r="H7" s="421"/>
      <c r="I7" s="421"/>
      <c r="J7" s="421"/>
      <c r="K7" s="386"/>
    </row>
    <row r="8" spans="2:11" ht="12.75" customHeight="1">
      <c r="B8" s="422"/>
      <c r="C8" s="375"/>
      <c r="D8" s="375"/>
      <c r="E8" s="375"/>
      <c r="F8" s="375"/>
      <c r="G8" s="375"/>
      <c r="H8" s="375"/>
      <c r="I8" s="375"/>
      <c r="J8" s="375"/>
      <c r="K8" s="386"/>
    </row>
    <row r="9" spans="2:11" ht="15" customHeight="1">
      <c r="B9" s="422"/>
      <c r="C9" s="421" t="s">
        <v>605</v>
      </c>
      <c r="D9" s="421"/>
      <c r="E9" s="421"/>
      <c r="F9" s="421"/>
      <c r="G9" s="421"/>
      <c r="H9" s="421"/>
      <c r="I9" s="421"/>
      <c r="J9" s="421"/>
      <c r="K9" s="386"/>
    </row>
    <row r="10" spans="2:11" ht="15" customHeight="1">
      <c r="B10" s="422"/>
      <c r="C10" s="375"/>
      <c r="D10" s="421" t="s">
        <v>606</v>
      </c>
      <c r="E10" s="421"/>
      <c r="F10" s="421"/>
      <c r="G10" s="421"/>
      <c r="H10" s="421"/>
      <c r="I10" s="421"/>
      <c r="J10" s="421"/>
      <c r="K10" s="386"/>
    </row>
    <row r="11" spans="2:11" ht="15" customHeight="1">
      <c r="B11" s="422"/>
      <c r="C11" s="423"/>
      <c r="D11" s="421" t="s">
        <v>607</v>
      </c>
      <c r="E11" s="421"/>
      <c r="F11" s="421"/>
      <c r="G11" s="421"/>
      <c r="H11" s="421"/>
      <c r="I11" s="421"/>
      <c r="J11" s="421"/>
      <c r="K11" s="386"/>
    </row>
    <row r="12" spans="2:11" ht="12.75" customHeight="1">
      <c r="B12" s="422"/>
      <c r="C12" s="423"/>
      <c r="D12" s="423"/>
      <c r="E12" s="423"/>
      <c r="F12" s="423"/>
      <c r="G12" s="423"/>
      <c r="H12" s="423"/>
      <c r="I12" s="423"/>
      <c r="J12" s="423"/>
      <c r="K12" s="386"/>
    </row>
    <row r="13" spans="2:11" ht="15" customHeight="1">
      <c r="B13" s="422"/>
      <c r="C13" s="423"/>
      <c r="D13" s="421" t="s">
        <v>608</v>
      </c>
      <c r="E13" s="421"/>
      <c r="F13" s="421"/>
      <c r="G13" s="421"/>
      <c r="H13" s="421"/>
      <c r="I13" s="421"/>
      <c r="J13" s="421"/>
      <c r="K13" s="386"/>
    </row>
    <row r="14" spans="2:11" ht="15" customHeight="1">
      <c r="B14" s="422"/>
      <c r="C14" s="423"/>
      <c r="D14" s="421" t="s">
        <v>609</v>
      </c>
      <c r="E14" s="421"/>
      <c r="F14" s="421"/>
      <c r="G14" s="421"/>
      <c r="H14" s="421"/>
      <c r="I14" s="421"/>
      <c r="J14" s="421"/>
      <c r="K14" s="386"/>
    </row>
    <row r="15" spans="2:11" ht="15" customHeight="1">
      <c r="B15" s="422"/>
      <c r="C15" s="423"/>
      <c r="D15" s="421" t="s">
        <v>610</v>
      </c>
      <c r="E15" s="421"/>
      <c r="F15" s="421"/>
      <c r="G15" s="421"/>
      <c r="H15" s="421"/>
      <c r="I15" s="421"/>
      <c r="J15" s="421"/>
      <c r="K15" s="386"/>
    </row>
    <row r="16" spans="2:11" ht="15" customHeight="1">
      <c r="B16" s="422"/>
      <c r="C16" s="423"/>
      <c r="D16" s="423"/>
      <c r="E16" s="424" t="s">
        <v>76</v>
      </c>
      <c r="F16" s="421" t="s">
        <v>611</v>
      </c>
      <c r="G16" s="421"/>
      <c r="H16" s="421"/>
      <c r="I16" s="421"/>
      <c r="J16" s="421"/>
      <c r="K16" s="386"/>
    </row>
    <row r="17" spans="2:11" ht="15" customHeight="1">
      <c r="B17" s="422"/>
      <c r="C17" s="423"/>
      <c r="D17" s="423"/>
      <c r="E17" s="424" t="s">
        <v>612</v>
      </c>
      <c r="F17" s="421" t="s">
        <v>613</v>
      </c>
      <c r="G17" s="421"/>
      <c r="H17" s="421"/>
      <c r="I17" s="421"/>
      <c r="J17" s="421"/>
      <c r="K17" s="386"/>
    </row>
    <row r="18" spans="2:11" ht="15" customHeight="1">
      <c r="B18" s="422"/>
      <c r="C18" s="423"/>
      <c r="D18" s="423"/>
      <c r="E18" s="424" t="s">
        <v>614</v>
      </c>
      <c r="F18" s="421" t="s">
        <v>615</v>
      </c>
      <c r="G18" s="421"/>
      <c r="H18" s="421"/>
      <c r="I18" s="421"/>
      <c r="J18" s="421"/>
      <c r="K18" s="386"/>
    </row>
    <row r="19" spans="2:11" ht="15" customHeight="1">
      <c r="B19" s="422"/>
      <c r="C19" s="423"/>
      <c r="D19" s="423"/>
      <c r="E19" s="424" t="s">
        <v>616</v>
      </c>
      <c r="F19" s="421" t="s">
        <v>617</v>
      </c>
      <c r="G19" s="421"/>
      <c r="H19" s="421"/>
      <c r="I19" s="421"/>
      <c r="J19" s="421"/>
      <c r="K19" s="386"/>
    </row>
    <row r="20" spans="2:11" ht="15" customHeight="1">
      <c r="B20" s="422"/>
      <c r="C20" s="423"/>
      <c r="D20" s="423"/>
      <c r="E20" s="424" t="s">
        <v>346</v>
      </c>
      <c r="F20" s="421" t="s">
        <v>347</v>
      </c>
      <c r="G20" s="421"/>
      <c r="H20" s="421"/>
      <c r="I20" s="421"/>
      <c r="J20" s="421"/>
      <c r="K20" s="386"/>
    </row>
    <row r="21" spans="2:11" ht="15" customHeight="1">
      <c r="B21" s="422"/>
      <c r="C21" s="423"/>
      <c r="D21" s="423"/>
      <c r="E21" s="424" t="s">
        <v>618</v>
      </c>
      <c r="F21" s="421" t="s">
        <v>619</v>
      </c>
      <c r="G21" s="421"/>
      <c r="H21" s="421"/>
      <c r="I21" s="421"/>
      <c r="J21" s="421"/>
      <c r="K21" s="386"/>
    </row>
    <row r="22" spans="2:11" ht="12.75" customHeight="1">
      <c r="B22" s="422"/>
      <c r="C22" s="423"/>
      <c r="D22" s="423"/>
      <c r="E22" s="423"/>
      <c r="F22" s="423"/>
      <c r="G22" s="423"/>
      <c r="H22" s="423"/>
      <c r="I22" s="423"/>
      <c r="J22" s="423"/>
      <c r="K22" s="386"/>
    </row>
    <row r="23" spans="2:11" ht="15" customHeight="1">
      <c r="B23" s="422"/>
      <c r="C23" s="421" t="s">
        <v>620</v>
      </c>
      <c r="D23" s="421"/>
      <c r="E23" s="421"/>
      <c r="F23" s="421"/>
      <c r="G23" s="421"/>
      <c r="H23" s="421"/>
      <c r="I23" s="421"/>
      <c r="J23" s="421"/>
      <c r="K23" s="386"/>
    </row>
    <row r="24" spans="2:11" ht="15" customHeight="1">
      <c r="B24" s="422"/>
      <c r="C24" s="421" t="s">
        <v>621</v>
      </c>
      <c r="D24" s="421"/>
      <c r="E24" s="421"/>
      <c r="F24" s="421"/>
      <c r="G24" s="421"/>
      <c r="H24" s="421"/>
      <c r="I24" s="421"/>
      <c r="J24" s="421"/>
      <c r="K24" s="386"/>
    </row>
    <row r="25" spans="2:11" ht="15" customHeight="1">
      <c r="B25" s="422"/>
      <c r="C25" s="375"/>
      <c r="D25" s="421" t="s">
        <v>622</v>
      </c>
      <c r="E25" s="421"/>
      <c r="F25" s="421"/>
      <c r="G25" s="421"/>
      <c r="H25" s="421"/>
      <c r="I25" s="421"/>
      <c r="J25" s="421"/>
      <c r="K25" s="386"/>
    </row>
    <row r="26" spans="2:11" ht="15" customHeight="1">
      <c r="B26" s="422"/>
      <c r="C26" s="423"/>
      <c r="D26" s="421" t="s">
        <v>623</v>
      </c>
      <c r="E26" s="421"/>
      <c r="F26" s="421"/>
      <c r="G26" s="421"/>
      <c r="H26" s="421"/>
      <c r="I26" s="421"/>
      <c r="J26" s="421"/>
      <c r="K26" s="386"/>
    </row>
    <row r="27" spans="2:11" ht="12.75" customHeight="1">
      <c r="B27" s="422"/>
      <c r="C27" s="423"/>
      <c r="D27" s="423"/>
      <c r="E27" s="423"/>
      <c r="F27" s="423"/>
      <c r="G27" s="423"/>
      <c r="H27" s="423"/>
      <c r="I27" s="423"/>
      <c r="J27" s="423"/>
      <c r="K27" s="386"/>
    </row>
    <row r="28" spans="2:11" ht="15" customHeight="1">
      <c r="B28" s="422"/>
      <c r="C28" s="423"/>
      <c r="D28" s="421" t="s">
        <v>624</v>
      </c>
      <c r="E28" s="421"/>
      <c r="F28" s="421"/>
      <c r="G28" s="421"/>
      <c r="H28" s="421"/>
      <c r="I28" s="421"/>
      <c r="J28" s="421"/>
      <c r="K28" s="386"/>
    </row>
    <row r="29" spans="2:11" ht="15" customHeight="1">
      <c r="B29" s="422"/>
      <c r="C29" s="423"/>
      <c r="D29" s="421" t="s">
        <v>625</v>
      </c>
      <c r="E29" s="421"/>
      <c r="F29" s="421"/>
      <c r="G29" s="421"/>
      <c r="H29" s="421"/>
      <c r="I29" s="421"/>
      <c r="J29" s="421"/>
      <c r="K29" s="386"/>
    </row>
    <row r="30" spans="2:11" ht="12.75" customHeight="1">
      <c r="B30" s="422"/>
      <c r="C30" s="423"/>
      <c r="D30" s="423"/>
      <c r="E30" s="423"/>
      <c r="F30" s="423"/>
      <c r="G30" s="423"/>
      <c r="H30" s="423"/>
      <c r="I30" s="423"/>
      <c r="J30" s="423"/>
      <c r="K30" s="386"/>
    </row>
    <row r="31" spans="2:11" ht="15" customHeight="1">
      <c r="B31" s="422"/>
      <c r="C31" s="423"/>
      <c r="D31" s="421" t="s">
        <v>626</v>
      </c>
      <c r="E31" s="421"/>
      <c r="F31" s="421"/>
      <c r="G31" s="421"/>
      <c r="H31" s="421"/>
      <c r="I31" s="421"/>
      <c r="J31" s="421"/>
      <c r="K31" s="386"/>
    </row>
    <row r="32" spans="2:11" ht="15" customHeight="1">
      <c r="B32" s="422"/>
      <c r="C32" s="423"/>
      <c r="D32" s="421" t="s">
        <v>627</v>
      </c>
      <c r="E32" s="421"/>
      <c r="F32" s="421"/>
      <c r="G32" s="421"/>
      <c r="H32" s="421"/>
      <c r="I32" s="421"/>
      <c r="J32" s="421"/>
      <c r="K32" s="386"/>
    </row>
    <row r="33" spans="2:11" ht="15" customHeight="1">
      <c r="B33" s="422"/>
      <c r="C33" s="423"/>
      <c r="D33" s="421" t="s">
        <v>628</v>
      </c>
      <c r="E33" s="421"/>
      <c r="F33" s="421"/>
      <c r="G33" s="421"/>
      <c r="H33" s="421"/>
      <c r="I33" s="421"/>
      <c r="J33" s="421"/>
      <c r="K33" s="386"/>
    </row>
    <row r="34" spans="2:11" ht="15" customHeight="1">
      <c r="B34" s="422"/>
      <c r="C34" s="423"/>
      <c r="D34" s="375"/>
      <c r="E34" s="360" t="s">
        <v>108</v>
      </c>
      <c r="F34" s="375"/>
      <c r="G34" s="421" t="s">
        <v>629</v>
      </c>
      <c r="H34" s="421"/>
      <c r="I34" s="421"/>
      <c r="J34" s="421"/>
      <c r="K34" s="386"/>
    </row>
    <row r="35" spans="2:11" ht="30.75" customHeight="1">
      <c r="B35" s="422"/>
      <c r="C35" s="423"/>
      <c r="D35" s="375"/>
      <c r="E35" s="360" t="s">
        <v>630</v>
      </c>
      <c r="F35" s="375"/>
      <c r="G35" s="421" t="s">
        <v>631</v>
      </c>
      <c r="H35" s="421"/>
      <c r="I35" s="421"/>
      <c r="J35" s="421"/>
      <c r="K35" s="386"/>
    </row>
    <row r="36" spans="2:11" ht="15" customHeight="1">
      <c r="B36" s="422"/>
      <c r="C36" s="423"/>
      <c r="D36" s="375"/>
      <c r="E36" s="360" t="s">
        <v>50</v>
      </c>
      <c r="F36" s="375"/>
      <c r="G36" s="421" t="s">
        <v>632</v>
      </c>
      <c r="H36" s="421"/>
      <c r="I36" s="421"/>
      <c r="J36" s="421"/>
      <c r="K36" s="386"/>
    </row>
    <row r="37" spans="2:11" ht="15" customHeight="1">
      <c r="B37" s="422"/>
      <c r="C37" s="423"/>
      <c r="D37" s="375"/>
      <c r="E37" s="360" t="s">
        <v>109</v>
      </c>
      <c r="F37" s="375"/>
      <c r="G37" s="421" t="s">
        <v>633</v>
      </c>
      <c r="H37" s="421"/>
      <c r="I37" s="421"/>
      <c r="J37" s="421"/>
      <c r="K37" s="386"/>
    </row>
    <row r="38" spans="2:11" ht="15" customHeight="1">
      <c r="B38" s="422"/>
      <c r="C38" s="423"/>
      <c r="D38" s="375"/>
      <c r="E38" s="360" t="s">
        <v>110</v>
      </c>
      <c r="F38" s="375"/>
      <c r="G38" s="421" t="s">
        <v>634</v>
      </c>
      <c r="H38" s="421"/>
      <c r="I38" s="421"/>
      <c r="J38" s="421"/>
      <c r="K38" s="386"/>
    </row>
    <row r="39" spans="2:11" ht="15" customHeight="1">
      <c r="B39" s="422"/>
      <c r="C39" s="423"/>
      <c r="D39" s="375"/>
      <c r="E39" s="360" t="s">
        <v>111</v>
      </c>
      <c r="F39" s="375"/>
      <c r="G39" s="421" t="s">
        <v>635</v>
      </c>
      <c r="H39" s="421"/>
      <c r="I39" s="421"/>
      <c r="J39" s="421"/>
      <c r="K39" s="386"/>
    </row>
    <row r="40" spans="2:11" ht="15" customHeight="1">
      <c r="B40" s="422"/>
      <c r="C40" s="423"/>
      <c r="D40" s="375"/>
      <c r="E40" s="360" t="s">
        <v>636</v>
      </c>
      <c r="F40" s="375"/>
      <c r="G40" s="421" t="s">
        <v>637</v>
      </c>
      <c r="H40" s="421"/>
      <c r="I40" s="421"/>
      <c r="J40" s="421"/>
      <c r="K40" s="386"/>
    </row>
    <row r="41" spans="2:11" ht="15" customHeight="1">
      <c r="B41" s="422"/>
      <c r="C41" s="423"/>
      <c r="D41" s="375"/>
      <c r="E41" s="360"/>
      <c r="F41" s="375"/>
      <c r="G41" s="421" t="s">
        <v>638</v>
      </c>
      <c r="H41" s="421"/>
      <c r="I41" s="421"/>
      <c r="J41" s="421"/>
      <c r="K41" s="386"/>
    </row>
    <row r="42" spans="2:11" ht="15" customHeight="1">
      <c r="B42" s="422"/>
      <c r="C42" s="423"/>
      <c r="D42" s="375"/>
      <c r="E42" s="360" t="s">
        <v>639</v>
      </c>
      <c r="F42" s="375"/>
      <c r="G42" s="421" t="s">
        <v>640</v>
      </c>
      <c r="H42" s="421"/>
      <c r="I42" s="421"/>
      <c r="J42" s="421"/>
      <c r="K42" s="386"/>
    </row>
    <row r="43" spans="2:11" ht="15" customHeight="1">
      <c r="B43" s="422"/>
      <c r="C43" s="423"/>
      <c r="D43" s="375"/>
      <c r="E43" s="360" t="s">
        <v>113</v>
      </c>
      <c r="F43" s="375"/>
      <c r="G43" s="421" t="s">
        <v>641</v>
      </c>
      <c r="H43" s="421"/>
      <c r="I43" s="421"/>
      <c r="J43" s="421"/>
      <c r="K43" s="386"/>
    </row>
    <row r="44" spans="2:11" ht="12.75" customHeight="1">
      <c r="B44" s="422"/>
      <c r="C44" s="423"/>
      <c r="D44" s="375"/>
      <c r="E44" s="375"/>
      <c r="F44" s="375"/>
      <c r="G44" s="375"/>
      <c r="H44" s="375"/>
      <c r="I44" s="375"/>
      <c r="J44" s="375"/>
      <c r="K44" s="386"/>
    </row>
    <row r="45" spans="2:11" ht="15" customHeight="1">
      <c r="B45" s="422"/>
      <c r="C45" s="423"/>
      <c r="D45" s="421" t="s">
        <v>642</v>
      </c>
      <c r="E45" s="421"/>
      <c r="F45" s="421"/>
      <c r="G45" s="421"/>
      <c r="H45" s="421"/>
      <c r="I45" s="421"/>
      <c r="J45" s="421"/>
      <c r="K45" s="386"/>
    </row>
    <row r="46" spans="2:11" ht="15" customHeight="1">
      <c r="B46" s="422"/>
      <c r="C46" s="423"/>
      <c r="D46" s="423"/>
      <c r="E46" s="421" t="s">
        <v>643</v>
      </c>
      <c r="F46" s="421"/>
      <c r="G46" s="421"/>
      <c r="H46" s="421"/>
      <c r="I46" s="421"/>
      <c r="J46" s="421"/>
      <c r="K46" s="386"/>
    </row>
    <row r="47" spans="2:11" ht="15" customHeight="1">
      <c r="B47" s="422"/>
      <c r="C47" s="423"/>
      <c r="D47" s="423"/>
      <c r="E47" s="421" t="s">
        <v>644</v>
      </c>
      <c r="F47" s="421"/>
      <c r="G47" s="421"/>
      <c r="H47" s="421"/>
      <c r="I47" s="421"/>
      <c r="J47" s="421"/>
      <c r="K47" s="386"/>
    </row>
    <row r="48" spans="2:11" ht="15" customHeight="1">
      <c r="B48" s="422"/>
      <c r="C48" s="423"/>
      <c r="D48" s="423"/>
      <c r="E48" s="421" t="s">
        <v>645</v>
      </c>
      <c r="F48" s="421"/>
      <c r="G48" s="421"/>
      <c r="H48" s="421"/>
      <c r="I48" s="421"/>
      <c r="J48" s="421"/>
      <c r="K48" s="386"/>
    </row>
    <row r="49" spans="2:11" ht="15" customHeight="1">
      <c r="B49" s="422"/>
      <c r="C49" s="423"/>
      <c r="D49" s="421" t="s">
        <v>646</v>
      </c>
      <c r="E49" s="421"/>
      <c r="F49" s="421"/>
      <c r="G49" s="421"/>
      <c r="H49" s="421"/>
      <c r="I49" s="421"/>
      <c r="J49" s="421"/>
      <c r="K49" s="386"/>
    </row>
    <row r="50" spans="2:11" ht="25.5" customHeight="1">
      <c r="B50" s="381"/>
      <c r="C50" s="419" t="s">
        <v>647</v>
      </c>
      <c r="D50" s="419"/>
      <c r="E50" s="419"/>
      <c r="F50" s="419"/>
      <c r="G50" s="419"/>
      <c r="H50" s="419"/>
      <c r="I50" s="419"/>
      <c r="J50" s="419"/>
      <c r="K50" s="386"/>
    </row>
    <row r="51" spans="2:11" ht="5.25" customHeight="1">
      <c r="B51" s="381"/>
      <c r="C51" s="420"/>
      <c r="D51" s="420"/>
      <c r="E51" s="420"/>
      <c r="F51" s="420"/>
      <c r="G51" s="420"/>
      <c r="H51" s="420"/>
      <c r="I51" s="420"/>
      <c r="J51" s="420"/>
      <c r="K51" s="386"/>
    </row>
    <row r="52" spans="2:11" ht="15" customHeight="1">
      <c r="B52" s="381"/>
      <c r="C52" s="421" t="s">
        <v>648</v>
      </c>
      <c r="D52" s="421"/>
      <c r="E52" s="421"/>
      <c r="F52" s="421"/>
      <c r="G52" s="421"/>
      <c r="H52" s="421"/>
      <c r="I52" s="421"/>
      <c r="J52" s="421"/>
      <c r="K52" s="386"/>
    </row>
    <row r="53" spans="2:11" ht="15" customHeight="1">
      <c r="B53" s="381"/>
      <c r="C53" s="421" t="s">
        <v>649</v>
      </c>
      <c r="D53" s="421"/>
      <c r="E53" s="421"/>
      <c r="F53" s="421"/>
      <c r="G53" s="421"/>
      <c r="H53" s="421"/>
      <c r="I53" s="421"/>
      <c r="J53" s="421"/>
      <c r="K53" s="386"/>
    </row>
    <row r="54" spans="2:11" ht="12.75" customHeight="1">
      <c r="B54" s="381"/>
      <c r="C54" s="375"/>
      <c r="D54" s="375"/>
      <c r="E54" s="375"/>
      <c r="F54" s="375"/>
      <c r="G54" s="375"/>
      <c r="H54" s="375"/>
      <c r="I54" s="375"/>
      <c r="J54" s="375"/>
      <c r="K54" s="386"/>
    </row>
    <row r="55" spans="2:11" ht="15" customHeight="1">
      <c r="B55" s="381"/>
      <c r="C55" s="421" t="s">
        <v>650</v>
      </c>
      <c r="D55" s="421"/>
      <c r="E55" s="421"/>
      <c r="F55" s="421"/>
      <c r="G55" s="421"/>
      <c r="H55" s="421"/>
      <c r="I55" s="421"/>
      <c r="J55" s="421"/>
      <c r="K55" s="386"/>
    </row>
    <row r="56" spans="2:11" ht="15" customHeight="1">
      <c r="B56" s="381"/>
      <c r="C56" s="423"/>
      <c r="D56" s="421" t="s">
        <v>651</v>
      </c>
      <c r="E56" s="421"/>
      <c r="F56" s="421"/>
      <c r="G56" s="421"/>
      <c r="H56" s="421"/>
      <c r="I56" s="421"/>
      <c r="J56" s="421"/>
      <c r="K56" s="386"/>
    </row>
    <row r="57" spans="2:11" ht="15" customHeight="1">
      <c r="B57" s="381"/>
      <c r="C57" s="423"/>
      <c r="D57" s="421" t="s">
        <v>652</v>
      </c>
      <c r="E57" s="421"/>
      <c r="F57" s="421"/>
      <c r="G57" s="421"/>
      <c r="H57" s="421"/>
      <c r="I57" s="421"/>
      <c r="J57" s="421"/>
      <c r="K57" s="386"/>
    </row>
    <row r="58" spans="2:11" ht="15" customHeight="1">
      <c r="B58" s="381"/>
      <c r="C58" s="423"/>
      <c r="D58" s="421" t="s">
        <v>653</v>
      </c>
      <c r="E58" s="421"/>
      <c r="F58" s="421"/>
      <c r="G58" s="421"/>
      <c r="H58" s="421"/>
      <c r="I58" s="421"/>
      <c r="J58" s="421"/>
      <c r="K58" s="386"/>
    </row>
    <row r="59" spans="2:11" ht="15" customHeight="1">
      <c r="B59" s="381"/>
      <c r="C59" s="423"/>
      <c r="D59" s="421" t="s">
        <v>654</v>
      </c>
      <c r="E59" s="421"/>
      <c r="F59" s="421"/>
      <c r="G59" s="421"/>
      <c r="H59" s="421"/>
      <c r="I59" s="421"/>
      <c r="J59" s="421"/>
      <c r="K59" s="386"/>
    </row>
    <row r="60" spans="2:11" ht="15" customHeight="1">
      <c r="B60" s="381"/>
      <c r="C60" s="423"/>
      <c r="D60" s="425" t="s">
        <v>655</v>
      </c>
      <c r="E60" s="425"/>
      <c r="F60" s="425"/>
      <c r="G60" s="425"/>
      <c r="H60" s="425"/>
      <c r="I60" s="425"/>
      <c r="J60" s="425"/>
      <c r="K60" s="386"/>
    </row>
    <row r="61" spans="2:11" ht="15" customHeight="1">
      <c r="B61" s="381"/>
      <c r="C61" s="423"/>
      <c r="D61" s="421" t="s">
        <v>656</v>
      </c>
      <c r="E61" s="421"/>
      <c r="F61" s="421"/>
      <c r="G61" s="421"/>
      <c r="H61" s="421"/>
      <c r="I61" s="421"/>
      <c r="J61" s="421"/>
      <c r="K61" s="386"/>
    </row>
    <row r="62" spans="2:11" ht="12.75" customHeight="1">
      <c r="B62" s="381"/>
      <c r="C62" s="423"/>
      <c r="D62" s="423"/>
      <c r="E62" s="426"/>
      <c r="F62" s="423"/>
      <c r="G62" s="423"/>
      <c r="H62" s="423"/>
      <c r="I62" s="423"/>
      <c r="J62" s="423"/>
      <c r="K62" s="386"/>
    </row>
    <row r="63" spans="2:11" ht="15" customHeight="1">
      <c r="B63" s="381"/>
      <c r="C63" s="423"/>
      <c r="D63" s="421" t="s">
        <v>657</v>
      </c>
      <c r="E63" s="421"/>
      <c r="F63" s="421"/>
      <c r="G63" s="421"/>
      <c r="H63" s="421"/>
      <c r="I63" s="421"/>
      <c r="J63" s="421"/>
      <c r="K63" s="386"/>
    </row>
    <row r="64" spans="2:11" ht="15" customHeight="1">
      <c r="B64" s="381"/>
      <c r="C64" s="423"/>
      <c r="D64" s="425" t="s">
        <v>658</v>
      </c>
      <c r="E64" s="425"/>
      <c r="F64" s="425"/>
      <c r="G64" s="425"/>
      <c r="H64" s="425"/>
      <c r="I64" s="425"/>
      <c r="J64" s="425"/>
      <c r="K64" s="386"/>
    </row>
    <row r="65" spans="2:11" ht="15" customHeight="1">
      <c r="B65" s="381"/>
      <c r="C65" s="423"/>
      <c r="D65" s="421" t="s">
        <v>659</v>
      </c>
      <c r="E65" s="421"/>
      <c r="F65" s="421"/>
      <c r="G65" s="421"/>
      <c r="H65" s="421"/>
      <c r="I65" s="421"/>
      <c r="J65" s="421"/>
      <c r="K65" s="386"/>
    </row>
    <row r="66" spans="2:11" ht="15" customHeight="1">
      <c r="B66" s="381"/>
      <c r="C66" s="423"/>
      <c r="D66" s="421" t="s">
        <v>660</v>
      </c>
      <c r="E66" s="421"/>
      <c r="F66" s="421"/>
      <c r="G66" s="421"/>
      <c r="H66" s="421"/>
      <c r="I66" s="421"/>
      <c r="J66" s="421"/>
      <c r="K66" s="386"/>
    </row>
    <row r="67" spans="2:11" ht="15" customHeight="1">
      <c r="B67" s="381"/>
      <c r="C67" s="423"/>
      <c r="D67" s="421" t="s">
        <v>661</v>
      </c>
      <c r="E67" s="421"/>
      <c r="F67" s="421"/>
      <c r="G67" s="421"/>
      <c r="H67" s="421"/>
      <c r="I67" s="421"/>
      <c r="J67" s="421"/>
      <c r="K67" s="386"/>
    </row>
    <row r="68" spans="2:11" ht="15" customHeight="1">
      <c r="B68" s="381"/>
      <c r="C68" s="423"/>
      <c r="D68" s="421" t="s">
        <v>662</v>
      </c>
      <c r="E68" s="421"/>
      <c r="F68" s="421"/>
      <c r="G68" s="421"/>
      <c r="H68" s="421"/>
      <c r="I68" s="421"/>
      <c r="J68" s="421"/>
      <c r="K68" s="386"/>
    </row>
    <row r="69" spans="2:11" ht="12.75" customHeight="1">
      <c r="B69" s="427"/>
      <c r="C69" s="428"/>
      <c r="D69" s="428"/>
      <c r="E69" s="428"/>
      <c r="F69" s="428"/>
      <c r="G69" s="428"/>
      <c r="H69" s="428"/>
      <c r="I69" s="428"/>
      <c r="J69" s="428"/>
      <c r="K69" s="429"/>
    </row>
    <row r="70" spans="2:11" ht="18.75" customHeight="1">
      <c r="B70" s="366"/>
      <c r="C70" s="366"/>
      <c r="D70" s="366"/>
      <c r="E70" s="366"/>
      <c r="F70" s="366"/>
      <c r="G70" s="366"/>
      <c r="H70" s="366"/>
      <c r="I70" s="366"/>
      <c r="J70" s="366"/>
      <c r="K70" s="430"/>
    </row>
    <row r="71" spans="2:11" ht="18.75" customHeight="1">
      <c r="B71" s="430"/>
      <c r="C71" s="430"/>
      <c r="D71" s="430"/>
      <c r="E71" s="430"/>
      <c r="F71" s="430"/>
      <c r="G71" s="430"/>
      <c r="H71" s="430"/>
      <c r="I71" s="430"/>
      <c r="J71" s="430"/>
      <c r="K71" s="430"/>
    </row>
    <row r="72" spans="2:11" ht="7.5" customHeight="1">
      <c r="B72" s="391"/>
      <c r="C72" s="392"/>
      <c r="D72" s="392"/>
      <c r="E72" s="392"/>
      <c r="F72" s="392"/>
      <c r="G72" s="392"/>
      <c r="H72" s="392"/>
      <c r="I72" s="392"/>
      <c r="J72" s="392"/>
      <c r="K72" s="393"/>
    </row>
    <row r="73" spans="2:11" ht="45" customHeight="1">
      <c r="B73" s="394"/>
      <c r="C73" s="395" t="s">
        <v>87</v>
      </c>
      <c r="D73" s="395"/>
      <c r="E73" s="395"/>
      <c r="F73" s="395"/>
      <c r="G73" s="395"/>
      <c r="H73" s="395"/>
      <c r="I73" s="395"/>
      <c r="J73" s="395"/>
      <c r="K73" s="396"/>
    </row>
    <row r="74" spans="2:11" ht="17.25" customHeight="1">
      <c r="B74" s="394"/>
      <c r="C74" s="378" t="s">
        <v>663</v>
      </c>
      <c r="D74" s="378"/>
      <c r="E74" s="378"/>
      <c r="F74" s="378" t="s">
        <v>664</v>
      </c>
      <c r="G74" s="397"/>
      <c r="H74" s="378" t="s">
        <v>109</v>
      </c>
      <c r="I74" s="378" t="s">
        <v>54</v>
      </c>
      <c r="J74" s="378" t="s">
        <v>665</v>
      </c>
      <c r="K74" s="396"/>
    </row>
    <row r="75" spans="2:11" ht="17.25" customHeight="1">
      <c r="B75" s="394"/>
      <c r="C75" s="382" t="s">
        <v>666</v>
      </c>
      <c r="D75" s="382"/>
      <c r="E75" s="382"/>
      <c r="F75" s="383" t="s">
        <v>667</v>
      </c>
      <c r="G75" s="398"/>
      <c r="H75" s="382"/>
      <c r="I75" s="382"/>
      <c r="J75" s="382" t="s">
        <v>668</v>
      </c>
      <c r="K75" s="396"/>
    </row>
    <row r="76" spans="2:11" ht="5.25" customHeight="1">
      <c r="B76" s="394"/>
      <c r="C76" s="359"/>
      <c r="D76" s="359"/>
      <c r="E76" s="359"/>
      <c r="F76" s="359"/>
      <c r="G76" s="387"/>
      <c r="H76" s="359"/>
      <c r="I76" s="359"/>
      <c r="J76" s="359"/>
      <c r="K76" s="396"/>
    </row>
    <row r="77" spans="2:11" ht="15" customHeight="1">
      <c r="B77" s="394"/>
      <c r="C77" s="360" t="s">
        <v>50</v>
      </c>
      <c r="D77" s="359"/>
      <c r="E77" s="359"/>
      <c r="F77" s="362" t="s">
        <v>669</v>
      </c>
      <c r="G77" s="387"/>
      <c r="H77" s="360" t="s">
        <v>670</v>
      </c>
      <c r="I77" s="360" t="s">
        <v>671</v>
      </c>
      <c r="J77" s="360">
        <v>20</v>
      </c>
      <c r="K77" s="396"/>
    </row>
    <row r="78" spans="2:11" ht="15" customHeight="1">
      <c r="B78" s="394"/>
      <c r="C78" s="360" t="s">
        <v>672</v>
      </c>
      <c r="D78" s="360"/>
      <c r="E78" s="360"/>
      <c r="F78" s="362" t="s">
        <v>669</v>
      </c>
      <c r="G78" s="387"/>
      <c r="H78" s="360" t="s">
        <v>673</v>
      </c>
      <c r="I78" s="360" t="s">
        <v>671</v>
      </c>
      <c r="J78" s="360">
        <v>120</v>
      </c>
      <c r="K78" s="396"/>
    </row>
    <row r="79" spans="2:11" ht="15" customHeight="1">
      <c r="B79" s="358"/>
      <c r="C79" s="360" t="s">
        <v>674</v>
      </c>
      <c r="D79" s="360"/>
      <c r="E79" s="360"/>
      <c r="F79" s="362" t="s">
        <v>675</v>
      </c>
      <c r="G79" s="387"/>
      <c r="H79" s="360" t="s">
        <v>676</v>
      </c>
      <c r="I79" s="360" t="s">
        <v>671</v>
      </c>
      <c r="J79" s="360">
        <v>50</v>
      </c>
      <c r="K79" s="396"/>
    </row>
    <row r="80" spans="2:11" ht="15" customHeight="1">
      <c r="B80" s="358"/>
      <c r="C80" s="360" t="s">
        <v>677</v>
      </c>
      <c r="D80" s="360"/>
      <c r="E80" s="360"/>
      <c r="F80" s="362" t="s">
        <v>669</v>
      </c>
      <c r="G80" s="387"/>
      <c r="H80" s="360" t="s">
        <v>678</v>
      </c>
      <c r="I80" s="360" t="s">
        <v>679</v>
      </c>
      <c r="J80" s="360"/>
      <c r="K80" s="396"/>
    </row>
    <row r="81" spans="2:11" ht="15" customHeight="1">
      <c r="B81" s="358"/>
      <c r="C81" s="410" t="s">
        <v>680</v>
      </c>
      <c r="D81" s="410"/>
      <c r="E81" s="410"/>
      <c r="F81" s="411" t="s">
        <v>675</v>
      </c>
      <c r="G81" s="410"/>
      <c r="H81" s="410" t="s">
        <v>681</v>
      </c>
      <c r="I81" s="410" t="s">
        <v>671</v>
      </c>
      <c r="J81" s="410">
        <v>15</v>
      </c>
      <c r="K81" s="396"/>
    </row>
    <row r="82" spans="2:11" ht="15" customHeight="1">
      <c r="B82" s="358"/>
      <c r="C82" s="410" t="s">
        <v>682</v>
      </c>
      <c r="D82" s="410"/>
      <c r="E82" s="410"/>
      <c r="F82" s="411" t="s">
        <v>675</v>
      </c>
      <c r="G82" s="410"/>
      <c r="H82" s="410" t="s">
        <v>683</v>
      </c>
      <c r="I82" s="410" t="s">
        <v>671</v>
      </c>
      <c r="J82" s="410">
        <v>15</v>
      </c>
      <c r="K82" s="396"/>
    </row>
    <row r="83" spans="2:11" ht="15" customHeight="1">
      <c r="B83" s="358"/>
      <c r="C83" s="410" t="s">
        <v>684</v>
      </c>
      <c r="D83" s="410"/>
      <c r="E83" s="410"/>
      <c r="F83" s="411" t="s">
        <v>675</v>
      </c>
      <c r="G83" s="410"/>
      <c r="H83" s="410" t="s">
        <v>685</v>
      </c>
      <c r="I83" s="410" t="s">
        <v>671</v>
      </c>
      <c r="J83" s="410">
        <v>20</v>
      </c>
      <c r="K83" s="396"/>
    </row>
    <row r="84" spans="2:11" ht="15" customHeight="1">
      <c r="B84" s="358"/>
      <c r="C84" s="410" t="s">
        <v>686</v>
      </c>
      <c r="D84" s="410"/>
      <c r="E84" s="410"/>
      <c r="F84" s="411" t="s">
        <v>675</v>
      </c>
      <c r="G84" s="410"/>
      <c r="H84" s="410" t="s">
        <v>687</v>
      </c>
      <c r="I84" s="410" t="s">
        <v>671</v>
      </c>
      <c r="J84" s="410">
        <v>20</v>
      </c>
      <c r="K84" s="396"/>
    </row>
    <row r="85" spans="2:11" ht="15" customHeight="1">
      <c r="B85" s="358"/>
      <c r="C85" s="360" t="s">
        <v>688</v>
      </c>
      <c r="D85" s="360"/>
      <c r="E85" s="360"/>
      <c r="F85" s="362" t="s">
        <v>675</v>
      </c>
      <c r="G85" s="387"/>
      <c r="H85" s="360" t="s">
        <v>689</v>
      </c>
      <c r="I85" s="360" t="s">
        <v>671</v>
      </c>
      <c r="J85" s="360">
        <v>50</v>
      </c>
      <c r="K85" s="396"/>
    </row>
    <row r="86" spans="2:11" ht="15" customHeight="1">
      <c r="B86" s="358"/>
      <c r="C86" s="360" t="s">
        <v>690</v>
      </c>
      <c r="D86" s="360"/>
      <c r="E86" s="360"/>
      <c r="F86" s="362" t="s">
        <v>675</v>
      </c>
      <c r="G86" s="387"/>
      <c r="H86" s="360" t="s">
        <v>691</v>
      </c>
      <c r="I86" s="360" t="s">
        <v>671</v>
      </c>
      <c r="J86" s="360">
        <v>20</v>
      </c>
      <c r="K86" s="396"/>
    </row>
    <row r="87" spans="2:11" ht="15" customHeight="1">
      <c r="B87" s="358"/>
      <c r="C87" s="360" t="s">
        <v>692</v>
      </c>
      <c r="D87" s="360"/>
      <c r="E87" s="360"/>
      <c r="F87" s="362" t="s">
        <v>675</v>
      </c>
      <c r="G87" s="387"/>
      <c r="H87" s="360" t="s">
        <v>693</v>
      </c>
      <c r="I87" s="360" t="s">
        <v>671</v>
      </c>
      <c r="J87" s="360">
        <v>20</v>
      </c>
      <c r="K87" s="396"/>
    </row>
    <row r="88" spans="2:11" ht="15" customHeight="1">
      <c r="B88" s="358"/>
      <c r="C88" s="360" t="s">
        <v>694</v>
      </c>
      <c r="D88" s="360"/>
      <c r="E88" s="360"/>
      <c r="F88" s="362" t="s">
        <v>675</v>
      </c>
      <c r="G88" s="387"/>
      <c r="H88" s="360" t="s">
        <v>695</v>
      </c>
      <c r="I88" s="360" t="s">
        <v>671</v>
      </c>
      <c r="J88" s="360">
        <v>50</v>
      </c>
      <c r="K88" s="396"/>
    </row>
    <row r="89" spans="2:11" ht="15" customHeight="1">
      <c r="B89" s="358"/>
      <c r="C89" s="360" t="s">
        <v>696</v>
      </c>
      <c r="D89" s="360"/>
      <c r="E89" s="360"/>
      <c r="F89" s="362" t="s">
        <v>675</v>
      </c>
      <c r="G89" s="387"/>
      <c r="H89" s="360" t="s">
        <v>696</v>
      </c>
      <c r="I89" s="360" t="s">
        <v>671</v>
      </c>
      <c r="J89" s="360">
        <v>50</v>
      </c>
      <c r="K89" s="396"/>
    </row>
    <row r="90" spans="2:11" ht="15" customHeight="1">
      <c r="B90" s="358"/>
      <c r="C90" s="360" t="s">
        <v>114</v>
      </c>
      <c r="D90" s="360"/>
      <c r="E90" s="360"/>
      <c r="F90" s="362" t="s">
        <v>675</v>
      </c>
      <c r="G90" s="387"/>
      <c r="H90" s="360" t="s">
        <v>697</v>
      </c>
      <c r="I90" s="360" t="s">
        <v>671</v>
      </c>
      <c r="J90" s="360">
        <v>255</v>
      </c>
      <c r="K90" s="396"/>
    </row>
    <row r="91" spans="2:11" ht="15" customHeight="1">
      <c r="B91" s="358"/>
      <c r="C91" s="360" t="s">
        <v>698</v>
      </c>
      <c r="D91" s="360"/>
      <c r="E91" s="360"/>
      <c r="F91" s="362" t="s">
        <v>669</v>
      </c>
      <c r="G91" s="387"/>
      <c r="H91" s="360" t="s">
        <v>699</v>
      </c>
      <c r="I91" s="360" t="s">
        <v>700</v>
      </c>
      <c r="J91" s="360"/>
      <c r="K91" s="396"/>
    </row>
    <row r="92" spans="2:11" ht="15" customHeight="1">
      <c r="B92" s="358"/>
      <c r="C92" s="360" t="s">
        <v>701</v>
      </c>
      <c r="D92" s="360"/>
      <c r="E92" s="360"/>
      <c r="F92" s="362" t="s">
        <v>669</v>
      </c>
      <c r="G92" s="387"/>
      <c r="H92" s="360" t="s">
        <v>702</v>
      </c>
      <c r="I92" s="360" t="s">
        <v>703</v>
      </c>
      <c r="J92" s="360"/>
      <c r="K92" s="396"/>
    </row>
    <row r="93" spans="2:11" ht="15" customHeight="1">
      <c r="B93" s="358"/>
      <c r="C93" s="360" t="s">
        <v>704</v>
      </c>
      <c r="D93" s="360"/>
      <c r="E93" s="360"/>
      <c r="F93" s="362" t="s">
        <v>669</v>
      </c>
      <c r="G93" s="387"/>
      <c r="H93" s="360" t="s">
        <v>704</v>
      </c>
      <c r="I93" s="360" t="s">
        <v>703</v>
      </c>
      <c r="J93" s="360"/>
      <c r="K93" s="396"/>
    </row>
    <row r="94" spans="2:11" ht="15" customHeight="1">
      <c r="B94" s="358"/>
      <c r="C94" s="360" t="s">
        <v>35</v>
      </c>
      <c r="D94" s="360"/>
      <c r="E94" s="360"/>
      <c r="F94" s="362" t="s">
        <v>669</v>
      </c>
      <c r="G94" s="387"/>
      <c r="H94" s="360" t="s">
        <v>705</v>
      </c>
      <c r="I94" s="360" t="s">
        <v>703</v>
      </c>
      <c r="J94" s="360"/>
      <c r="K94" s="396"/>
    </row>
    <row r="95" spans="2:11" ht="15" customHeight="1">
      <c r="B95" s="358"/>
      <c r="C95" s="360" t="s">
        <v>45</v>
      </c>
      <c r="D95" s="360"/>
      <c r="E95" s="360"/>
      <c r="F95" s="362" t="s">
        <v>669</v>
      </c>
      <c r="G95" s="387"/>
      <c r="H95" s="360" t="s">
        <v>706</v>
      </c>
      <c r="I95" s="360" t="s">
        <v>703</v>
      </c>
      <c r="J95" s="360"/>
      <c r="K95" s="396"/>
    </row>
    <row r="96" spans="2:11" ht="15" customHeight="1">
      <c r="B96" s="416"/>
      <c r="C96" s="418"/>
      <c r="D96" s="418"/>
      <c r="E96" s="418"/>
      <c r="F96" s="418"/>
      <c r="G96" s="418"/>
      <c r="H96" s="418"/>
      <c r="I96" s="418"/>
      <c r="J96" s="418"/>
      <c r="K96" s="417"/>
    </row>
    <row r="97" spans="2:11" ht="18.75" customHeight="1">
      <c r="B97" s="364"/>
      <c r="C97" s="431"/>
      <c r="D97" s="431"/>
      <c r="E97" s="431"/>
      <c r="F97" s="431"/>
      <c r="G97" s="431"/>
      <c r="H97" s="431"/>
      <c r="I97" s="431"/>
      <c r="J97" s="431"/>
      <c r="K97" s="364"/>
    </row>
    <row r="98" spans="2:11" ht="18.75" customHeight="1">
      <c r="B98" s="430"/>
      <c r="C98" s="430"/>
      <c r="D98" s="430"/>
      <c r="E98" s="430"/>
      <c r="F98" s="430"/>
      <c r="G98" s="430"/>
      <c r="H98" s="430"/>
      <c r="I98" s="430"/>
      <c r="J98" s="430"/>
      <c r="K98" s="430"/>
    </row>
    <row r="99" spans="2:11" ht="7.5" customHeight="1">
      <c r="B99" s="391"/>
      <c r="C99" s="392"/>
      <c r="D99" s="392"/>
      <c r="E99" s="392"/>
      <c r="F99" s="392"/>
      <c r="G99" s="392"/>
      <c r="H99" s="392"/>
      <c r="I99" s="392"/>
      <c r="J99" s="392"/>
      <c r="K99" s="393"/>
    </row>
    <row r="100" spans="2:11" ht="45" customHeight="1">
      <c r="B100" s="394"/>
      <c r="C100" s="395" t="s">
        <v>707</v>
      </c>
      <c r="D100" s="395"/>
      <c r="E100" s="395"/>
      <c r="F100" s="395"/>
      <c r="G100" s="395"/>
      <c r="H100" s="395"/>
      <c r="I100" s="395"/>
      <c r="J100" s="395"/>
      <c r="K100" s="396"/>
    </row>
    <row r="101" spans="2:11" ht="17.25" customHeight="1">
      <c r="B101" s="394"/>
      <c r="C101" s="378" t="s">
        <v>663</v>
      </c>
      <c r="D101" s="378"/>
      <c r="E101" s="378"/>
      <c r="F101" s="378" t="s">
        <v>664</v>
      </c>
      <c r="G101" s="397"/>
      <c r="H101" s="378" t="s">
        <v>109</v>
      </c>
      <c r="I101" s="378" t="s">
        <v>54</v>
      </c>
      <c r="J101" s="378" t="s">
        <v>665</v>
      </c>
      <c r="K101" s="396"/>
    </row>
    <row r="102" spans="2:11" ht="17.25" customHeight="1">
      <c r="B102" s="394"/>
      <c r="C102" s="382" t="s">
        <v>666</v>
      </c>
      <c r="D102" s="382"/>
      <c r="E102" s="382"/>
      <c r="F102" s="383" t="s">
        <v>667</v>
      </c>
      <c r="G102" s="398"/>
      <c r="H102" s="382"/>
      <c r="I102" s="382"/>
      <c r="J102" s="382" t="s">
        <v>668</v>
      </c>
      <c r="K102" s="396"/>
    </row>
    <row r="103" spans="2:11" ht="5.25" customHeight="1">
      <c r="B103" s="394"/>
      <c r="C103" s="378"/>
      <c r="D103" s="378"/>
      <c r="E103" s="378"/>
      <c r="F103" s="378"/>
      <c r="G103" s="415"/>
      <c r="H103" s="378"/>
      <c r="I103" s="378"/>
      <c r="J103" s="378"/>
      <c r="K103" s="396"/>
    </row>
    <row r="104" spans="2:11" ht="15" customHeight="1">
      <c r="B104" s="394"/>
      <c r="C104" s="360" t="s">
        <v>50</v>
      </c>
      <c r="D104" s="359"/>
      <c r="E104" s="359"/>
      <c r="F104" s="362" t="s">
        <v>669</v>
      </c>
      <c r="G104" s="415"/>
      <c r="H104" s="360" t="s">
        <v>708</v>
      </c>
      <c r="I104" s="360" t="s">
        <v>671</v>
      </c>
      <c r="J104" s="360">
        <v>20</v>
      </c>
      <c r="K104" s="396"/>
    </row>
    <row r="105" spans="2:11" ht="15" customHeight="1">
      <c r="B105" s="394"/>
      <c r="C105" s="360" t="s">
        <v>672</v>
      </c>
      <c r="D105" s="360"/>
      <c r="E105" s="360"/>
      <c r="F105" s="362" t="s">
        <v>669</v>
      </c>
      <c r="G105" s="360"/>
      <c r="H105" s="360" t="s">
        <v>708</v>
      </c>
      <c r="I105" s="360" t="s">
        <v>671</v>
      </c>
      <c r="J105" s="360">
        <v>120</v>
      </c>
      <c r="K105" s="396"/>
    </row>
    <row r="106" spans="2:11" ht="15" customHeight="1">
      <c r="B106" s="358"/>
      <c r="C106" s="360" t="s">
        <v>674</v>
      </c>
      <c r="D106" s="360"/>
      <c r="E106" s="360"/>
      <c r="F106" s="362" t="s">
        <v>675</v>
      </c>
      <c r="G106" s="360"/>
      <c r="H106" s="360" t="s">
        <v>708</v>
      </c>
      <c r="I106" s="360" t="s">
        <v>671</v>
      </c>
      <c r="J106" s="360">
        <v>50</v>
      </c>
      <c r="K106" s="396"/>
    </row>
    <row r="107" spans="2:11" ht="15" customHeight="1">
      <c r="B107" s="358"/>
      <c r="C107" s="360" t="s">
        <v>677</v>
      </c>
      <c r="D107" s="360"/>
      <c r="E107" s="360"/>
      <c r="F107" s="362" t="s">
        <v>669</v>
      </c>
      <c r="G107" s="360"/>
      <c r="H107" s="360" t="s">
        <v>708</v>
      </c>
      <c r="I107" s="360" t="s">
        <v>679</v>
      </c>
      <c r="J107" s="360"/>
      <c r="K107" s="396"/>
    </row>
    <row r="108" spans="2:11" ht="15" customHeight="1">
      <c r="B108" s="358"/>
      <c r="C108" s="360" t="s">
        <v>688</v>
      </c>
      <c r="D108" s="360"/>
      <c r="E108" s="360"/>
      <c r="F108" s="362" t="s">
        <v>675</v>
      </c>
      <c r="G108" s="360"/>
      <c r="H108" s="360" t="s">
        <v>708</v>
      </c>
      <c r="I108" s="360" t="s">
        <v>671</v>
      </c>
      <c r="J108" s="360">
        <v>50</v>
      </c>
      <c r="K108" s="396"/>
    </row>
    <row r="109" spans="2:11" ht="15" customHeight="1">
      <c r="B109" s="358"/>
      <c r="C109" s="360" t="s">
        <v>696</v>
      </c>
      <c r="D109" s="360"/>
      <c r="E109" s="360"/>
      <c r="F109" s="362" t="s">
        <v>675</v>
      </c>
      <c r="G109" s="360"/>
      <c r="H109" s="360" t="s">
        <v>708</v>
      </c>
      <c r="I109" s="360" t="s">
        <v>671</v>
      </c>
      <c r="J109" s="360">
        <v>50</v>
      </c>
      <c r="K109" s="396"/>
    </row>
    <row r="110" spans="2:11" ht="15" customHeight="1">
      <c r="B110" s="358"/>
      <c r="C110" s="360" t="s">
        <v>694</v>
      </c>
      <c r="D110" s="360"/>
      <c r="E110" s="360"/>
      <c r="F110" s="362" t="s">
        <v>675</v>
      </c>
      <c r="G110" s="360"/>
      <c r="H110" s="360" t="s">
        <v>708</v>
      </c>
      <c r="I110" s="360" t="s">
        <v>671</v>
      </c>
      <c r="J110" s="360">
        <v>50</v>
      </c>
      <c r="K110" s="396"/>
    </row>
    <row r="111" spans="2:11" ht="15" customHeight="1">
      <c r="B111" s="358"/>
      <c r="C111" s="360" t="s">
        <v>50</v>
      </c>
      <c r="D111" s="360"/>
      <c r="E111" s="360"/>
      <c r="F111" s="362" t="s">
        <v>669</v>
      </c>
      <c r="G111" s="360"/>
      <c r="H111" s="360" t="s">
        <v>709</v>
      </c>
      <c r="I111" s="360" t="s">
        <v>671</v>
      </c>
      <c r="J111" s="360">
        <v>20</v>
      </c>
      <c r="K111" s="396"/>
    </row>
    <row r="112" spans="2:11" ht="15" customHeight="1">
      <c r="B112" s="358"/>
      <c r="C112" s="360" t="s">
        <v>710</v>
      </c>
      <c r="D112" s="360"/>
      <c r="E112" s="360"/>
      <c r="F112" s="362" t="s">
        <v>669</v>
      </c>
      <c r="G112" s="360"/>
      <c r="H112" s="360" t="s">
        <v>711</v>
      </c>
      <c r="I112" s="360" t="s">
        <v>671</v>
      </c>
      <c r="J112" s="360">
        <v>120</v>
      </c>
      <c r="K112" s="396"/>
    </row>
    <row r="113" spans="2:11" ht="15" customHeight="1">
      <c r="B113" s="358"/>
      <c r="C113" s="360" t="s">
        <v>35</v>
      </c>
      <c r="D113" s="360"/>
      <c r="E113" s="360"/>
      <c r="F113" s="362" t="s">
        <v>669</v>
      </c>
      <c r="G113" s="360"/>
      <c r="H113" s="360" t="s">
        <v>712</v>
      </c>
      <c r="I113" s="360" t="s">
        <v>703</v>
      </c>
      <c r="J113" s="360"/>
      <c r="K113" s="396"/>
    </row>
    <row r="114" spans="2:11" ht="15" customHeight="1">
      <c r="B114" s="358"/>
      <c r="C114" s="360" t="s">
        <v>45</v>
      </c>
      <c r="D114" s="360"/>
      <c r="E114" s="360"/>
      <c r="F114" s="362" t="s">
        <v>669</v>
      </c>
      <c r="G114" s="360"/>
      <c r="H114" s="360" t="s">
        <v>713</v>
      </c>
      <c r="I114" s="360" t="s">
        <v>703</v>
      </c>
      <c r="J114" s="360"/>
      <c r="K114" s="396"/>
    </row>
    <row r="115" spans="2:11" ht="15" customHeight="1">
      <c r="B115" s="358"/>
      <c r="C115" s="360" t="s">
        <v>54</v>
      </c>
      <c r="D115" s="360"/>
      <c r="E115" s="360"/>
      <c r="F115" s="362" t="s">
        <v>669</v>
      </c>
      <c r="G115" s="360"/>
      <c r="H115" s="360" t="s">
        <v>714</v>
      </c>
      <c r="I115" s="360" t="s">
        <v>715</v>
      </c>
      <c r="J115" s="360"/>
      <c r="K115" s="396"/>
    </row>
    <row r="116" spans="2:11" ht="15" customHeight="1">
      <c r="B116" s="416"/>
      <c r="C116" s="376"/>
      <c r="D116" s="376"/>
      <c r="E116" s="376"/>
      <c r="F116" s="376"/>
      <c r="G116" s="376"/>
      <c r="H116" s="376"/>
      <c r="I116" s="376"/>
      <c r="J116" s="376"/>
      <c r="K116" s="417"/>
    </row>
    <row r="117" spans="2:11" ht="18.75" customHeight="1">
      <c r="B117" s="432"/>
      <c r="C117" s="375"/>
      <c r="D117" s="375"/>
      <c r="E117" s="375"/>
      <c r="F117" s="433"/>
      <c r="G117" s="375"/>
      <c r="H117" s="375"/>
      <c r="I117" s="375"/>
      <c r="J117" s="375"/>
      <c r="K117" s="432"/>
    </row>
    <row r="118" spans="2:11" ht="18.75" customHeight="1">
      <c r="B118" s="430"/>
      <c r="C118" s="430"/>
      <c r="D118" s="430"/>
      <c r="E118" s="430"/>
      <c r="F118" s="430"/>
      <c r="G118" s="430"/>
      <c r="H118" s="430"/>
      <c r="I118" s="430"/>
      <c r="J118" s="430"/>
      <c r="K118" s="430"/>
    </row>
    <row r="119" spans="2:11" ht="7.5" customHeight="1">
      <c r="B119" s="401"/>
      <c r="C119" s="402"/>
      <c r="D119" s="402"/>
      <c r="E119" s="402"/>
      <c r="F119" s="402"/>
      <c r="G119" s="402"/>
      <c r="H119" s="402"/>
      <c r="I119" s="402"/>
      <c r="J119" s="402"/>
      <c r="K119" s="403"/>
    </row>
    <row r="120" spans="2:11" ht="45" customHeight="1">
      <c r="B120" s="404"/>
      <c r="C120" s="353" t="s">
        <v>716</v>
      </c>
      <c r="D120" s="353"/>
      <c r="E120" s="353"/>
      <c r="F120" s="353"/>
      <c r="G120" s="353"/>
      <c r="H120" s="353"/>
      <c r="I120" s="353"/>
      <c r="J120" s="353"/>
      <c r="K120" s="405"/>
    </row>
    <row r="121" spans="2:11" ht="17.25" customHeight="1">
      <c r="B121" s="406"/>
      <c r="C121" s="378" t="s">
        <v>663</v>
      </c>
      <c r="D121" s="378"/>
      <c r="E121" s="378"/>
      <c r="F121" s="378" t="s">
        <v>664</v>
      </c>
      <c r="G121" s="397"/>
      <c r="H121" s="378" t="s">
        <v>109</v>
      </c>
      <c r="I121" s="378" t="s">
        <v>54</v>
      </c>
      <c r="J121" s="378" t="s">
        <v>665</v>
      </c>
      <c r="K121" s="407"/>
    </row>
    <row r="122" spans="2:11" ht="17.25" customHeight="1">
      <c r="B122" s="406"/>
      <c r="C122" s="382" t="s">
        <v>666</v>
      </c>
      <c r="D122" s="382"/>
      <c r="E122" s="382"/>
      <c r="F122" s="383" t="s">
        <v>667</v>
      </c>
      <c r="G122" s="398"/>
      <c r="H122" s="382"/>
      <c r="I122" s="382"/>
      <c r="J122" s="382" t="s">
        <v>668</v>
      </c>
      <c r="K122" s="407"/>
    </row>
    <row r="123" spans="2:11" ht="5.25" customHeight="1">
      <c r="B123" s="408"/>
      <c r="C123" s="359"/>
      <c r="D123" s="359"/>
      <c r="E123" s="359"/>
      <c r="F123" s="359"/>
      <c r="G123" s="360"/>
      <c r="H123" s="359"/>
      <c r="I123" s="359"/>
      <c r="J123" s="359"/>
      <c r="K123" s="409"/>
    </row>
    <row r="124" spans="2:11" ht="15" customHeight="1">
      <c r="B124" s="408"/>
      <c r="C124" s="360" t="s">
        <v>672</v>
      </c>
      <c r="D124" s="359"/>
      <c r="E124" s="359"/>
      <c r="F124" s="362" t="s">
        <v>669</v>
      </c>
      <c r="G124" s="360"/>
      <c r="H124" s="360" t="s">
        <v>708</v>
      </c>
      <c r="I124" s="360" t="s">
        <v>671</v>
      </c>
      <c r="J124" s="360">
        <v>120</v>
      </c>
      <c r="K124" s="361"/>
    </row>
    <row r="125" spans="2:11" ht="15" customHeight="1">
      <c r="B125" s="408"/>
      <c r="C125" s="360" t="s">
        <v>717</v>
      </c>
      <c r="D125" s="360"/>
      <c r="E125" s="360"/>
      <c r="F125" s="362" t="s">
        <v>669</v>
      </c>
      <c r="G125" s="360"/>
      <c r="H125" s="360" t="s">
        <v>718</v>
      </c>
      <c r="I125" s="360" t="s">
        <v>671</v>
      </c>
      <c r="J125" s="360" t="s">
        <v>719</v>
      </c>
      <c r="K125" s="361"/>
    </row>
    <row r="126" spans="2:11" ht="15" customHeight="1">
      <c r="B126" s="408"/>
      <c r="C126" s="360" t="s">
        <v>618</v>
      </c>
      <c r="D126" s="360"/>
      <c r="E126" s="360"/>
      <c r="F126" s="362" t="s">
        <v>669</v>
      </c>
      <c r="G126" s="360"/>
      <c r="H126" s="360" t="s">
        <v>720</v>
      </c>
      <c r="I126" s="360" t="s">
        <v>671</v>
      </c>
      <c r="J126" s="360" t="s">
        <v>719</v>
      </c>
      <c r="K126" s="361"/>
    </row>
    <row r="127" spans="2:11" ht="15" customHeight="1">
      <c r="B127" s="408"/>
      <c r="C127" s="360" t="s">
        <v>680</v>
      </c>
      <c r="D127" s="360"/>
      <c r="E127" s="360"/>
      <c r="F127" s="362" t="s">
        <v>675</v>
      </c>
      <c r="G127" s="360"/>
      <c r="H127" s="360" t="s">
        <v>681</v>
      </c>
      <c r="I127" s="360" t="s">
        <v>671</v>
      </c>
      <c r="J127" s="360">
        <v>15</v>
      </c>
      <c r="K127" s="361"/>
    </row>
    <row r="128" spans="2:11" ht="15" customHeight="1">
      <c r="B128" s="408"/>
      <c r="C128" s="410" t="s">
        <v>682</v>
      </c>
      <c r="D128" s="410"/>
      <c r="E128" s="410"/>
      <c r="F128" s="411" t="s">
        <v>675</v>
      </c>
      <c r="G128" s="410"/>
      <c r="H128" s="410" t="s">
        <v>683</v>
      </c>
      <c r="I128" s="410" t="s">
        <v>671</v>
      </c>
      <c r="J128" s="410">
        <v>15</v>
      </c>
      <c r="K128" s="361"/>
    </row>
    <row r="129" spans="2:11" ht="15" customHeight="1">
      <c r="B129" s="408"/>
      <c r="C129" s="410" t="s">
        <v>684</v>
      </c>
      <c r="D129" s="410"/>
      <c r="E129" s="410"/>
      <c r="F129" s="411" t="s">
        <v>675</v>
      </c>
      <c r="G129" s="410"/>
      <c r="H129" s="410" t="s">
        <v>685</v>
      </c>
      <c r="I129" s="410" t="s">
        <v>671</v>
      </c>
      <c r="J129" s="410">
        <v>20</v>
      </c>
      <c r="K129" s="361"/>
    </row>
    <row r="130" spans="2:11" ht="15" customHeight="1">
      <c r="B130" s="408"/>
      <c r="C130" s="410" t="s">
        <v>686</v>
      </c>
      <c r="D130" s="410"/>
      <c r="E130" s="410"/>
      <c r="F130" s="411" t="s">
        <v>675</v>
      </c>
      <c r="G130" s="410"/>
      <c r="H130" s="410" t="s">
        <v>687</v>
      </c>
      <c r="I130" s="410" t="s">
        <v>671</v>
      </c>
      <c r="J130" s="410">
        <v>20</v>
      </c>
      <c r="K130" s="361"/>
    </row>
    <row r="131" spans="2:11" ht="15" customHeight="1">
      <c r="B131" s="408"/>
      <c r="C131" s="360" t="s">
        <v>674</v>
      </c>
      <c r="D131" s="360"/>
      <c r="E131" s="360"/>
      <c r="F131" s="362" t="s">
        <v>675</v>
      </c>
      <c r="G131" s="360"/>
      <c r="H131" s="360" t="s">
        <v>708</v>
      </c>
      <c r="I131" s="360" t="s">
        <v>671</v>
      </c>
      <c r="J131" s="360">
        <v>50</v>
      </c>
      <c r="K131" s="361"/>
    </row>
    <row r="132" spans="2:11" ht="15" customHeight="1">
      <c r="B132" s="408"/>
      <c r="C132" s="360" t="s">
        <v>688</v>
      </c>
      <c r="D132" s="360"/>
      <c r="E132" s="360"/>
      <c r="F132" s="362" t="s">
        <v>675</v>
      </c>
      <c r="G132" s="360"/>
      <c r="H132" s="360" t="s">
        <v>708</v>
      </c>
      <c r="I132" s="360" t="s">
        <v>671</v>
      </c>
      <c r="J132" s="360">
        <v>50</v>
      </c>
      <c r="K132" s="361"/>
    </row>
    <row r="133" spans="2:11" ht="15" customHeight="1">
      <c r="B133" s="408"/>
      <c r="C133" s="360" t="s">
        <v>694</v>
      </c>
      <c r="D133" s="360"/>
      <c r="E133" s="360"/>
      <c r="F133" s="362" t="s">
        <v>675</v>
      </c>
      <c r="G133" s="360"/>
      <c r="H133" s="360" t="s">
        <v>708</v>
      </c>
      <c r="I133" s="360" t="s">
        <v>671</v>
      </c>
      <c r="J133" s="360">
        <v>50</v>
      </c>
      <c r="K133" s="361"/>
    </row>
    <row r="134" spans="2:11" ht="15" customHeight="1">
      <c r="B134" s="408"/>
      <c r="C134" s="360" t="s">
        <v>696</v>
      </c>
      <c r="D134" s="360"/>
      <c r="E134" s="360"/>
      <c r="F134" s="362" t="s">
        <v>675</v>
      </c>
      <c r="G134" s="360"/>
      <c r="H134" s="360" t="s">
        <v>708</v>
      </c>
      <c r="I134" s="360" t="s">
        <v>671</v>
      </c>
      <c r="J134" s="360">
        <v>50</v>
      </c>
      <c r="K134" s="361"/>
    </row>
    <row r="135" spans="2:11" ht="15" customHeight="1">
      <c r="B135" s="408"/>
      <c r="C135" s="360" t="s">
        <v>114</v>
      </c>
      <c r="D135" s="360"/>
      <c r="E135" s="360"/>
      <c r="F135" s="362" t="s">
        <v>675</v>
      </c>
      <c r="G135" s="360"/>
      <c r="H135" s="360" t="s">
        <v>721</v>
      </c>
      <c r="I135" s="360" t="s">
        <v>671</v>
      </c>
      <c r="J135" s="360">
        <v>255</v>
      </c>
      <c r="K135" s="361"/>
    </row>
    <row r="136" spans="2:11" ht="15" customHeight="1">
      <c r="B136" s="408"/>
      <c r="C136" s="360" t="s">
        <v>698</v>
      </c>
      <c r="D136" s="360"/>
      <c r="E136" s="360"/>
      <c r="F136" s="362" t="s">
        <v>669</v>
      </c>
      <c r="G136" s="360"/>
      <c r="H136" s="360" t="s">
        <v>722</v>
      </c>
      <c r="I136" s="360" t="s">
        <v>700</v>
      </c>
      <c r="J136" s="360"/>
      <c r="K136" s="361"/>
    </row>
    <row r="137" spans="2:11" ht="15" customHeight="1">
      <c r="B137" s="408"/>
      <c r="C137" s="360" t="s">
        <v>701</v>
      </c>
      <c r="D137" s="360"/>
      <c r="E137" s="360"/>
      <c r="F137" s="362" t="s">
        <v>669</v>
      </c>
      <c r="G137" s="360"/>
      <c r="H137" s="360" t="s">
        <v>723</v>
      </c>
      <c r="I137" s="360" t="s">
        <v>703</v>
      </c>
      <c r="J137" s="360"/>
      <c r="K137" s="361"/>
    </row>
    <row r="138" spans="2:11" ht="15" customHeight="1">
      <c r="B138" s="408"/>
      <c r="C138" s="360" t="s">
        <v>704</v>
      </c>
      <c r="D138" s="360"/>
      <c r="E138" s="360"/>
      <c r="F138" s="362" t="s">
        <v>669</v>
      </c>
      <c r="G138" s="360"/>
      <c r="H138" s="360" t="s">
        <v>704</v>
      </c>
      <c r="I138" s="360" t="s">
        <v>703</v>
      </c>
      <c r="J138" s="360"/>
      <c r="K138" s="361"/>
    </row>
    <row r="139" spans="2:11" ht="15" customHeight="1">
      <c r="B139" s="408"/>
      <c r="C139" s="360" t="s">
        <v>35</v>
      </c>
      <c r="D139" s="360"/>
      <c r="E139" s="360"/>
      <c r="F139" s="362" t="s">
        <v>669</v>
      </c>
      <c r="G139" s="360"/>
      <c r="H139" s="360" t="s">
        <v>724</v>
      </c>
      <c r="I139" s="360" t="s">
        <v>703</v>
      </c>
      <c r="J139" s="360"/>
      <c r="K139" s="361"/>
    </row>
    <row r="140" spans="2:11" ht="15" customHeight="1">
      <c r="B140" s="408"/>
      <c r="C140" s="360" t="s">
        <v>725</v>
      </c>
      <c r="D140" s="360"/>
      <c r="E140" s="360"/>
      <c r="F140" s="362" t="s">
        <v>669</v>
      </c>
      <c r="G140" s="360"/>
      <c r="H140" s="360" t="s">
        <v>726</v>
      </c>
      <c r="I140" s="360" t="s">
        <v>703</v>
      </c>
      <c r="J140" s="360"/>
      <c r="K140" s="361"/>
    </row>
    <row r="141" spans="2:11" ht="15" customHeight="1">
      <c r="B141" s="412"/>
      <c r="C141" s="413"/>
      <c r="D141" s="413"/>
      <c r="E141" s="413"/>
      <c r="F141" s="413"/>
      <c r="G141" s="413"/>
      <c r="H141" s="413"/>
      <c r="I141" s="413"/>
      <c r="J141" s="413"/>
      <c r="K141" s="414"/>
    </row>
    <row r="142" spans="2:11" ht="18.75" customHeight="1">
      <c r="B142" s="375"/>
      <c r="C142" s="375"/>
      <c r="D142" s="375"/>
      <c r="E142" s="375"/>
      <c r="F142" s="433"/>
      <c r="G142" s="375"/>
      <c r="H142" s="375"/>
      <c r="I142" s="375"/>
      <c r="J142" s="375"/>
      <c r="K142" s="375"/>
    </row>
    <row r="143" spans="2:11" ht="18.75" customHeight="1">
      <c r="B143" s="430"/>
      <c r="C143" s="430"/>
      <c r="D143" s="430"/>
      <c r="E143" s="430"/>
      <c r="F143" s="430"/>
      <c r="G143" s="430"/>
      <c r="H143" s="430"/>
      <c r="I143" s="430"/>
      <c r="J143" s="430"/>
      <c r="K143" s="430"/>
    </row>
    <row r="144" spans="2:11" ht="7.5" customHeight="1">
      <c r="B144" s="391"/>
      <c r="C144" s="392"/>
      <c r="D144" s="392"/>
      <c r="E144" s="392"/>
      <c r="F144" s="392"/>
      <c r="G144" s="392"/>
      <c r="H144" s="392"/>
      <c r="I144" s="392"/>
      <c r="J144" s="392"/>
      <c r="K144" s="393"/>
    </row>
    <row r="145" spans="2:11" ht="45" customHeight="1">
      <c r="B145" s="394"/>
      <c r="C145" s="395" t="s">
        <v>727</v>
      </c>
      <c r="D145" s="395"/>
      <c r="E145" s="395"/>
      <c r="F145" s="395"/>
      <c r="G145" s="395"/>
      <c r="H145" s="395"/>
      <c r="I145" s="395"/>
      <c r="J145" s="395"/>
      <c r="K145" s="396"/>
    </row>
    <row r="146" spans="2:11" ht="17.25" customHeight="1">
      <c r="B146" s="394"/>
      <c r="C146" s="378" t="s">
        <v>663</v>
      </c>
      <c r="D146" s="378"/>
      <c r="E146" s="378"/>
      <c r="F146" s="378" t="s">
        <v>664</v>
      </c>
      <c r="G146" s="397"/>
      <c r="H146" s="378" t="s">
        <v>109</v>
      </c>
      <c r="I146" s="378" t="s">
        <v>54</v>
      </c>
      <c r="J146" s="378" t="s">
        <v>665</v>
      </c>
      <c r="K146" s="396"/>
    </row>
    <row r="147" spans="2:11" ht="17.25" customHeight="1">
      <c r="B147" s="394"/>
      <c r="C147" s="382" t="s">
        <v>666</v>
      </c>
      <c r="D147" s="382"/>
      <c r="E147" s="382"/>
      <c r="F147" s="383" t="s">
        <v>667</v>
      </c>
      <c r="G147" s="398"/>
      <c r="H147" s="382"/>
      <c r="I147" s="382"/>
      <c r="J147" s="382" t="s">
        <v>668</v>
      </c>
      <c r="K147" s="396"/>
    </row>
    <row r="148" spans="2:11" ht="5.25" customHeight="1">
      <c r="B148" s="358"/>
      <c r="C148" s="359"/>
      <c r="D148" s="359"/>
      <c r="E148" s="359"/>
      <c r="F148" s="359"/>
      <c r="G148" s="387"/>
      <c r="H148" s="359"/>
      <c r="I148" s="359"/>
      <c r="J148" s="359"/>
      <c r="K148" s="361"/>
    </row>
    <row r="149" spans="2:11" ht="15" customHeight="1">
      <c r="B149" s="358"/>
      <c r="C149" s="399" t="s">
        <v>672</v>
      </c>
      <c r="D149" s="360"/>
      <c r="E149" s="360"/>
      <c r="F149" s="400" t="s">
        <v>669</v>
      </c>
      <c r="G149" s="360"/>
      <c r="H149" s="399" t="s">
        <v>708</v>
      </c>
      <c r="I149" s="399" t="s">
        <v>671</v>
      </c>
      <c r="J149" s="399">
        <v>120</v>
      </c>
      <c r="K149" s="361"/>
    </row>
    <row r="150" spans="2:11" ht="15" customHeight="1">
      <c r="B150" s="358"/>
      <c r="C150" s="399" t="s">
        <v>717</v>
      </c>
      <c r="D150" s="360"/>
      <c r="E150" s="360"/>
      <c r="F150" s="400" t="s">
        <v>669</v>
      </c>
      <c r="G150" s="360"/>
      <c r="H150" s="399" t="s">
        <v>728</v>
      </c>
      <c r="I150" s="399" t="s">
        <v>671</v>
      </c>
      <c r="J150" s="399" t="s">
        <v>719</v>
      </c>
      <c r="K150" s="361"/>
    </row>
    <row r="151" spans="2:11" ht="15" customHeight="1">
      <c r="B151" s="358"/>
      <c r="C151" s="399" t="s">
        <v>618</v>
      </c>
      <c r="D151" s="360"/>
      <c r="E151" s="360"/>
      <c r="F151" s="400" t="s">
        <v>669</v>
      </c>
      <c r="G151" s="360"/>
      <c r="H151" s="399" t="s">
        <v>729</v>
      </c>
      <c r="I151" s="399" t="s">
        <v>671</v>
      </c>
      <c r="J151" s="399" t="s">
        <v>719</v>
      </c>
      <c r="K151" s="361"/>
    </row>
    <row r="152" spans="2:11" ht="15" customHeight="1">
      <c r="B152" s="358"/>
      <c r="C152" s="399" t="s">
        <v>674</v>
      </c>
      <c r="D152" s="360"/>
      <c r="E152" s="360"/>
      <c r="F152" s="400" t="s">
        <v>675</v>
      </c>
      <c r="G152" s="360"/>
      <c r="H152" s="399" t="s">
        <v>708</v>
      </c>
      <c r="I152" s="399" t="s">
        <v>671</v>
      </c>
      <c r="J152" s="399">
        <v>50</v>
      </c>
      <c r="K152" s="361"/>
    </row>
    <row r="153" spans="2:11" ht="15" customHeight="1">
      <c r="B153" s="358"/>
      <c r="C153" s="399" t="s">
        <v>677</v>
      </c>
      <c r="D153" s="360"/>
      <c r="E153" s="360"/>
      <c r="F153" s="400" t="s">
        <v>669</v>
      </c>
      <c r="G153" s="360"/>
      <c r="H153" s="399" t="s">
        <v>708</v>
      </c>
      <c r="I153" s="399" t="s">
        <v>679</v>
      </c>
      <c r="J153" s="399"/>
      <c r="K153" s="361"/>
    </row>
    <row r="154" spans="2:11" ht="15" customHeight="1">
      <c r="B154" s="358"/>
      <c r="C154" s="399" t="s">
        <v>688</v>
      </c>
      <c r="D154" s="360"/>
      <c r="E154" s="360"/>
      <c r="F154" s="400" t="s">
        <v>675</v>
      </c>
      <c r="G154" s="360"/>
      <c r="H154" s="399" t="s">
        <v>708</v>
      </c>
      <c r="I154" s="399" t="s">
        <v>671</v>
      </c>
      <c r="J154" s="399">
        <v>50</v>
      </c>
      <c r="K154" s="361"/>
    </row>
    <row r="155" spans="2:11" ht="15" customHeight="1">
      <c r="B155" s="358"/>
      <c r="C155" s="399" t="s">
        <v>696</v>
      </c>
      <c r="D155" s="360"/>
      <c r="E155" s="360"/>
      <c r="F155" s="400" t="s">
        <v>675</v>
      </c>
      <c r="G155" s="360"/>
      <c r="H155" s="399" t="s">
        <v>708</v>
      </c>
      <c r="I155" s="399" t="s">
        <v>671</v>
      </c>
      <c r="J155" s="399">
        <v>50</v>
      </c>
      <c r="K155" s="361"/>
    </row>
    <row r="156" spans="2:11" ht="15" customHeight="1">
      <c r="B156" s="358"/>
      <c r="C156" s="399" t="s">
        <v>694</v>
      </c>
      <c r="D156" s="360"/>
      <c r="E156" s="360"/>
      <c r="F156" s="400" t="s">
        <v>675</v>
      </c>
      <c r="G156" s="360"/>
      <c r="H156" s="399" t="s">
        <v>708</v>
      </c>
      <c r="I156" s="399" t="s">
        <v>671</v>
      </c>
      <c r="J156" s="399">
        <v>50</v>
      </c>
      <c r="K156" s="361"/>
    </row>
    <row r="157" spans="2:11" ht="15" customHeight="1">
      <c r="B157" s="358"/>
      <c r="C157" s="399" t="s">
        <v>92</v>
      </c>
      <c r="D157" s="360"/>
      <c r="E157" s="360"/>
      <c r="F157" s="400" t="s">
        <v>669</v>
      </c>
      <c r="G157" s="360"/>
      <c r="H157" s="399" t="s">
        <v>730</v>
      </c>
      <c r="I157" s="399" t="s">
        <v>671</v>
      </c>
      <c r="J157" s="399" t="s">
        <v>731</v>
      </c>
      <c r="K157" s="361"/>
    </row>
    <row r="158" spans="2:11" ht="15" customHeight="1">
      <c r="B158" s="358"/>
      <c r="C158" s="399" t="s">
        <v>732</v>
      </c>
      <c r="D158" s="360"/>
      <c r="E158" s="360"/>
      <c r="F158" s="400" t="s">
        <v>669</v>
      </c>
      <c r="G158" s="360"/>
      <c r="H158" s="399" t="s">
        <v>733</v>
      </c>
      <c r="I158" s="399" t="s">
        <v>703</v>
      </c>
      <c r="J158" s="399"/>
      <c r="K158" s="361"/>
    </row>
    <row r="159" spans="2:11" ht="15" customHeight="1">
      <c r="B159" s="389"/>
      <c r="C159" s="376"/>
      <c r="D159" s="376"/>
      <c r="E159" s="376"/>
      <c r="F159" s="376"/>
      <c r="G159" s="376"/>
      <c r="H159" s="376"/>
      <c r="I159" s="376"/>
      <c r="J159" s="376"/>
      <c r="K159" s="377"/>
    </row>
    <row r="160" spans="2:11" ht="18.75" customHeight="1">
      <c r="B160" s="375"/>
      <c r="C160" s="360"/>
      <c r="D160" s="360"/>
      <c r="E160" s="360"/>
      <c r="F160" s="362"/>
      <c r="G160" s="360"/>
      <c r="H160" s="360"/>
      <c r="I160" s="360"/>
      <c r="J160" s="360"/>
      <c r="K160" s="375"/>
    </row>
    <row r="161" spans="2:11" ht="18.75" customHeight="1">
      <c r="B161" s="430"/>
      <c r="C161" s="430"/>
      <c r="D161" s="430"/>
      <c r="E161" s="430"/>
      <c r="F161" s="430"/>
      <c r="G161" s="430"/>
      <c r="H161" s="430"/>
      <c r="I161" s="430"/>
      <c r="J161" s="430"/>
      <c r="K161" s="430"/>
    </row>
    <row r="162" spans="2:11" ht="7.5" customHeight="1">
      <c r="B162" s="349"/>
      <c r="C162" s="350"/>
      <c r="D162" s="350"/>
      <c r="E162" s="350"/>
      <c r="F162" s="350"/>
      <c r="G162" s="350"/>
      <c r="H162" s="350"/>
      <c r="I162" s="350"/>
      <c r="J162" s="350"/>
      <c r="K162" s="351"/>
    </row>
    <row r="163" spans="2:11" ht="45" customHeight="1">
      <c r="B163" s="352"/>
      <c r="C163" s="353" t="s">
        <v>734</v>
      </c>
      <c r="D163" s="353"/>
      <c r="E163" s="353"/>
      <c r="F163" s="353"/>
      <c r="G163" s="353"/>
      <c r="H163" s="353"/>
      <c r="I163" s="353"/>
      <c r="J163" s="353"/>
      <c r="K163" s="354"/>
    </row>
    <row r="164" spans="2:11" ht="17.25" customHeight="1">
      <c r="B164" s="352"/>
      <c r="C164" s="378" t="s">
        <v>663</v>
      </c>
      <c r="D164" s="378"/>
      <c r="E164" s="378"/>
      <c r="F164" s="378" t="s">
        <v>664</v>
      </c>
      <c r="G164" s="379"/>
      <c r="H164" s="380" t="s">
        <v>109</v>
      </c>
      <c r="I164" s="380" t="s">
        <v>54</v>
      </c>
      <c r="J164" s="378" t="s">
        <v>665</v>
      </c>
      <c r="K164" s="354"/>
    </row>
    <row r="165" spans="2:11" ht="17.25" customHeight="1">
      <c r="B165" s="381"/>
      <c r="C165" s="382" t="s">
        <v>666</v>
      </c>
      <c r="D165" s="382"/>
      <c r="E165" s="382"/>
      <c r="F165" s="383" t="s">
        <v>667</v>
      </c>
      <c r="G165" s="384"/>
      <c r="H165" s="385"/>
      <c r="I165" s="385"/>
      <c r="J165" s="382" t="s">
        <v>668</v>
      </c>
      <c r="K165" s="386"/>
    </row>
    <row r="166" spans="2:11" ht="5.25" customHeight="1">
      <c r="B166" s="358"/>
      <c r="C166" s="359"/>
      <c r="D166" s="359"/>
      <c r="E166" s="359"/>
      <c r="F166" s="359"/>
      <c r="G166" s="387"/>
      <c r="H166" s="359"/>
      <c r="I166" s="359"/>
      <c r="J166" s="359"/>
      <c r="K166" s="361"/>
    </row>
    <row r="167" spans="2:11" ht="15" customHeight="1">
      <c r="B167" s="358"/>
      <c r="C167" s="360" t="s">
        <v>672</v>
      </c>
      <c r="D167" s="360"/>
      <c r="E167" s="360"/>
      <c r="F167" s="362" t="s">
        <v>669</v>
      </c>
      <c r="G167" s="360"/>
      <c r="H167" s="360" t="s">
        <v>708</v>
      </c>
      <c r="I167" s="360" t="s">
        <v>671</v>
      </c>
      <c r="J167" s="360">
        <v>120</v>
      </c>
      <c r="K167" s="361"/>
    </row>
    <row r="168" spans="2:11" ht="15" customHeight="1">
      <c r="B168" s="358"/>
      <c r="C168" s="360" t="s">
        <v>717</v>
      </c>
      <c r="D168" s="360"/>
      <c r="E168" s="360"/>
      <c r="F168" s="362" t="s">
        <v>669</v>
      </c>
      <c r="G168" s="360"/>
      <c r="H168" s="360" t="s">
        <v>718</v>
      </c>
      <c r="I168" s="360" t="s">
        <v>671</v>
      </c>
      <c r="J168" s="360" t="s">
        <v>719</v>
      </c>
      <c r="K168" s="361"/>
    </row>
    <row r="169" spans="2:11" ht="15" customHeight="1">
      <c r="B169" s="358"/>
      <c r="C169" s="360" t="s">
        <v>618</v>
      </c>
      <c r="D169" s="360"/>
      <c r="E169" s="360"/>
      <c r="F169" s="362" t="s">
        <v>669</v>
      </c>
      <c r="G169" s="360"/>
      <c r="H169" s="360" t="s">
        <v>735</v>
      </c>
      <c r="I169" s="360" t="s">
        <v>671</v>
      </c>
      <c r="J169" s="360" t="s">
        <v>719</v>
      </c>
      <c r="K169" s="361"/>
    </row>
    <row r="170" spans="2:11" ht="15" customHeight="1">
      <c r="B170" s="358"/>
      <c r="C170" s="360" t="s">
        <v>674</v>
      </c>
      <c r="D170" s="360"/>
      <c r="E170" s="360"/>
      <c r="F170" s="362" t="s">
        <v>675</v>
      </c>
      <c r="G170" s="360"/>
      <c r="H170" s="360" t="s">
        <v>735</v>
      </c>
      <c r="I170" s="360" t="s">
        <v>671</v>
      </c>
      <c r="J170" s="360">
        <v>50</v>
      </c>
      <c r="K170" s="361"/>
    </row>
    <row r="171" spans="2:11" ht="15" customHeight="1">
      <c r="B171" s="358"/>
      <c r="C171" s="360" t="s">
        <v>677</v>
      </c>
      <c r="D171" s="360"/>
      <c r="E171" s="360"/>
      <c r="F171" s="362" t="s">
        <v>669</v>
      </c>
      <c r="G171" s="360"/>
      <c r="H171" s="360" t="s">
        <v>735</v>
      </c>
      <c r="I171" s="360" t="s">
        <v>679</v>
      </c>
      <c r="J171" s="360"/>
      <c r="K171" s="361"/>
    </row>
    <row r="172" spans="2:11" ht="15" customHeight="1">
      <c r="B172" s="358"/>
      <c r="C172" s="360" t="s">
        <v>688</v>
      </c>
      <c r="D172" s="360"/>
      <c r="E172" s="360"/>
      <c r="F172" s="362" t="s">
        <v>675</v>
      </c>
      <c r="G172" s="360"/>
      <c r="H172" s="360" t="s">
        <v>735</v>
      </c>
      <c r="I172" s="360" t="s">
        <v>671</v>
      </c>
      <c r="J172" s="360">
        <v>50</v>
      </c>
      <c r="K172" s="361"/>
    </row>
    <row r="173" spans="2:11" ht="15" customHeight="1">
      <c r="B173" s="358"/>
      <c r="C173" s="360" t="s">
        <v>696</v>
      </c>
      <c r="D173" s="360"/>
      <c r="E173" s="360"/>
      <c r="F173" s="362" t="s">
        <v>675</v>
      </c>
      <c r="G173" s="360"/>
      <c r="H173" s="360" t="s">
        <v>735</v>
      </c>
      <c r="I173" s="360" t="s">
        <v>671</v>
      </c>
      <c r="J173" s="360">
        <v>50</v>
      </c>
      <c r="K173" s="361"/>
    </row>
    <row r="174" spans="2:11" ht="15" customHeight="1">
      <c r="B174" s="358"/>
      <c r="C174" s="360" t="s">
        <v>694</v>
      </c>
      <c r="D174" s="360"/>
      <c r="E174" s="360"/>
      <c r="F174" s="362" t="s">
        <v>675</v>
      </c>
      <c r="G174" s="360"/>
      <c r="H174" s="360" t="s">
        <v>735</v>
      </c>
      <c r="I174" s="360" t="s">
        <v>671</v>
      </c>
      <c r="J174" s="360">
        <v>50</v>
      </c>
      <c r="K174" s="361"/>
    </row>
    <row r="175" spans="2:11" ht="15" customHeight="1">
      <c r="B175" s="358"/>
      <c r="C175" s="360" t="s">
        <v>108</v>
      </c>
      <c r="D175" s="360"/>
      <c r="E175" s="360"/>
      <c r="F175" s="362" t="s">
        <v>669</v>
      </c>
      <c r="G175" s="360"/>
      <c r="H175" s="360" t="s">
        <v>736</v>
      </c>
      <c r="I175" s="360" t="s">
        <v>737</v>
      </c>
      <c r="J175" s="360"/>
      <c r="K175" s="361"/>
    </row>
    <row r="176" spans="2:11" ht="15" customHeight="1">
      <c r="B176" s="358"/>
      <c r="C176" s="360" t="s">
        <v>54</v>
      </c>
      <c r="D176" s="360"/>
      <c r="E176" s="360"/>
      <c r="F176" s="362" t="s">
        <v>669</v>
      </c>
      <c r="G176" s="360"/>
      <c r="H176" s="360" t="s">
        <v>738</v>
      </c>
      <c r="I176" s="360" t="s">
        <v>739</v>
      </c>
      <c r="J176" s="360">
        <v>1</v>
      </c>
      <c r="K176" s="361"/>
    </row>
    <row r="177" spans="2:11" ht="15" customHeight="1">
      <c r="B177" s="358"/>
      <c r="C177" s="360" t="s">
        <v>50</v>
      </c>
      <c r="D177" s="360"/>
      <c r="E177" s="360"/>
      <c r="F177" s="362" t="s">
        <v>669</v>
      </c>
      <c r="G177" s="360"/>
      <c r="H177" s="360" t="s">
        <v>740</v>
      </c>
      <c r="I177" s="360" t="s">
        <v>671</v>
      </c>
      <c r="J177" s="360">
        <v>20</v>
      </c>
      <c r="K177" s="361"/>
    </row>
    <row r="178" spans="2:11" ht="15" customHeight="1">
      <c r="B178" s="358"/>
      <c r="C178" s="360" t="s">
        <v>109</v>
      </c>
      <c r="D178" s="360"/>
      <c r="E178" s="360"/>
      <c r="F178" s="362" t="s">
        <v>669</v>
      </c>
      <c r="G178" s="360"/>
      <c r="H178" s="360" t="s">
        <v>741</v>
      </c>
      <c r="I178" s="360" t="s">
        <v>671</v>
      </c>
      <c r="J178" s="360">
        <v>255</v>
      </c>
      <c r="K178" s="361"/>
    </row>
    <row r="179" spans="2:11" ht="15" customHeight="1">
      <c r="B179" s="358"/>
      <c r="C179" s="360" t="s">
        <v>110</v>
      </c>
      <c r="D179" s="360"/>
      <c r="E179" s="360"/>
      <c r="F179" s="362" t="s">
        <v>669</v>
      </c>
      <c r="G179" s="360"/>
      <c r="H179" s="360" t="s">
        <v>634</v>
      </c>
      <c r="I179" s="360" t="s">
        <v>671</v>
      </c>
      <c r="J179" s="360">
        <v>10</v>
      </c>
      <c r="K179" s="361"/>
    </row>
    <row r="180" spans="2:11" ht="15" customHeight="1">
      <c r="B180" s="358"/>
      <c r="C180" s="360" t="s">
        <v>111</v>
      </c>
      <c r="D180" s="360"/>
      <c r="E180" s="360"/>
      <c r="F180" s="362" t="s">
        <v>669</v>
      </c>
      <c r="G180" s="360"/>
      <c r="H180" s="360" t="s">
        <v>742</v>
      </c>
      <c r="I180" s="360" t="s">
        <v>703</v>
      </c>
      <c r="J180" s="360"/>
      <c r="K180" s="361"/>
    </row>
    <row r="181" spans="2:11" ht="15" customHeight="1">
      <c r="B181" s="358"/>
      <c r="C181" s="360" t="s">
        <v>743</v>
      </c>
      <c r="D181" s="360"/>
      <c r="E181" s="360"/>
      <c r="F181" s="362" t="s">
        <v>669</v>
      </c>
      <c r="G181" s="360"/>
      <c r="H181" s="360" t="s">
        <v>744</v>
      </c>
      <c r="I181" s="360" t="s">
        <v>703</v>
      </c>
      <c r="J181" s="360"/>
      <c r="K181" s="361"/>
    </row>
    <row r="182" spans="2:11" ht="15" customHeight="1">
      <c r="B182" s="358"/>
      <c r="C182" s="360" t="s">
        <v>732</v>
      </c>
      <c r="D182" s="360"/>
      <c r="E182" s="360"/>
      <c r="F182" s="362" t="s">
        <v>669</v>
      </c>
      <c r="G182" s="360"/>
      <c r="H182" s="360" t="s">
        <v>745</v>
      </c>
      <c r="I182" s="360" t="s">
        <v>703</v>
      </c>
      <c r="J182" s="360"/>
      <c r="K182" s="361"/>
    </row>
    <row r="183" spans="2:11" ht="15" customHeight="1">
      <c r="B183" s="358"/>
      <c r="C183" s="360" t="s">
        <v>113</v>
      </c>
      <c r="D183" s="360"/>
      <c r="E183" s="360"/>
      <c r="F183" s="362" t="s">
        <v>675</v>
      </c>
      <c r="G183" s="360"/>
      <c r="H183" s="360" t="s">
        <v>746</v>
      </c>
      <c r="I183" s="360" t="s">
        <v>671</v>
      </c>
      <c r="J183" s="360">
        <v>50</v>
      </c>
      <c r="K183" s="361"/>
    </row>
    <row r="184" spans="2:11" ht="15" customHeight="1">
      <c r="B184" s="358"/>
      <c r="C184" s="360" t="s">
        <v>747</v>
      </c>
      <c r="D184" s="360"/>
      <c r="E184" s="360"/>
      <c r="F184" s="362" t="s">
        <v>675</v>
      </c>
      <c r="G184" s="360"/>
      <c r="H184" s="360" t="s">
        <v>748</v>
      </c>
      <c r="I184" s="360" t="s">
        <v>749</v>
      </c>
      <c r="J184" s="360"/>
      <c r="K184" s="361"/>
    </row>
    <row r="185" spans="2:11" ht="15" customHeight="1">
      <c r="B185" s="358"/>
      <c r="C185" s="360" t="s">
        <v>750</v>
      </c>
      <c r="D185" s="360"/>
      <c r="E185" s="360"/>
      <c r="F185" s="362" t="s">
        <v>675</v>
      </c>
      <c r="G185" s="360"/>
      <c r="H185" s="360" t="s">
        <v>751</v>
      </c>
      <c r="I185" s="360" t="s">
        <v>749</v>
      </c>
      <c r="J185" s="360"/>
      <c r="K185" s="361"/>
    </row>
    <row r="186" spans="2:11" ht="15" customHeight="1">
      <c r="B186" s="358"/>
      <c r="C186" s="360" t="s">
        <v>752</v>
      </c>
      <c r="D186" s="360"/>
      <c r="E186" s="360"/>
      <c r="F186" s="362" t="s">
        <v>675</v>
      </c>
      <c r="G186" s="360"/>
      <c r="H186" s="360" t="s">
        <v>753</v>
      </c>
      <c r="I186" s="360" t="s">
        <v>749</v>
      </c>
      <c r="J186" s="360"/>
      <c r="K186" s="361"/>
    </row>
    <row r="187" spans="2:11" ht="15" customHeight="1">
      <c r="B187" s="358"/>
      <c r="C187" s="388" t="s">
        <v>754</v>
      </c>
      <c r="D187" s="360"/>
      <c r="E187" s="360"/>
      <c r="F187" s="362" t="s">
        <v>675</v>
      </c>
      <c r="G187" s="360"/>
      <c r="H187" s="360" t="s">
        <v>755</v>
      </c>
      <c r="I187" s="360" t="s">
        <v>756</v>
      </c>
      <c r="J187" s="374" t="s">
        <v>757</v>
      </c>
      <c r="K187" s="361"/>
    </row>
    <row r="188" spans="2:11" ht="15" customHeight="1">
      <c r="B188" s="358"/>
      <c r="C188" s="366" t="s">
        <v>39</v>
      </c>
      <c r="D188" s="360"/>
      <c r="E188" s="360"/>
      <c r="F188" s="362" t="s">
        <v>669</v>
      </c>
      <c r="G188" s="360"/>
      <c r="H188" s="375" t="s">
        <v>758</v>
      </c>
      <c r="I188" s="360" t="s">
        <v>759</v>
      </c>
      <c r="J188" s="360"/>
      <c r="K188" s="361"/>
    </row>
    <row r="189" spans="2:11" ht="15" customHeight="1">
      <c r="B189" s="358"/>
      <c r="C189" s="366" t="s">
        <v>760</v>
      </c>
      <c r="D189" s="360"/>
      <c r="E189" s="360"/>
      <c r="F189" s="362" t="s">
        <v>669</v>
      </c>
      <c r="G189" s="360"/>
      <c r="H189" s="360" t="s">
        <v>761</v>
      </c>
      <c r="I189" s="360" t="s">
        <v>703</v>
      </c>
      <c r="J189" s="360"/>
      <c r="K189" s="361"/>
    </row>
    <row r="190" spans="2:11" ht="15" customHeight="1">
      <c r="B190" s="358"/>
      <c r="C190" s="366" t="s">
        <v>762</v>
      </c>
      <c r="D190" s="360"/>
      <c r="E190" s="360"/>
      <c r="F190" s="362" t="s">
        <v>669</v>
      </c>
      <c r="G190" s="360"/>
      <c r="H190" s="360" t="s">
        <v>763</v>
      </c>
      <c r="I190" s="360" t="s">
        <v>703</v>
      </c>
      <c r="J190" s="360"/>
      <c r="K190" s="361"/>
    </row>
    <row r="191" spans="2:11" ht="15" customHeight="1">
      <c r="B191" s="358"/>
      <c r="C191" s="366" t="s">
        <v>764</v>
      </c>
      <c r="D191" s="360"/>
      <c r="E191" s="360"/>
      <c r="F191" s="362" t="s">
        <v>675</v>
      </c>
      <c r="G191" s="360"/>
      <c r="H191" s="360" t="s">
        <v>765</v>
      </c>
      <c r="I191" s="360" t="s">
        <v>703</v>
      </c>
      <c r="J191" s="360"/>
      <c r="K191" s="361"/>
    </row>
    <row r="192" spans="2:11" ht="15" customHeight="1">
      <c r="B192" s="389"/>
      <c r="C192" s="390"/>
      <c r="D192" s="376"/>
      <c r="E192" s="376"/>
      <c r="F192" s="376"/>
      <c r="G192" s="376"/>
      <c r="H192" s="376"/>
      <c r="I192" s="376"/>
      <c r="J192" s="376"/>
      <c r="K192" s="377"/>
    </row>
    <row r="193" spans="2:11" ht="18.75" customHeight="1">
      <c r="B193" s="375"/>
      <c r="C193" s="360"/>
      <c r="D193" s="360"/>
      <c r="E193" s="360"/>
      <c r="F193" s="362"/>
      <c r="G193" s="360"/>
      <c r="H193" s="360"/>
      <c r="I193" s="360"/>
      <c r="J193" s="360"/>
      <c r="K193" s="375"/>
    </row>
    <row r="194" spans="2:11" ht="18.75" customHeight="1">
      <c r="B194" s="375"/>
      <c r="C194" s="360"/>
      <c r="D194" s="360"/>
      <c r="E194" s="360"/>
      <c r="F194" s="362"/>
      <c r="G194" s="360"/>
      <c r="H194" s="360"/>
      <c r="I194" s="360"/>
      <c r="J194" s="360"/>
      <c r="K194" s="375"/>
    </row>
    <row r="195" spans="2:11" ht="18.75" customHeight="1">
      <c r="B195" s="430"/>
      <c r="C195" s="430"/>
      <c r="D195" s="430"/>
      <c r="E195" s="430"/>
      <c r="F195" s="430"/>
      <c r="G195" s="430"/>
      <c r="H195" s="430"/>
      <c r="I195" s="430"/>
      <c r="J195" s="430"/>
      <c r="K195" s="430"/>
    </row>
    <row r="196" spans="2:11">
      <c r="B196" s="349"/>
      <c r="C196" s="350"/>
      <c r="D196" s="350"/>
      <c r="E196" s="350"/>
      <c r="F196" s="350"/>
      <c r="G196" s="350"/>
      <c r="H196" s="350"/>
      <c r="I196" s="350"/>
      <c r="J196" s="350"/>
      <c r="K196" s="351"/>
    </row>
    <row r="197" spans="2:11" ht="21">
      <c r="B197" s="352"/>
      <c r="C197" s="353" t="s">
        <v>766</v>
      </c>
      <c r="D197" s="353"/>
      <c r="E197" s="353"/>
      <c r="F197" s="353"/>
      <c r="G197" s="353"/>
      <c r="H197" s="353"/>
      <c r="I197" s="353"/>
      <c r="J197" s="353"/>
      <c r="K197" s="354"/>
    </row>
    <row r="198" spans="2:11" ht="25.5" customHeight="1">
      <c r="B198" s="352"/>
      <c r="C198" s="355" t="s">
        <v>767</v>
      </c>
      <c r="D198" s="355"/>
      <c r="E198" s="355"/>
      <c r="F198" s="355" t="s">
        <v>768</v>
      </c>
      <c r="G198" s="356"/>
      <c r="H198" s="357" t="s">
        <v>769</v>
      </c>
      <c r="I198" s="357"/>
      <c r="J198" s="357"/>
      <c r="K198" s="354"/>
    </row>
    <row r="199" spans="2:11" ht="5.25" customHeight="1">
      <c r="B199" s="358"/>
      <c r="C199" s="359"/>
      <c r="D199" s="359"/>
      <c r="E199" s="359"/>
      <c r="F199" s="359"/>
      <c r="G199" s="360"/>
      <c r="H199" s="359"/>
      <c r="I199" s="359"/>
      <c r="J199" s="359"/>
      <c r="K199" s="361"/>
    </row>
    <row r="200" spans="2:11" ht="15" customHeight="1">
      <c r="B200" s="358"/>
      <c r="C200" s="360" t="s">
        <v>759</v>
      </c>
      <c r="D200" s="360"/>
      <c r="E200" s="360"/>
      <c r="F200" s="362" t="s">
        <v>40</v>
      </c>
      <c r="G200" s="360"/>
      <c r="H200" s="363" t="s">
        <v>770</v>
      </c>
      <c r="I200" s="363"/>
      <c r="J200" s="363"/>
      <c r="K200" s="361"/>
    </row>
    <row r="201" spans="2:11" ht="15" customHeight="1">
      <c r="B201" s="358"/>
      <c r="C201" s="364"/>
      <c r="D201" s="360"/>
      <c r="E201" s="360"/>
      <c r="F201" s="362" t="s">
        <v>41</v>
      </c>
      <c r="G201" s="360"/>
      <c r="H201" s="363" t="s">
        <v>771</v>
      </c>
      <c r="I201" s="363"/>
      <c r="J201" s="363"/>
      <c r="K201" s="361"/>
    </row>
    <row r="202" spans="2:11" ht="15" customHeight="1">
      <c r="B202" s="358"/>
      <c r="C202" s="364"/>
      <c r="D202" s="360"/>
      <c r="E202" s="360"/>
      <c r="F202" s="362" t="s">
        <v>44</v>
      </c>
      <c r="G202" s="360"/>
      <c r="H202" s="363" t="s">
        <v>772</v>
      </c>
      <c r="I202" s="363"/>
      <c r="J202" s="363"/>
      <c r="K202" s="361"/>
    </row>
    <row r="203" spans="2:11" ht="15" customHeight="1">
      <c r="B203" s="358"/>
      <c r="C203" s="360"/>
      <c r="D203" s="360"/>
      <c r="E203" s="360"/>
      <c r="F203" s="362" t="s">
        <v>42</v>
      </c>
      <c r="G203" s="360"/>
      <c r="H203" s="363" t="s">
        <v>773</v>
      </c>
      <c r="I203" s="363"/>
      <c r="J203" s="363"/>
      <c r="K203" s="361"/>
    </row>
    <row r="204" spans="2:11" ht="15" customHeight="1">
      <c r="B204" s="358"/>
      <c r="C204" s="360"/>
      <c r="D204" s="360"/>
      <c r="E204" s="360"/>
      <c r="F204" s="362" t="s">
        <v>43</v>
      </c>
      <c r="G204" s="360"/>
      <c r="H204" s="363" t="s">
        <v>774</v>
      </c>
      <c r="I204" s="363"/>
      <c r="J204" s="363"/>
      <c r="K204" s="361"/>
    </row>
    <row r="205" spans="2:11" ht="15" customHeight="1">
      <c r="B205" s="358"/>
      <c r="C205" s="360"/>
      <c r="D205" s="360"/>
      <c r="E205" s="360"/>
      <c r="F205" s="362"/>
      <c r="G205" s="360"/>
      <c r="H205" s="360"/>
      <c r="I205" s="360"/>
      <c r="J205" s="360"/>
      <c r="K205" s="361"/>
    </row>
    <row r="206" spans="2:11" ht="15" customHeight="1">
      <c r="B206" s="358"/>
      <c r="C206" s="360" t="s">
        <v>715</v>
      </c>
      <c r="D206" s="360"/>
      <c r="E206" s="360"/>
      <c r="F206" s="362" t="s">
        <v>76</v>
      </c>
      <c r="G206" s="360"/>
      <c r="H206" s="363" t="s">
        <v>775</v>
      </c>
      <c r="I206" s="363"/>
      <c r="J206" s="363"/>
      <c r="K206" s="361"/>
    </row>
    <row r="207" spans="2:11" ht="15" customHeight="1">
      <c r="B207" s="358"/>
      <c r="C207" s="364"/>
      <c r="D207" s="360"/>
      <c r="E207" s="360"/>
      <c r="F207" s="362" t="s">
        <v>614</v>
      </c>
      <c r="G207" s="360"/>
      <c r="H207" s="363" t="s">
        <v>615</v>
      </c>
      <c r="I207" s="363"/>
      <c r="J207" s="363"/>
      <c r="K207" s="361"/>
    </row>
    <row r="208" spans="2:11" ht="15" customHeight="1">
      <c r="B208" s="358"/>
      <c r="C208" s="360"/>
      <c r="D208" s="360"/>
      <c r="E208" s="360"/>
      <c r="F208" s="362" t="s">
        <v>612</v>
      </c>
      <c r="G208" s="360"/>
      <c r="H208" s="363" t="s">
        <v>776</v>
      </c>
      <c r="I208" s="363"/>
      <c r="J208" s="363"/>
      <c r="K208" s="361"/>
    </row>
    <row r="209" spans="2:11" ht="15" customHeight="1">
      <c r="B209" s="365"/>
      <c r="C209" s="364"/>
      <c r="D209" s="364"/>
      <c r="E209" s="364"/>
      <c r="F209" s="362" t="s">
        <v>616</v>
      </c>
      <c r="G209" s="366"/>
      <c r="H209" s="367" t="s">
        <v>617</v>
      </c>
      <c r="I209" s="367"/>
      <c r="J209" s="367"/>
      <c r="K209" s="368"/>
    </row>
    <row r="210" spans="2:11" ht="15" customHeight="1">
      <c r="B210" s="365"/>
      <c r="C210" s="364"/>
      <c r="D210" s="364"/>
      <c r="E210" s="364"/>
      <c r="F210" s="362" t="s">
        <v>346</v>
      </c>
      <c r="G210" s="366"/>
      <c r="H210" s="367" t="s">
        <v>777</v>
      </c>
      <c r="I210" s="367"/>
      <c r="J210" s="367"/>
      <c r="K210" s="368"/>
    </row>
    <row r="211" spans="2:11" ht="15" customHeight="1">
      <c r="B211" s="365"/>
      <c r="C211" s="364"/>
      <c r="D211" s="364"/>
      <c r="E211" s="364"/>
      <c r="F211" s="369"/>
      <c r="G211" s="366"/>
      <c r="H211" s="370"/>
      <c r="I211" s="370"/>
      <c r="J211" s="370"/>
      <c r="K211" s="368"/>
    </row>
    <row r="212" spans="2:11" ht="15" customHeight="1">
      <c r="B212" s="365"/>
      <c r="C212" s="360" t="s">
        <v>739</v>
      </c>
      <c r="D212" s="364"/>
      <c r="E212" s="364"/>
      <c r="F212" s="362">
        <v>1</v>
      </c>
      <c r="G212" s="366"/>
      <c r="H212" s="367" t="s">
        <v>778</v>
      </c>
      <c r="I212" s="367"/>
      <c r="J212" s="367"/>
      <c r="K212" s="368"/>
    </row>
    <row r="213" spans="2:11" ht="15" customHeight="1">
      <c r="B213" s="365"/>
      <c r="C213" s="364"/>
      <c r="D213" s="364"/>
      <c r="E213" s="364"/>
      <c r="F213" s="362">
        <v>2</v>
      </c>
      <c r="G213" s="366"/>
      <c r="H213" s="367" t="s">
        <v>779</v>
      </c>
      <c r="I213" s="367"/>
      <c r="J213" s="367"/>
      <c r="K213" s="368"/>
    </row>
    <row r="214" spans="2:11" ht="15" customHeight="1">
      <c r="B214" s="365"/>
      <c r="C214" s="364"/>
      <c r="D214" s="364"/>
      <c r="E214" s="364"/>
      <c r="F214" s="362">
        <v>3</v>
      </c>
      <c r="G214" s="366"/>
      <c r="H214" s="367" t="s">
        <v>780</v>
      </c>
      <c r="I214" s="367"/>
      <c r="J214" s="367"/>
      <c r="K214" s="368"/>
    </row>
    <row r="215" spans="2:11" ht="15" customHeight="1">
      <c r="B215" s="365"/>
      <c r="C215" s="364"/>
      <c r="D215" s="364"/>
      <c r="E215" s="364"/>
      <c r="F215" s="362">
        <v>4</v>
      </c>
      <c r="G215" s="366"/>
      <c r="H215" s="367" t="s">
        <v>781</v>
      </c>
      <c r="I215" s="367"/>
      <c r="J215" s="367"/>
      <c r="K215" s="368"/>
    </row>
    <row r="216" spans="2:11" ht="12.75" customHeight="1">
      <c r="B216" s="371"/>
      <c r="C216" s="372"/>
      <c r="D216" s="372"/>
      <c r="E216" s="372"/>
      <c r="F216" s="372"/>
      <c r="G216" s="372"/>
      <c r="H216" s="372"/>
      <c r="I216" s="372"/>
      <c r="J216" s="372"/>
      <c r="K216" s="373"/>
    </row>
  </sheetData>
  <sheetProtection password="A2DB" sheet="1" objects="1" scenarios="1" selectLockedCells="1"/>
  <mergeCells count="77">
    <mergeCell ref="F21:J21"/>
    <mergeCell ref="F19:J19"/>
    <mergeCell ref="F20:J20"/>
    <mergeCell ref="F17:J17"/>
    <mergeCell ref="C9:J9"/>
    <mergeCell ref="D10:J10"/>
    <mergeCell ref="D13:J13"/>
    <mergeCell ref="D11:J11"/>
    <mergeCell ref="D14:J14"/>
    <mergeCell ref="D15:J15"/>
    <mergeCell ref="F16:J16"/>
    <mergeCell ref="C3:J3"/>
    <mergeCell ref="C4:J4"/>
    <mergeCell ref="C6:J6"/>
    <mergeCell ref="C7:J7"/>
    <mergeCell ref="F18:J18"/>
    <mergeCell ref="C23:J23"/>
    <mergeCell ref="D25:J25"/>
    <mergeCell ref="G34:J34"/>
    <mergeCell ref="D31:J31"/>
    <mergeCell ref="C24:J24"/>
    <mergeCell ref="D32:J32"/>
    <mergeCell ref="D29:J29"/>
    <mergeCell ref="D26:J26"/>
    <mergeCell ref="D28:J28"/>
    <mergeCell ref="D33:J33"/>
    <mergeCell ref="C52:J52"/>
    <mergeCell ref="G35:J35"/>
    <mergeCell ref="D49:J49"/>
    <mergeCell ref="E48:J48"/>
    <mergeCell ref="G36:J36"/>
    <mergeCell ref="G37:J37"/>
    <mergeCell ref="E46:J46"/>
    <mergeCell ref="E47:J47"/>
    <mergeCell ref="C50:J50"/>
    <mergeCell ref="G38:J38"/>
    <mergeCell ref="G39:J39"/>
    <mergeCell ref="G40:J40"/>
    <mergeCell ref="G41:J41"/>
    <mergeCell ref="G42:J42"/>
    <mergeCell ref="G43:J43"/>
    <mergeCell ref="D45:J45"/>
    <mergeCell ref="C53:J53"/>
    <mergeCell ref="C55:J55"/>
    <mergeCell ref="D56:J56"/>
    <mergeCell ref="D67:J67"/>
    <mergeCell ref="D68:J68"/>
    <mergeCell ref="D65:J65"/>
    <mergeCell ref="D58:J58"/>
    <mergeCell ref="D59:J59"/>
    <mergeCell ref="D57:J57"/>
    <mergeCell ref="H200:J200"/>
    <mergeCell ref="D60:J60"/>
    <mergeCell ref="D63:J63"/>
    <mergeCell ref="D64:J64"/>
    <mergeCell ref="D66:J66"/>
    <mergeCell ref="C73:J73"/>
    <mergeCell ref="C100:J100"/>
    <mergeCell ref="D61:J61"/>
    <mergeCell ref="H203:J203"/>
    <mergeCell ref="H201:J201"/>
    <mergeCell ref="H206:J206"/>
    <mergeCell ref="H204:J204"/>
    <mergeCell ref="H202:J202"/>
    <mergeCell ref="C145:J145"/>
    <mergeCell ref="C197:J197"/>
    <mergeCell ref="H198:J198"/>
    <mergeCell ref="C163:J163"/>
    <mergeCell ref="C120:J120"/>
    <mergeCell ref="H207:J207"/>
    <mergeCell ref="H208:J208"/>
    <mergeCell ref="H215:J215"/>
    <mergeCell ref="H213:J213"/>
    <mergeCell ref="H210:J210"/>
    <mergeCell ref="H209:J209"/>
    <mergeCell ref="H212:J212"/>
    <mergeCell ref="H214:J214"/>
  </mergeCells>
  <phoneticPr fontId="44" type="noConversion"/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10 - Kanalizace - výtlak</vt:lpstr>
      <vt:lpstr>20 - Čerpací šachta</vt:lpstr>
      <vt:lpstr>Pokyny pro vyplnění</vt:lpstr>
      <vt:lpstr>'10 - Kanalizace - výtlak'!Názvy_tisku</vt:lpstr>
      <vt:lpstr>'20 - Čerpací šachta'!Názvy_tisku</vt:lpstr>
      <vt:lpstr>'Rekapitulace stavby'!Názvy_tisku</vt:lpstr>
      <vt:lpstr>'10 - Kanalizace - výtlak'!Oblast_tisku</vt:lpstr>
      <vt:lpstr>'20 - Čerpací šachta'!Oblast_tisku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Hájek</dc:creator>
  <cp:lastModifiedBy>Urbánek, Jaroslav</cp:lastModifiedBy>
  <dcterms:created xsi:type="dcterms:W3CDTF">2017-12-06T10:33:26Z</dcterms:created>
  <dcterms:modified xsi:type="dcterms:W3CDTF">2018-01-26T10:22:30Z</dcterms:modified>
</cp:coreProperties>
</file>