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kapitulace stavby" sheetId="1" r:id="rId1"/>
    <sheet name="1 - 2. etapa" sheetId="2" r:id="rId2"/>
    <sheet name="Pokyny pro vyplnění" sheetId="3" r:id="rId3"/>
  </sheets>
  <definedNames>
    <definedName name="_xlnm.Print_Area" localSheetId="1">('1 - 2. etapa'!$C$4:$J$36,'1 - 2. etapa'!$C$42:$J$70,'1 - 2. etapa'!$C$76:$K$278)</definedName>
    <definedName name="_xlnm.Print_Titles" localSheetId="1">'1 - 2. etapa'!$88:$88</definedName>
    <definedName name="_xlnm._FilterDatabase" localSheetId="1" hidden="1">'1 - 2. etapa'!$C$88:$K$278</definedName>
    <definedName name="_xlnm.Print_Area" localSheetId="2">('Pokyny pro vyplnění'!$B$2:$K$69,'Pokyny pro vyplnění'!$B$72:$K$116,'Pokyny pro vyplnění'!$B$119:$K$188,'Pokyny pro vyplnění'!$B$196:$K$216)</definedName>
    <definedName name="_xlnm.Print_Area" localSheetId="0">('Rekapitulace stavby'!$D$4:$AO$33,'Rekapitulace stavby'!$C$39:$AQ$53)</definedName>
    <definedName name="_xlnm.Print_Titles" localSheetId="0">'Rekapitulace stavby'!$49:$49</definedName>
    <definedName name="_xlnm.Print_Area" localSheetId="0">('Rekapitulace stavby'!$D$4:$AO$33,'Rekapitulace stavby'!$C$39:$AQ$53)</definedName>
    <definedName name="_xlnm.Print_Titles" localSheetId="0">'Rekapitulace stavby'!$49:$49</definedName>
    <definedName name="_xlnm._FilterDatabase" localSheetId="1">'1 - 2. etapa'!$C$88:$K$278</definedName>
    <definedName name="_xlnm.Print_Area" localSheetId="1">('1 - 2. etapa'!$C$4:$J$36,'1 - 2. etapa'!$C$42:$J$70,'1 - 2. etapa'!$C$76:$K$278)</definedName>
    <definedName name="_xlnm.Print_Titles" localSheetId="1">'1 - 2. etapa'!$88:$88</definedName>
    <definedName name="_xlnm.Print_Area" localSheetId="2">('Pokyny pro vyplnění'!$B$2:$K$69,'Pokyny pro vyplnění'!$B$72:$K$116,'Pokyny pro vyplnění'!$B$119:$K$188,'Pokyny pro vyplnění'!$B$196:$K$216)</definedName>
    <definedName name="_xlnm._FilterDatabase_1">'1 - 2. etapa'!$C$88:$K$278</definedName>
  </definedNames>
  <calcPr fullCalcOnLoad="1"/>
</workbook>
</file>

<file path=xl/sharedStrings.xml><?xml version="1.0" encoding="utf-8"?>
<sst xmlns="http://schemas.openxmlformats.org/spreadsheetml/2006/main" count="2752" uniqueCount="800">
  <si>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</si>
  <si>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</si>
  <si>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</si>
  <si>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</si>
  <si>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</si>
  <si>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</si>
  <si>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</si>
  <si>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{d26fd474-46e2-43fb-839f-32c378a7fbd6}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</si>
  <si>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</si>
  <si>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</si>
  <si>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</si>
  <si>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</si>
  <si>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</si>
  <si>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</si>
  <si>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</si>
  <si>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</si>
  <si>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položek_x005F_x000d_
_x005F_x000d_
Podrobnosti k vyplnění naleznete na poslední záložce s Pokyny pro vyplnění</t>
  </si>
  <si>
    <t>Stavba:</t>
  </si>
  <si>
    <t>Sokolov - ul. P. Bezruče, Odboje, Pionýrů, 5. května - výměna vodovodu - 2.etapa</t>
  </si>
  <si>
    <t>KSO:</t>
  </si>
  <si>
    <t>CC-CZ:</t>
  </si>
  <si>
    <t>Místo:</t>
  </si>
  <si>
    <t xml:space="preserve"> </t>
  </si>
  <si>
    <t>Datum:</t>
  </si>
  <si>
    <t>2. 6. 2017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</si>
  <si>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</si>
  <si>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</si>
  <si>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</si>
  <si>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</si>
  <si>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</si>
  <si>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</si>
  <si>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</si>
  <si>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</si>
  <si>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</si>
  <si>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</si>
  <si>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</si>
  <si>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</si>
  <si>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</si>
  <si>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</si>
  <si>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</si>
  <si>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</si>
  <si>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</si>
  <si>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</si>
  <si>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</si>
  <si>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</si>
  <si>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</si>
  <si>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</si>
  <si>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</si>
  <si>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</si>
  <si>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</si>
  <si>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</si>
  <si>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</si>
  <si>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</si>
  <si>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</si>
  <si>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</si>
  <si>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</si>
  <si>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</si>
  <si>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</si>
  <si>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</si>
  <si>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</si>
  <si>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</si>
  <si>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</si>
  <si>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</si>
  <si>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</si>
  <si>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</si>
  <si>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</si>
  <si>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</si>
  <si>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</si>
  <si>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</si>
  <si>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</si>
  <si>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</si>
  <si>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</si>
  <si>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</si>
  <si>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2. etapa</t>
  </si>
  <si>
    <t>STA</t>
  </si>
  <si>
    <t>{fd4fa484-8a97-4e40-aa7a-a6a1e6514372}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</si>
  <si>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</si>
  <si>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</si>
  <si>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</si>
  <si>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</si>
  <si>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</si>
  <si>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</si>
  <si>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</si>
  <si>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</si>
  <si>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1 - 2. etapa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</si>
  <si>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</si>
  <si>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</si>
  <si>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</si>
  <si>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</si>
  <si>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</si>
  <si>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</si>
  <si>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</si>
  <si>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</si>
  <si>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</si>
  <si>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</si>
  <si>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</si>
  <si>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</si>
  <si>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</si>
  <si>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</si>
  <si>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M - Práce a dodávky M</t>
  </si>
  <si>
    <t xml:space="preserve">    21-M - Elektromontáže</t>
  </si>
  <si>
    <t xml:space="preserve">    46-M - Zemní práce při extr.mont.pracích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</si>
  <si>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</si>
  <si>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</si>
  <si>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</si>
  <si>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</si>
  <si>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</si>
  <si>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</si>
  <si>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</si>
  <si>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</si>
  <si>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</si>
  <si>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</si>
  <si>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</si>
  <si>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</si>
  <si>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</si>
  <si>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</si>
  <si>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</si>
  <si>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</si>
  <si>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</si>
  <si>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</si>
  <si>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</si>
  <si>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</si>
  <si>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113107223</t>
  </si>
  <si>
    <t>Odstranění podkladu pl přes 200 m2 z kameniva drceného tl 300 mm</t>
  </si>
  <si>
    <t>m2</t>
  </si>
  <si>
    <t>CS ÚRS 2017 01</t>
  </si>
  <si>
    <t>4</t>
  </si>
  <si>
    <t>-504731787</t>
  </si>
  <si>
    <t>VV</t>
  </si>
  <si>
    <t>"asf chodník řad" (7,0+0,5*(28,0+7,0))*1,8</t>
  </si>
  <si>
    <t>"asf chodník přípojky" 9,1*1,6</t>
  </si>
  <si>
    <t>Součet</t>
  </si>
  <si>
    <t>113107225</t>
  </si>
  <si>
    <t>Odstranění podkladu pl přes 200 m2 z kameniva drceného tl 500 mm</t>
  </si>
  <si>
    <t>-81653357</t>
  </si>
  <si>
    <t>"asfalt řad" (121,4+2,0+0,5*(28,0+7,0))*1,8</t>
  </si>
  <si>
    <t>"přípojky" 10,7*1,6</t>
  </si>
  <si>
    <t>3</t>
  </si>
  <si>
    <t>113107241</t>
  </si>
  <si>
    <t>Odstranění podkladu pl přes 200 m2 živičných tl 50 mm</t>
  </si>
  <si>
    <t>914976682</t>
  </si>
  <si>
    <t>113107242</t>
  </si>
  <si>
    <t>Odstranění podkladu pl přes 200 m2 živičných tl 100 mm</t>
  </si>
  <si>
    <t>1917611712</t>
  </si>
  <si>
    <t>5</t>
  </si>
  <si>
    <t>113154122</t>
  </si>
  <si>
    <t>Frézování živičného krytu tl 40 mm pruh š 1 m do plochy 500 m2 bez překážek v trase s naložením</t>
  </si>
  <si>
    <t>-2017679805</t>
  </si>
  <si>
    <t>6</t>
  </si>
  <si>
    <t>113201112</t>
  </si>
  <si>
    <t>Vytrhání obrub silničních ležatých</t>
  </si>
  <si>
    <t>m</t>
  </si>
  <si>
    <t>365258186</t>
  </si>
  <si>
    <t>42,0+4*1,5</t>
  </si>
  <si>
    <t>7</t>
  </si>
  <si>
    <t>115101201</t>
  </si>
  <si>
    <t>Čerpání vody na dopravní výšku do 10 m průměrný přítok do 500 l/min</t>
  </si>
  <si>
    <t>hod</t>
  </si>
  <si>
    <t>1075986922</t>
  </si>
  <si>
    <t>8</t>
  </si>
  <si>
    <t>115101301</t>
  </si>
  <si>
    <t>Pohotovost čerpací soupravy pro dopravní výšku do 10 m přítok do 500 l/min</t>
  </si>
  <si>
    <t>den</t>
  </si>
  <si>
    <t>1673527864</t>
  </si>
  <si>
    <t>9</t>
  </si>
  <si>
    <t>119001401</t>
  </si>
  <si>
    <t>Dočasné zajištění potrubí ocelového nebo litinového DN do 200</t>
  </si>
  <si>
    <t>2003600918</t>
  </si>
  <si>
    <t>3*1,5</t>
  </si>
  <si>
    <t>10</t>
  </si>
  <si>
    <t>119001412</t>
  </si>
  <si>
    <t>Dočasné zajištění potrubí betonového, ŽB nebo kameninového DN do 500</t>
  </si>
  <si>
    <t>-416781640</t>
  </si>
  <si>
    <t>11</t>
  </si>
  <si>
    <t>119001421</t>
  </si>
  <si>
    <t>Dočasné zajištění kabelů a kabelových tratí ze 3 volně ložených kabelů</t>
  </si>
  <si>
    <t>-461790547</t>
  </si>
  <si>
    <t>20*1,5</t>
  </si>
  <si>
    <t>12</t>
  </si>
  <si>
    <t>120001101</t>
  </si>
  <si>
    <t>Příplatek za ztížení vykopávky v blízkosti podzemního vedení</t>
  </si>
  <si>
    <t>m3</t>
  </si>
  <si>
    <t>749617129</t>
  </si>
  <si>
    <t>280,862*0,3</t>
  </si>
  <si>
    <t>13</t>
  </si>
  <si>
    <t>132201202</t>
  </si>
  <si>
    <t>Hloubení rýh š do 2000 mm v hornině tř. 3 objemu do 1000 m3</t>
  </si>
  <si>
    <t>635497287</t>
  </si>
  <si>
    <t>"řad 2.etapa" (1,85+1,85)*21,29+(1,85+1,72)*16,16+(1,72+1,85)*39,03+(1,85+1,85)*52,65+(1,85+2,03)*10,67+(2,0+1,85)*9,66+(1,85+1,85)*14,29</t>
  </si>
  <si>
    <t>(1,85+1,91)*1,68</t>
  </si>
  <si>
    <t>Mezisoučet</t>
  </si>
  <si>
    <t>"přípojky" (1,81+1,73)*3,1+(1,78+1,83)*8,5+(1,99+1,85)*4,3+(2,10+1,85)*3,9</t>
  </si>
  <si>
    <t>608,387*1,2*0,5</t>
  </si>
  <si>
    <t>73,576*1,0*0,5</t>
  </si>
  <si>
    <t>"asfalt řad" -0,6*1,2*(121,4+2,0+0,5*(28,0+7,0))</t>
  </si>
  <si>
    <t>"asfalt přípojky" -0,6*1,0*10,7</t>
  </si>
  <si>
    <t>"asf chodník řad" -0,34*1,2*(7,0+0,5*(28,0+7,0))</t>
  </si>
  <si>
    <t>"asf chodník přípojky" -0,34*1,0*9,1</t>
  </si>
  <si>
    <t>280,862*0,8</t>
  </si>
  <si>
    <t>14</t>
  </si>
  <si>
    <t>132201209</t>
  </si>
  <si>
    <t>Příplatek za lepivost k hloubení rýh š do 2000 mm v hornině tř. 3</t>
  </si>
  <si>
    <t>1505874273</t>
  </si>
  <si>
    <t>132301202</t>
  </si>
  <si>
    <t>Hloubení rýh š do 2000 mm v hornině tř. 4 objemu do 1000 m3</t>
  </si>
  <si>
    <t>-390296311</t>
  </si>
  <si>
    <t>280,862*0,2</t>
  </si>
  <si>
    <t>16</t>
  </si>
  <si>
    <t>132301209</t>
  </si>
  <si>
    <t>Příplatek za lepivost k hloubení rýh š do 2000 mm v hornině tř. 4</t>
  </si>
  <si>
    <t>-1171048478</t>
  </si>
  <si>
    <t>17</t>
  </si>
  <si>
    <t>151101101</t>
  </si>
  <si>
    <t>Zřízení příložného pažení a rozepření stěn rýh hl do 2 m</t>
  </si>
  <si>
    <t>329477754</t>
  </si>
  <si>
    <t>18</t>
  </si>
  <si>
    <t>151101111</t>
  </si>
  <si>
    <t>Odstranění příložného pažení a rozepření stěn rýh hl do 2 m</t>
  </si>
  <si>
    <t>1657789002</t>
  </si>
  <si>
    <t>19</t>
  </si>
  <si>
    <t>161101101</t>
  </si>
  <si>
    <t>Svislé přemístění výkopku z horniny tř. 1 až 4 hl výkopu do 2,5 m</t>
  </si>
  <si>
    <t>1264123236</t>
  </si>
  <si>
    <t>224,69+56,172</t>
  </si>
  <si>
    <t>20</t>
  </si>
  <si>
    <t>162501102</t>
  </si>
  <si>
    <t>Vodorovné přemístění do 3000 m výkopku z horniny tř. 1 až 4</t>
  </si>
  <si>
    <t>940847038</t>
  </si>
  <si>
    <t>"mezideponie" 2*172,694</t>
  </si>
  <si>
    <t>162701105</t>
  </si>
  <si>
    <t>Vodorovné přemístění do 10000 m výkopku z horniny tř. 1 až 4</t>
  </si>
  <si>
    <t>1717050502</t>
  </si>
  <si>
    <t>280,862-172,694</t>
  </si>
  <si>
    <t>22</t>
  </si>
  <si>
    <t>162701109</t>
  </si>
  <si>
    <t>Příplatek k vodorovnému přemístění výkopku z horniny tř. 1 až 4 ZKD 1000 m přes 10000 m</t>
  </si>
  <si>
    <t>-815830141</t>
  </si>
  <si>
    <t>"přebytek výkopku" 108,168*10</t>
  </si>
  <si>
    <t>23</t>
  </si>
  <si>
    <t>167101102</t>
  </si>
  <si>
    <t>Nakládání výkopku z hornin tř. 1 až 4 přes 100 m3</t>
  </si>
  <si>
    <t>-1731298688</t>
  </si>
  <si>
    <t>24</t>
  </si>
  <si>
    <t>171201201</t>
  </si>
  <si>
    <t>Uložení sypaniny na skládky</t>
  </si>
  <si>
    <t>-1141728258</t>
  </si>
  <si>
    <t>25</t>
  </si>
  <si>
    <t>171201211</t>
  </si>
  <si>
    <t>Poplatek za uložení odpadu ze sypaniny na skládce (skládkovné)</t>
  </si>
  <si>
    <t>t</t>
  </si>
  <si>
    <t>-1826125599</t>
  </si>
  <si>
    <t>108,168*1,9</t>
  </si>
  <si>
    <t>26</t>
  </si>
  <si>
    <t>174101101</t>
  </si>
  <si>
    <t>Zásyp jam, šachet rýh nebo kolem objektů sypaninou se zhutněním</t>
  </si>
  <si>
    <t>-573877441</t>
  </si>
  <si>
    <t>"výkop celkem" 280,862</t>
  </si>
  <si>
    <t>"potrubí dn100" -(0,50*1,2*165,43)</t>
  </si>
  <si>
    <t>"přípojky dn50" -(0,45*1,0*19,8)</t>
  </si>
  <si>
    <t>27</t>
  </si>
  <si>
    <t>175111101</t>
  </si>
  <si>
    <t>Obsypání potrubí ručně sypaninou bez prohození, uloženou do 3 m</t>
  </si>
  <si>
    <t>-923169075</t>
  </si>
  <si>
    <t>"potrubí dn100" 0,40*1,2*165,43</t>
  </si>
  <si>
    <t>"přípojky dn50" 0,35*1,0*19,8</t>
  </si>
  <si>
    <t>28</t>
  </si>
  <si>
    <t>M</t>
  </si>
  <si>
    <t>583313450</t>
  </si>
  <si>
    <t>kamenivo těžené drobné tříděné (Bratčice) frakce 0-4</t>
  </si>
  <si>
    <t>1141132780</t>
  </si>
  <si>
    <t>86,336*1,01*1,1*1,89</t>
  </si>
  <si>
    <t>Svislé a kompletní konstrukce</t>
  </si>
  <si>
    <t>29</t>
  </si>
  <si>
    <t>358315114</t>
  </si>
  <si>
    <t>Bourání šachty, stoky kompletní nebo otvorů z prostého betonu plochy do 4 m2</t>
  </si>
  <si>
    <t>-1981068059</t>
  </si>
  <si>
    <t>(PI*0,06*(0,4325*0,4325-0,3125*0,3125))</t>
  </si>
  <si>
    <t>0,017*10</t>
  </si>
  <si>
    <t>Vodorovné konstrukce</t>
  </si>
  <si>
    <t>30</t>
  </si>
  <si>
    <t>451595111</t>
  </si>
  <si>
    <t>Lože pod potrubí otevřený výkop z prohozeného výkopku</t>
  </si>
  <si>
    <t>-702264593</t>
  </si>
  <si>
    <t>"potrubí dn100" 0,1*1,2*165,43</t>
  </si>
  <si>
    <t>"přípojky dn50" 0,1*1,0*19,8</t>
  </si>
  <si>
    <t>31</t>
  </si>
  <si>
    <t>452313121</t>
  </si>
  <si>
    <t>Podkladní bloky z betonu prostého tř. C 8/10 otevřený výkop</t>
  </si>
  <si>
    <t>-1099117519</t>
  </si>
  <si>
    <t>0,5*0,7*0,5*7</t>
  </si>
  <si>
    <t>32</t>
  </si>
  <si>
    <t>452353101</t>
  </si>
  <si>
    <t>Bednění podkladních bloků otevřený výkop</t>
  </si>
  <si>
    <t>-551253264</t>
  </si>
  <si>
    <t>(0,5+0,7)*2*0,5*7</t>
  </si>
  <si>
    <t>Komunikace</t>
  </si>
  <si>
    <t>33</t>
  </si>
  <si>
    <t>564531111</t>
  </si>
  <si>
    <t>Zřízení podsypu nebo podkladu ze sypaniny tl 100 mm</t>
  </si>
  <si>
    <t>-1438369892</t>
  </si>
  <si>
    <t>"asfalt" 270,74</t>
  </si>
  <si>
    <t>34</t>
  </si>
  <si>
    <t>564871116R</t>
  </si>
  <si>
    <t>Podklad ze štěrkodrtě ŠDa tl. 300 mm</t>
  </si>
  <si>
    <t>-133333851</t>
  </si>
  <si>
    <t>"asf chodník - nutno upřesnit konstrukční vrstvy" 58,66</t>
  </si>
  <si>
    <t>35</t>
  </si>
  <si>
    <t>56498211R</t>
  </si>
  <si>
    <t>Podklad z mechanicky zpevněného kameniva MZK tl 500 mm</t>
  </si>
  <si>
    <t>-284133210</t>
  </si>
  <si>
    <t>"asfalt řad - nutno upřesnit konstrukční vrstvy" (121,4+2,0+0,5*(28,0+7,0))*1,8</t>
  </si>
  <si>
    <t>36</t>
  </si>
  <si>
    <t>573231111</t>
  </si>
  <si>
    <t>Postřik živičný spojovací ze silniční emulze v množství do 0,7 kg/m2</t>
  </si>
  <si>
    <t>-823114287</t>
  </si>
  <si>
    <t>37</t>
  </si>
  <si>
    <t>577134111</t>
  </si>
  <si>
    <t>Asfaltový beton vrstva obrusná ACO 11 (ABS) tř. I tl 40 mm š do 3 m z nemodifikovaného asfaltu</t>
  </si>
  <si>
    <t>546758800</t>
  </si>
  <si>
    <t>270,74+58,66</t>
  </si>
  <si>
    <t>38</t>
  </si>
  <si>
    <t>577156111</t>
  </si>
  <si>
    <t>Asfaltový beton vrstva ložní ACL 22 (ABVH) tl 60 mm š do 3 m z nemodifikovaného asfaltu</t>
  </si>
  <si>
    <t>860692685</t>
  </si>
  <si>
    <t>39</t>
  </si>
  <si>
    <t>599142111</t>
  </si>
  <si>
    <t>Úprava zálivky dilatačních nebo pracovních spár v cementobetonovém krytu hl do 40 mm š do 40 mm</t>
  </si>
  <si>
    <t>182094596</t>
  </si>
  <si>
    <t>(121,4+2,0+4,4)*2+28,0+7,0</t>
  </si>
  <si>
    <t>Trubní vedení</t>
  </si>
  <si>
    <t>40</t>
  </si>
  <si>
    <t>851261131</t>
  </si>
  <si>
    <t>Montáž potrubí z trub litinových hrdlových s integrovaným těsněním otevřený výkop DN 100</t>
  </si>
  <si>
    <t>-1845982398</t>
  </si>
  <si>
    <t>41</t>
  </si>
  <si>
    <t>552519010</t>
  </si>
  <si>
    <t>trouba vodovodní litinová DN 100 STD L=6,0m NATURAL</t>
  </si>
  <si>
    <t>kus</t>
  </si>
  <si>
    <t>704534677</t>
  </si>
  <si>
    <t>165,4*1,01/6</t>
  </si>
  <si>
    <t>42</t>
  </si>
  <si>
    <t>852241121</t>
  </si>
  <si>
    <t>Montáž potrubí z trub litinových tlakových přírubových normálních délek otevřený výkop DN 80</t>
  </si>
  <si>
    <t>1893517170</t>
  </si>
  <si>
    <t>43</t>
  </si>
  <si>
    <t>552532410</t>
  </si>
  <si>
    <t xml:space="preserve">trouba přírubová litinová FF DN 80 mm </t>
  </si>
  <si>
    <t>-592139351</t>
  </si>
  <si>
    <t>44</t>
  </si>
  <si>
    <t>857242121</t>
  </si>
  <si>
    <t>Montáž litinových tvarovek jednoosých přírubových otevřený výkop DN 80</t>
  </si>
  <si>
    <t>389745722</t>
  </si>
  <si>
    <t>45</t>
  </si>
  <si>
    <t>552518100</t>
  </si>
  <si>
    <t>koleno přírubové s patkou kat.č.: 5049 pro připojení k hydrantu 80/90 mm</t>
  </si>
  <si>
    <t>1934338842</t>
  </si>
  <si>
    <t>46</t>
  </si>
  <si>
    <t>857261131</t>
  </si>
  <si>
    <t>Montáž litinových tvarovek jednoosých hrdlových otevřený výkop s integrovaným těsněním DN 100</t>
  </si>
  <si>
    <t>322114767</t>
  </si>
  <si>
    <t>47</t>
  </si>
  <si>
    <t>552539170</t>
  </si>
  <si>
    <t>koleno hrdlové z tvárné litiny,práškový epoxid, tl.250µm MMK-kus DN 100-22,5°</t>
  </si>
  <si>
    <t>705470536</t>
  </si>
  <si>
    <t>48</t>
  </si>
  <si>
    <t>552539050</t>
  </si>
  <si>
    <t>koleno hrdlové z tvárné litiny,práškový epoxid, tl.250µm MMK-kus DN 100-11,25°</t>
  </si>
  <si>
    <t>710363298</t>
  </si>
  <si>
    <t>49</t>
  </si>
  <si>
    <t>552539410</t>
  </si>
  <si>
    <t>koleno hrdlové z tvárné litiny,práškový epoxid, tl.250µm MMK-kus DN 100-45°</t>
  </si>
  <si>
    <t>-894322053</t>
  </si>
  <si>
    <t>50</t>
  </si>
  <si>
    <t>857262122</t>
  </si>
  <si>
    <t>Montáž litinových tvarovek jednoosých přírubových otevřený výkop DN 100</t>
  </si>
  <si>
    <t>1792348158</t>
  </si>
  <si>
    <t>51</t>
  </si>
  <si>
    <t>552534900</t>
  </si>
  <si>
    <t>tvarovka přírubová litinová s hladkým koncem F-kus DN 100 mm</t>
  </si>
  <si>
    <t>-1079189462</t>
  </si>
  <si>
    <t>52</t>
  </si>
  <si>
    <t>552538930</t>
  </si>
  <si>
    <t xml:space="preserve">tvarovka přírubová s hrdlem z tvárné litiny E-kus DN100 </t>
  </si>
  <si>
    <t>-2058446669</t>
  </si>
  <si>
    <t>53</t>
  </si>
  <si>
    <t>857264121</t>
  </si>
  <si>
    <t>Montáž litinových tvarovek odbočných přírubových otevřený výkop DN 100</t>
  </si>
  <si>
    <t>336583169</t>
  </si>
  <si>
    <t>54</t>
  </si>
  <si>
    <t>552535150</t>
  </si>
  <si>
    <t>tvarovka přírubová litinová s přírubovou odbočkou T-kus DN 100/80 mm</t>
  </si>
  <si>
    <t>180355610</t>
  </si>
  <si>
    <t>55</t>
  </si>
  <si>
    <t>871181211</t>
  </si>
  <si>
    <t>Montáž potrubí z PE100 SDR 11 otevřený výkop svařovaných elektrotvarovkou D 50 x 4,6 mm</t>
  </si>
  <si>
    <t>1810854251</t>
  </si>
  <si>
    <t>56</t>
  </si>
  <si>
    <t>286136613</t>
  </si>
  <si>
    <t>potrubí vodovodní PE 100 RC (XSC), SDR 11, 50 x 4,6 mm</t>
  </si>
  <si>
    <t>2060907510</t>
  </si>
  <si>
    <t>19,8*1,015</t>
  </si>
  <si>
    <t>57</t>
  </si>
  <si>
    <t>891211112</t>
  </si>
  <si>
    <t>Montáž vodovodních šoupátek otevřený výkop DN 50</t>
  </si>
  <si>
    <t>-2081379704</t>
  </si>
  <si>
    <t>58</t>
  </si>
  <si>
    <t>422211434</t>
  </si>
  <si>
    <t>šoupátko pro domovní přípojky DN 2"/ISO 63</t>
  </si>
  <si>
    <t>3271643</t>
  </si>
  <si>
    <t>59</t>
  </si>
  <si>
    <t>422211473</t>
  </si>
  <si>
    <t>zemní souprava tuhá. č. 9101</t>
  </si>
  <si>
    <t>-45229701</t>
  </si>
  <si>
    <t>60</t>
  </si>
  <si>
    <t>891241111</t>
  </si>
  <si>
    <t>Montáž vodovodních šoupátek otevřený výkop DN 80</t>
  </si>
  <si>
    <t>-944782920</t>
  </si>
  <si>
    <t>61</t>
  </si>
  <si>
    <t>422211161</t>
  </si>
  <si>
    <t>šoupátko s přírubami, voda, kat.č.: 4700E2 DN 80 mm PN16</t>
  </si>
  <si>
    <t>1886781201</t>
  </si>
  <si>
    <t>62</t>
  </si>
  <si>
    <t>891261111</t>
  </si>
  <si>
    <t>Montáž vodovodních šoupátek otevřený výkop DN 100</t>
  </si>
  <si>
    <t>-1747777031</t>
  </si>
  <si>
    <t>63</t>
  </si>
  <si>
    <t>422211171</t>
  </si>
  <si>
    <t>šoupátko s přírubami, voda, kat.č.: 4700E2 DN 100 mm PN16</t>
  </si>
  <si>
    <t>-1157009417</t>
  </si>
  <si>
    <t>64</t>
  </si>
  <si>
    <t>422211474</t>
  </si>
  <si>
    <t>zemní souprava teleskop. č. 9500</t>
  </si>
  <si>
    <t>1627049750</t>
  </si>
  <si>
    <t>65</t>
  </si>
  <si>
    <t>891269111</t>
  </si>
  <si>
    <t>Montáž navrtávacích pasů na potrubí z jakýchkoli trub DN 100</t>
  </si>
  <si>
    <t>-730834016</t>
  </si>
  <si>
    <t>66</t>
  </si>
  <si>
    <t>422735501</t>
  </si>
  <si>
    <t>navrtávací pas z tvárné litiny č. 3500, pro vodovodní lit.a ocel.potrubí 100-2”</t>
  </si>
  <si>
    <t>-2118657009</t>
  </si>
  <si>
    <t>67</t>
  </si>
  <si>
    <t>891247111</t>
  </si>
  <si>
    <t>Montáž hydrantů podzemních DN 80</t>
  </si>
  <si>
    <t>-87316540</t>
  </si>
  <si>
    <t>68</t>
  </si>
  <si>
    <t>422735940</t>
  </si>
  <si>
    <t>hydrant podzemní DN80 PN16 tvárná litina, č. K240, krycí výška 1500 mm</t>
  </si>
  <si>
    <t>1769078826</t>
  </si>
  <si>
    <t>69</t>
  </si>
  <si>
    <t>892233111</t>
  </si>
  <si>
    <t>Proplach a desinfekce vodovodního potrubí DN od 40 do 70</t>
  </si>
  <si>
    <t>-1564349000</t>
  </si>
  <si>
    <t>70</t>
  </si>
  <si>
    <t>892241111</t>
  </si>
  <si>
    <t>Tlaková zkouška vodovodního potrubí do 80</t>
  </si>
  <si>
    <t>190070051</t>
  </si>
  <si>
    <t>71</t>
  </si>
  <si>
    <t>892271111</t>
  </si>
  <si>
    <t>Tlaková zkouška vodovodního potrubí DN 100 nebo 125</t>
  </si>
  <si>
    <t>469454453</t>
  </si>
  <si>
    <t>72</t>
  </si>
  <si>
    <t>892273111</t>
  </si>
  <si>
    <t>Proplach a desinfekce vodovodního potrubí DN od 80 do 125</t>
  </si>
  <si>
    <t>1143135806</t>
  </si>
  <si>
    <t>73</t>
  </si>
  <si>
    <t>892372111</t>
  </si>
  <si>
    <t>Zabezpečení konců vodovodního potrubí DN do 300 při tlakových zkouškách</t>
  </si>
  <si>
    <t>925308239</t>
  </si>
  <si>
    <t>74</t>
  </si>
  <si>
    <t>899401111</t>
  </si>
  <si>
    <t>Osazení poklopů litinových ventilových</t>
  </si>
  <si>
    <t>-1446289102</t>
  </si>
  <si>
    <t>75</t>
  </si>
  <si>
    <t>422914021</t>
  </si>
  <si>
    <t>uliční poklop č. 1650</t>
  </si>
  <si>
    <t>128</t>
  </si>
  <si>
    <t>634236754</t>
  </si>
  <si>
    <t>76</t>
  </si>
  <si>
    <t>899401112</t>
  </si>
  <si>
    <t>Osazení poklopů litinových šoupátkových</t>
  </si>
  <si>
    <t>-995588925</t>
  </si>
  <si>
    <t>77</t>
  </si>
  <si>
    <t>422914022</t>
  </si>
  <si>
    <t>uliční poklop č. 1750</t>
  </si>
  <si>
    <t>-895880607</t>
  </si>
  <si>
    <t>78</t>
  </si>
  <si>
    <t>422926260</t>
  </si>
  <si>
    <t>podkladní deska č. 3481 UNI</t>
  </si>
  <si>
    <t>-141612965</t>
  </si>
  <si>
    <t>3+4</t>
  </si>
  <si>
    <t>79</t>
  </si>
  <si>
    <t>899401113</t>
  </si>
  <si>
    <t>Osazení poklopů litinových hydrantových</t>
  </si>
  <si>
    <t>-1689153271</t>
  </si>
  <si>
    <t>80</t>
  </si>
  <si>
    <t>422914023</t>
  </si>
  <si>
    <t>uliční poklop č. 1950</t>
  </si>
  <si>
    <t>-1391355486</t>
  </si>
  <si>
    <t>81</t>
  </si>
  <si>
    <t>422926261</t>
  </si>
  <si>
    <t>podkladní deska č. 3482</t>
  </si>
  <si>
    <t>603557981</t>
  </si>
  <si>
    <t>82</t>
  </si>
  <si>
    <t>899311114</t>
  </si>
  <si>
    <t>Osazení poklopů s rámem hmotnosti nad 150 kg</t>
  </si>
  <si>
    <t>-477019444</t>
  </si>
  <si>
    <t>"vč. vyrovnávacího prstence" 10</t>
  </si>
  <si>
    <t>83</t>
  </si>
  <si>
    <t>552414301</t>
  </si>
  <si>
    <t xml:space="preserve">poklop šachtový litinový s rámem DN600 třída D 400 </t>
  </si>
  <si>
    <t>997932563</t>
  </si>
  <si>
    <t>Ostatní konstrukce a práce-bourání</t>
  </si>
  <si>
    <t>84</t>
  </si>
  <si>
    <t>919731121</t>
  </si>
  <si>
    <t>Zarovnání styčné plochy podkladu nebo krytu živičného tl do 50 mm</t>
  </si>
  <si>
    <t>-1649889458</t>
  </si>
  <si>
    <t>85</t>
  </si>
  <si>
    <t>919735112</t>
  </si>
  <si>
    <t>Řezání stávajícího živičného krytu hl do 100 mm</t>
  </si>
  <si>
    <t>-141686743</t>
  </si>
  <si>
    <t>86</t>
  </si>
  <si>
    <t>969011141</t>
  </si>
  <si>
    <t>Vybourání vodovodního nebo plynového vedení DN do 200</t>
  </si>
  <si>
    <t>-1762229331</t>
  </si>
  <si>
    <t>165,4+19,8</t>
  </si>
  <si>
    <t>87</t>
  </si>
  <si>
    <t>976085211</t>
  </si>
  <si>
    <t>Vybourání kanalizačních rámů včetně poklopů nebo mříží pl do 0,3 m2</t>
  </si>
  <si>
    <t>-1602245</t>
  </si>
  <si>
    <t>88</t>
  </si>
  <si>
    <t>991907R</t>
  </si>
  <si>
    <t>Přepojení na stáv. vodovod</t>
  </si>
  <si>
    <t>kpl</t>
  </si>
  <si>
    <t>-190423588</t>
  </si>
  <si>
    <t>99</t>
  </si>
  <si>
    <t>Přesun hmot</t>
  </si>
  <si>
    <t>89</t>
  </si>
  <si>
    <t>998273101</t>
  </si>
  <si>
    <t>Přesun hmot pro trubní vedení z trub litinových otevřený výkop</t>
  </si>
  <si>
    <t>-2030646997</t>
  </si>
  <si>
    <t>997</t>
  </si>
  <si>
    <t>Přesun sutě</t>
  </si>
  <si>
    <t>90</t>
  </si>
  <si>
    <t>997013501</t>
  </si>
  <si>
    <t>Odvoz suti a vybouraných hmot na skládku nebo meziskládku do 1 km se složením</t>
  </si>
  <si>
    <t>1886222176</t>
  </si>
  <si>
    <t>91</t>
  </si>
  <si>
    <t>997013509</t>
  </si>
  <si>
    <t>Příplatek k odvozu suti a vybouraných hmot na skládku ZKD 1 km přes 1 km</t>
  </si>
  <si>
    <t>-83674078</t>
  </si>
  <si>
    <t>315,664*19</t>
  </si>
  <si>
    <t>92</t>
  </si>
  <si>
    <t>997211612</t>
  </si>
  <si>
    <t>Nakládání vybouraných hmot na dopravní prostředky pro vodorovnou dopravu</t>
  </si>
  <si>
    <t>-448670930</t>
  </si>
  <si>
    <t>93</t>
  </si>
  <si>
    <t>997221815</t>
  </si>
  <si>
    <t>Poplatek za uložení betonového odpadu na skládce (skládkovné)</t>
  </si>
  <si>
    <t>-781833458</t>
  </si>
  <si>
    <t>94</t>
  </si>
  <si>
    <t>997221845</t>
  </si>
  <si>
    <t>Poplatek za uložení odpadu z asfaltových povrchů na skládce (skládkovné)</t>
  </si>
  <si>
    <t>-1421325706</t>
  </si>
  <si>
    <t>95</t>
  </si>
  <si>
    <t>997221855</t>
  </si>
  <si>
    <t>Poplatek za uložení odpadu z kameniva na skládce (skládkovné)</t>
  </si>
  <si>
    <t>60543497</t>
  </si>
  <si>
    <t>96</t>
  </si>
  <si>
    <t>997013831</t>
  </si>
  <si>
    <t>Poplatek za uložení stavebního směsného odpadu na skládce (skládkovné)</t>
  </si>
  <si>
    <t>-648732642</t>
  </si>
  <si>
    <t>Práce a dodávky M</t>
  </si>
  <si>
    <t>21-M</t>
  </si>
  <si>
    <t>Elektromontáže</t>
  </si>
  <si>
    <t>97</t>
  </si>
  <si>
    <t>210900523</t>
  </si>
  <si>
    <t>Montáž vodičů volně uložených</t>
  </si>
  <si>
    <t>565325226</t>
  </si>
  <si>
    <t>98</t>
  </si>
  <si>
    <t>341408240</t>
  </si>
  <si>
    <t>vodič silový s Cu jádrem CY H07 V-U 2,50 mm2</t>
  </si>
  <si>
    <t>63647914</t>
  </si>
  <si>
    <t>46-M</t>
  </si>
  <si>
    <t>Zemní práce při extr.mont.pracích</t>
  </si>
  <si>
    <t>460490012</t>
  </si>
  <si>
    <t>Zakrytí potrubí výstražnou fólií PVC š 33cm</t>
  </si>
  <si>
    <t>-1840316576</t>
  </si>
  <si>
    <t>100</t>
  </si>
  <si>
    <t>460650185</t>
  </si>
  <si>
    <t>Osazení betonových obrubníků ležatých silničních do betonu prostého (použití původního)</t>
  </si>
  <si>
    <t>-1664075916</t>
  </si>
  <si>
    <t>OST</t>
  </si>
  <si>
    <t>Ostatní</t>
  </si>
  <si>
    <t>101</t>
  </si>
  <si>
    <t>460010025</t>
  </si>
  <si>
    <t>Vytyčení trasy inženýrských sítí v zastavěném prostoru</t>
  </si>
  <si>
    <t>km</t>
  </si>
  <si>
    <t>-368830530</t>
  </si>
  <si>
    <t>102</t>
  </si>
  <si>
    <t>980107111</t>
  </si>
  <si>
    <t>Zkouška zhutnění zásypu</t>
  </si>
  <si>
    <t>-1340528407</t>
  </si>
  <si>
    <t>103</t>
  </si>
  <si>
    <t>99223311</t>
  </si>
  <si>
    <t>Zaměření skutečného provedení</t>
  </si>
  <si>
    <t>1390669962</t>
  </si>
  <si>
    <t>104</t>
  </si>
  <si>
    <t>99920R</t>
  </si>
  <si>
    <t>vytýčení trasy stavby</t>
  </si>
  <si>
    <t>799496013</t>
  </si>
  <si>
    <t>105</t>
  </si>
  <si>
    <t>99999R</t>
  </si>
  <si>
    <t>Dopravní opatření stavby</t>
  </si>
  <si>
    <t>-401299868</t>
  </si>
  <si>
    <t>106</t>
  </si>
  <si>
    <t>991917R</t>
  </si>
  <si>
    <t>Zařízení staveniště</t>
  </si>
  <si>
    <t>-918648030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</si>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</sst>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#,##0.00"/>
    <numFmt numFmtId="168" formatCode="#,##0.00%"/>
    <numFmt numFmtId="169" formatCode="DD\.MM\.YYYY"/>
    <numFmt numFmtId="170" formatCode="#,##0.00000"/>
    <numFmt numFmtId="171" formatCode="#,##0.000"/>
  </numFmts>
  <fonts count="39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35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0" xfId="21" applyFont="1" applyFill="1" applyAlignment="1" applyProtection="1">
      <alignment horizontal="left" vertical="center"/>
      <protection/>
    </xf>
    <xf numFmtId="164" fontId="3" fillId="2" borderId="0" xfId="21" applyFont="1" applyFill="1" applyAlignment="1" applyProtection="1">
      <alignment vertical="center"/>
      <protection/>
    </xf>
    <xf numFmtId="164" fontId="4" fillId="2" borderId="0" xfId="21" applyFont="1" applyFill="1" applyAlignment="1" applyProtection="1">
      <alignment horizontal="left" vertical="center"/>
      <protection/>
    </xf>
    <xf numFmtId="164" fontId="5" fillId="2" borderId="0" xfId="20" applyNumberFormat="1" applyFont="1" applyFill="1" applyBorder="1" applyAlignment="1" applyProtection="1">
      <alignment vertical="center"/>
      <protection/>
    </xf>
    <xf numFmtId="164" fontId="6" fillId="2" borderId="0" xfId="20" applyNumberFormat="1" applyFill="1" applyBorder="1" applyAlignment="1" applyProtection="1">
      <alignment/>
      <protection/>
    </xf>
    <xf numFmtId="164" fontId="1" fillId="2" borderId="0" xfId="21" applyFill="1">
      <alignment/>
      <protection/>
    </xf>
    <xf numFmtId="164" fontId="2" fillId="2" borderId="0" xfId="21" applyFont="1" applyFill="1" applyAlignment="1">
      <alignment horizontal="left" vertical="center"/>
      <protection/>
    </xf>
    <xf numFmtId="164" fontId="2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 applyProtection="1">
      <alignment/>
      <protection/>
    </xf>
    <xf numFmtId="164" fontId="1" fillId="0" borderId="2" xfId="21" applyBorder="1" applyProtection="1">
      <alignment/>
      <protection/>
    </xf>
    <xf numFmtId="164" fontId="1" fillId="0" borderId="3" xfId="21" applyBorder="1" applyProtection="1">
      <alignment/>
      <protection/>
    </xf>
    <xf numFmtId="164" fontId="1" fillId="0" borderId="4" xfId="21" applyBorder="1" applyProtection="1">
      <alignment/>
      <protection/>
    </xf>
    <xf numFmtId="164" fontId="1" fillId="0" borderId="0" xfId="21" applyBorder="1" applyProtection="1">
      <alignment/>
      <protection/>
    </xf>
    <xf numFmtId="164" fontId="7" fillId="0" borderId="0" xfId="21" applyFont="1" applyBorder="1" applyAlignment="1" applyProtection="1">
      <alignment horizontal="left" vertical="center"/>
      <protection/>
    </xf>
    <xf numFmtId="164" fontId="1" fillId="0" borderId="5" xfId="21" applyBorder="1" applyProtection="1">
      <alignment/>
      <protection/>
    </xf>
    <xf numFmtId="164" fontId="8" fillId="0" borderId="0" xfId="21" applyFont="1" applyAlignment="1">
      <alignment horizontal="left" vertical="center"/>
      <protection/>
    </xf>
    <xf numFmtId="164" fontId="9" fillId="0" borderId="0" xfId="21" applyFont="1" applyAlignment="1">
      <alignment horizontal="left" vertical="center"/>
      <protection/>
    </xf>
    <xf numFmtId="164" fontId="10" fillId="0" borderId="0" xfId="21" applyFont="1" applyBorder="1" applyAlignment="1" applyProtection="1">
      <alignment horizontal="left" vertical="top"/>
      <protection/>
    </xf>
    <xf numFmtId="164" fontId="11" fillId="0" borderId="0" xfId="21" applyFont="1" applyBorder="1" applyAlignment="1" applyProtection="1">
      <alignment horizontal="left" vertical="center"/>
      <protection/>
    </xf>
    <xf numFmtId="164" fontId="12" fillId="0" borderId="0" xfId="21" applyFont="1" applyBorder="1" applyAlignment="1">
      <alignment horizontal="left" vertical="top" wrapText="1"/>
      <protection/>
    </xf>
    <xf numFmtId="164" fontId="13" fillId="0" borderId="0" xfId="21" applyFont="1" applyBorder="1" applyAlignment="1" applyProtection="1">
      <alignment horizontal="left" vertical="top"/>
      <protection/>
    </xf>
    <xf numFmtId="164" fontId="13" fillId="0" borderId="0" xfId="21" applyFont="1" applyBorder="1" applyAlignment="1" applyProtection="1">
      <alignment horizontal="left" vertical="top" wrapText="1"/>
      <protection/>
    </xf>
    <xf numFmtId="164" fontId="10" fillId="0" borderId="0" xfId="21" applyFont="1" applyBorder="1" applyAlignment="1" applyProtection="1">
      <alignment horizontal="left" vertical="center"/>
      <protection/>
    </xf>
    <xf numFmtId="164" fontId="11" fillId="3" borderId="0" xfId="21" applyFont="1" applyFill="1" applyBorder="1" applyAlignment="1" applyProtection="1">
      <alignment horizontal="left" vertical="center"/>
      <protection locked="0"/>
    </xf>
    <xf numFmtId="166" fontId="11" fillId="3" borderId="0" xfId="21" applyNumberFormat="1" applyFont="1" applyFill="1" applyBorder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left" vertical="center" wrapText="1"/>
      <protection/>
    </xf>
    <xf numFmtId="164" fontId="1" fillId="0" borderId="6" xfId="21" applyBorder="1" applyProtection="1">
      <alignment/>
      <protection/>
    </xf>
    <xf numFmtId="164" fontId="1" fillId="0" borderId="0" xfId="21" applyFont="1" applyAlignment="1">
      <alignment vertical="center"/>
      <protection/>
    </xf>
    <xf numFmtId="164" fontId="1" fillId="0" borderId="4" xfId="21" applyFont="1" applyBorder="1" applyAlignment="1" applyProtection="1">
      <alignment vertical="center"/>
      <protection/>
    </xf>
    <xf numFmtId="164" fontId="1" fillId="0" borderId="0" xfId="21" applyFont="1" applyBorder="1" applyAlignment="1" applyProtection="1">
      <alignment vertical="center"/>
      <protection/>
    </xf>
    <xf numFmtId="164" fontId="14" fillId="0" borderId="7" xfId="21" applyFont="1" applyBorder="1" applyAlignment="1" applyProtection="1">
      <alignment horizontal="left" vertical="center"/>
      <protection/>
    </xf>
    <xf numFmtId="164" fontId="1" fillId="0" borderId="7" xfId="21" applyFont="1" applyBorder="1" applyAlignment="1" applyProtection="1">
      <alignment vertical="center"/>
      <protection/>
    </xf>
    <xf numFmtId="167" fontId="14" fillId="0" borderId="7" xfId="21" applyNumberFormat="1" applyFont="1" applyBorder="1" applyAlignment="1" applyProtection="1">
      <alignment vertical="center"/>
      <protection/>
    </xf>
    <xf numFmtId="164" fontId="1" fillId="0" borderId="5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horizontal="right" vertical="center"/>
      <protection/>
    </xf>
    <xf numFmtId="164" fontId="15" fillId="0" borderId="0" xfId="21" applyFont="1" applyAlignment="1">
      <alignment vertical="center"/>
      <protection/>
    </xf>
    <xf numFmtId="164" fontId="15" fillId="0" borderId="4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horizontal="left" vertical="center"/>
      <protection/>
    </xf>
    <xf numFmtId="168" fontId="15" fillId="0" borderId="0" xfId="21" applyNumberFormat="1" applyFont="1" applyBorder="1" applyAlignment="1" applyProtection="1">
      <alignment horizontal="center" vertical="center"/>
      <protection/>
    </xf>
    <xf numFmtId="167" fontId="12" fillId="0" borderId="0" xfId="21" applyNumberFormat="1" applyFont="1" applyBorder="1" applyAlignment="1" applyProtection="1">
      <alignment vertical="center"/>
      <protection/>
    </xf>
    <xf numFmtId="164" fontId="15" fillId="0" borderId="5" xfId="21" applyFont="1" applyBorder="1" applyAlignment="1" applyProtection="1">
      <alignment vertical="center"/>
      <protection/>
    </xf>
    <xf numFmtId="164" fontId="1" fillId="4" borderId="0" xfId="21" applyFont="1" applyFill="1" applyBorder="1" applyAlignment="1" applyProtection="1">
      <alignment vertical="center"/>
      <protection/>
    </xf>
    <xf numFmtId="164" fontId="13" fillId="4" borderId="8" xfId="21" applyFont="1" applyFill="1" applyBorder="1" applyAlignment="1" applyProtection="1">
      <alignment horizontal="left" vertical="center"/>
      <protection/>
    </xf>
    <xf numFmtId="164" fontId="1" fillId="4" borderId="9" xfId="21" applyFont="1" applyFill="1" applyBorder="1" applyAlignment="1" applyProtection="1">
      <alignment vertical="center"/>
      <protection/>
    </xf>
    <xf numFmtId="164" fontId="13" fillId="4" borderId="9" xfId="21" applyFont="1" applyFill="1" applyBorder="1" applyAlignment="1" applyProtection="1">
      <alignment horizontal="center" vertical="center"/>
      <protection/>
    </xf>
    <xf numFmtId="164" fontId="13" fillId="4" borderId="9" xfId="21" applyFont="1" applyFill="1" applyBorder="1" applyAlignment="1" applyProtection="1">
      <alignment horizontal="left" vertical="center"/>
      <protection/>
    </xf>
    <xf numFmtId="167" fontId="13" fillId="4" borderId="10" xfId="21" applyNumberFormat="1" applyFont="1" applyFill="1" applyBorder="1" applyAlignment="1" applyProtection="1">
      <alignment vertical="center"/>
      <protection/>
    </xf>
    <xf numFmtId="164" fontId="1" fillId="4" borderId="5" xfId="21" applyFont="1" applyFill="1" applyBorder="1" applyAlignment="1" applyProtection="1">
      <alignment vertical="center"/>
      <protection/>
    </xf>
    <xf numFmtId="164" fontId="1" fillId="0" borderId="11" xfId="21" applyFont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/>
    </xf>
    <xf numFmtId="164" fontId="1" fillId="0" borderId="13" xfId="21" applyFont="1" applyBorder="1" applyAlignment="1" applyProtection="1">
      <alignment vertical="center"/>
      <protection/>
    </xf>
    <xf numFmtId="164" fontId="1" fillId="0" borderId="1" xfId="21" applyFont="1" applyBorder="1" applyAlignment="1" applyProtection="1">
      <alignment vertical="center"/>
      <protection/>
    </xf>
    <xf numFmtId="164" fontId="1" fillId="0" borderId="2" xfId="21" applyFont="1" applyBorder="1" applyAlignment="1" applyProtection="1">
      <alignment vertical="center"/>
      <protection/>
    </xf>
    <xf numFmtId="164" fontId="1" fillId="0" borderId="4" xfId="21" applyFont="1" applyBorder="1" applyAlignment="1">
      <alignment vertical="center"/>
      <protection/>
    </xf>
    <xf numFmtId="164" fontId="7" fillId="0" borderId="0" xfId="21" applyFont="1" applyAlignment="1" applyProtection="1">
      <alignment horizontal="left" vertical="center"/>
      <protection/>
    </xf>
    <xf numFmtId="164" fontId="1" fillId="0" borderId="0" xfId="21" applyFont="1" applyAlignment="1" applyProtection="1">
      <alignment vertical="center"/>
      <protection/>
    </xf>
    <xf numFmtId="164" fontId="11" fillId="0" borderId="0" xfId="21" applyFont="1" applyAlignment="1">
      <alignment vertical="center"/>
      <protection/>
    </xf>
    <xf numFmtId="164" fontId="11" fillId="0" borderId="4" xfId="21" applyFont="1" applyBorder="1" applyAlignment="1" applyProtection="1">
      <alignment vertical="center"/>
      <protection/>
    </xf>
    <xf numFmtId="164" fontId="10" fillId="0" borderId="0" xfId="21" applyFont="1" applyAlignment="1" applyProtection="1">
      <alignment horizontal="left" vertical="center"/>
      <protection/>
    </xf>
    <xf numFmtId="164" fontId="11" fillId="0" borderId="0" xfId="21" applyFont="1" applyAlignment="1" applyProtection="1">
      <alignment vertical="center"/>
      <protection/>
    </xf>
    <xf numFmtId="164" fontId="11" fillId="0" borderId="4" xfId="21" applyFont="1" applyBorder="1" applyAlignment="1">
      <alignment vertical="center"/>
      <protection/>
    </xf>
    <xf numFmtId="164" fontId="13" fillId="0" borderId="0" xfId="21" applyFont="1" applyAlignment="1">
      <alignment vertical="center"/>
      <protection/>
    </xf>
    <xf numFmtId="164" fontId="13" fillId="0" borderId="4" xfId="21" applyFont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left" vertical="center"/>
      <protection/>
    </xf>
    <xf numFmtId="164" fontId="13" fillId="0" borderId="0" xfId="21" applyFont="1" applyAlignment="1" applyProtection="1">
      <alignment vertical="center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4" fontId="13" fillId="0" borderId="4" xfId="21" applyFont="1" applyBorder="1" applyAlignment="1">
      <alignment vertical="center"/>
      <protection/>
    </xf>
    <xf numFmtId="164" fontId="16" fillId="0" borderId="0" xfId="21" applyFont="1" applyAlignment="1" applyProtection="1">
      <alignment vertical="center"/>
      <protection/>
    </xf>
    <xf numFmtId="169" fontId="11" fillId="0" borderId="0" xfId="21" applyNumberFormat="1" applyFont="1" applyBorder="1" applyAlignment="1" applyProtection="1">
      <alignment horizontal="left" vertical="center"/>
      <protection/>
    </xf>
    <xf numFmtId="164" fontId="11" fillId="0" borderId="0" xfId="21" applyFont="1" applyBorder="1" applyAlignment="1" applyProtection="1">
      <alignment vertical="center"/>
      <protection/>
    </xf>
    <xf numFmtId="164" fontId="17" fillId="0" borderId="14" xfId="21" applyFont="1" applyBorder="1" applyAlignment="1">
      <alignment horizontal="center" vertical="center"/>
      <protection/>
    </xf>
    <xf numFmtId="164" fontId="1" fillId="0" borderId="15" xfId="21" applyFont="1" applyBorder="1" applyAlignment="1">
      <alignment vertical="center"/>
      <protection/>
    </xf>
    <xf numFmtId="164" fontId="1" fillId="0" borderId="16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7" xfId="21" applyFont="1" applyBorder="1" applyAlignment="1">
      <alignment vertical="center"/>
      <protection/>
    </xf>
    <xf numFmtId="164" fontId="1" fillId="0" borderId="17" xfId="21" applyFont="1" applyBorder="1" applyAlignment="1" applyProtection="1">
      <alignment vertical="center"/>
      <protection/>
    </xf>
    <xf numFmtId="164" fontId="11" fillId="5" borderId="8" xfId="21" applyFont="1" applyFill="1" applyBorder="1" applyAlignment="1" applyProtection="1">
      <alignment horizontal="center" vertical="center"/>
      <protection/>
    </xf>
    <xf numFmtId="164" fontId="1" fillId="5" borderId="9" xfId="21" applyFont="1" applyFill="1" applyBorder="1" applyAlignment="1" applyProtection="1">
      <alignment vertical="center"/>
      <protection/>
    </xf>
    <xf numFmtId="164" fontId="11" fillId="5" borderId="9" xfId="21" applyFont="1" applyFill="1" applyBorder="1" applyAlignment="1" applyProtection="1">
      <alignment horizontal="center" vertical="center"/>
      <protection/>
    </xf>
    <xf numFmtId="164" fontId="11" fillId="5" borderId="9" xfId="21" applyFont="1" applyFill="1" applyBorder="1" applyAlignment="1" applyProtection="1">
      <alignment horizontal="right" vertical="center"/>
      <protection/>
    </xf>
    <xf numFmtId="164" fontId="11" fillId="5" borderId="10" xfId="21" applyFont="1" applyFill="1" applyBorder="1" applyAlignment="1" applyProtection="1">
      <alignment horizontal="center" vertical="center"/>
      <protection/>
    </xf>
    <xf numFmtId="164" fontId="10" fillId="0" borderId="18" xfId="21" applyFont="1" applyBorder="1" applyAlignment="1" applyProtection="1">
      <alignment horizontal="center" vertical="center" wrapText="1"/>
      <protection/>
    </xf>
    <xf numFmtId="164" fontId="10" fillId="0" borderId="19" xfId="21" applyFont="1" applyBorder="1" applyAlignment="1" applyProtection="1">
      <alignment horizontal="center" vertical="center" wrapText="1"/>
      <protection/>
    </xf>
    <xf numFmtId="164" fontId="10" fillId="0" borderId="20" xfId="21" applyFont="1" applyBorder="1" applyAlignment="1" applyProtection="1">
      <alignment horizontal="center" vertical="center" wrapText="1"/>
      <protection/>
    </xf>
    <xf numFmtId="164" fontId="1" fillId="0" borderId="14" xfId="21" applyFont="1" applyBorder="1" applyAlignment="1" applyProtection="1">
      <alignment vertical="center"/>
      <protection/>
    </xf>
    <xf numFmtId="164" fontId="1" fillId="0" borderId="15" xfId="21" applyFont="1" applyBorder="1" applyAlignment="1" applyProtection="1">
      <alignment vertical="center"/>
      <protection/>
    </xf>
    <xf numFmtId="164" fontId="1" fillId="0" borderId="16" xfId="21" applyFont="1" applyBorder="1" applyAlignment="1" applyProtection="1">
      <alignment vertical="center"/>
      <protection/>
    </xf>
    <xf numFmtId="164" fontId="18" fillId="0" borderId="0" xfId="21" applyFont="1" applyAlignment="1" applyProtection="1">
      <alignment horizontal="left" vertical="center"/>
      <protection/>
    </xf>
    <xf numFmtId="164" fontId="18" fillId="0" borderId="0" xfId="21" applyFont="1" applyAlignment="1" applyProtection="1">
      <alignment vertical="center"/>
      <protection/>
    </xf>
    <xf numFmtId="167" fontId="18" fillId="0" borderId="0" xfId="21" applyNumberFormat="1" applyFont="1" applyBorder="1" applyAlignment="1" applyProtection="1">
      <alignment horizontal="right" vertical="center"/>
      <protection/>
    </xf>
    <xf numFmtId="167" fontId="18" fillId="0" borderId="0" xfId="21" applyNumberFormat="1" applyFont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7" fontId="17" fillId="0" borderId="21" xfId="21" applyNumberFormat="1" applyFont="1" applyBorder="1" applyAlignment="1" applyProtection="1">
      <alignment vertical="center"/>
      <protection/>
    </xf>
    <xf numFmtId="167" fontId="17" fillId="0" borderId="0" xfId="21" applyNumberFormat="1" applyFont="1" applyBorder="1" applyAlignment="1" applyProtection="1">
      <alignment vertical="center"/>
      <protection/>
    </xf>
    <xf numFmtId="170" fontId="17" fillId="0" borderId="0" xfId="21" applyNumberFormat="1" applyFont="1" applyBorder="1" applyAlignment="1" applyProtection="1">
      <alignment vertical="center"/>
      <protection/>
    </xf>
    <xf numFmtId="167" fontId="17" fillId="0" borderId="17" xfId="21" applyNumberFormat="1" applyFont="1" applyBorder="1" applyAlignment="1" applyProtection="1">
      <alignment vertical="center"/>
      <protection/>
    </xf>
    <xf numFmtId="164" fontId="13" fillId="0" borderId="0" xfId="21" applyFont="1" applyAlignment="1">
      <alignment horizontal="left" vertical="center"/>
      <protection/>
    </xf>
    <xf numFmtId="164" fontId="19" fillId="0" borderId="0" xfId="21" applyFont="1" applyAlignment="1">
      <alignment horizontal="left" vertical="center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/>
    </xf>
    <xf numFmtId="164" fontId="21" fillId="0" borderId="4" xfId="21" applyFont="1" applyBorder="1" applyAlignment="1" applyProtection="1">
      <alignment vertical="center"/>
      <protection/>
    </xf>
    <xf numFmtId="164" fontId="22" fillId="0" borderId="0" xfId="21" applyFont="1" applyAlignment="1" applyProtection="1">
      <alignment vertical="center"/>
      <protection/>
    </xf>
    <xf numFmtId="164" fontId="22" fillId="0" borderId="0" xfId="21" applyFont="1" applyBorder="1" applyAlignment="1" applyProtection="1">
      <alignment horizontal="left" vertical="center" wrapText="1"/>
      <protection/>
    </xf>
    <xf numFmtId="164" fontId="23" fillId="0" borderId="0" xfId="21" applyFont="1" applyAlignment="1" applyProtection="1">
      <alignment vertical="center"/>
      <protection/>
    </xf>
    <xf numFmtId="167" fontId="23" fillId="0" borderId="0" xfId="21" applyNumberFormat="1" applyFont="1" applyBorder="1" applyAlignment="1" applyProtection="1">
      <alignment vertical="center"/>
      <protection/>
    </xf>
    <xf numFmtId="164" fontId="24" fillId="0" borderId="0" xfId="21" applyFont="1" applyAlignment="1" applyProtection="1">
      <alignment horizontal="center" vertical="center"/>
      <protection/>
    </xf>
    <xf numFmtId="164" fontId="21" fillId="0" borderId="4" xfId="21" applyFont="1" applyBorder="1" applyAlignment="1">
      <alignment vertical="center"/>
      <protection/>
    </xf>
    <xf numFmtId="167" fontId="25" fillId="0" borderId="22" xfId="21" applyNumberFormat="1" applyFont="1" applyBorder="1" applyAlignment="1" applyProtection="1">
      <alignment vertical="center"/>
      <protection/>
    </xf>
    <xf numFmtId="167" fontId="25" fillId="0" borderId="23" xfId="21" applyNumberFormat="1" applyFont="1" applyBorder="1" applyAlignment="1" applyProtection="1">
      <alignment vertical="center"/>
      <protection/>
    </xf>
    <xf numFmtId="170" fontId="25" fillId="0" borderId="23" xfId="21" applyNumberFormat="1" applyFont="1" applyBorder="1" applyAlignment="1" applyProtection="1">
      <alignment vertical="center"/>
      <protection/>
    </xf>
    <xf numFmtId="167" fontId="25" fillId="0" borderId="24" xfId="21" applyNumberFormat="1" applyFont="1" applyBorder="1" applyAlignment="1" applyProtection="1">
      <alignment vertical="center"/>
      <protection/>
    </xf>
    <xf numFmtId="164" fontId="21" fillId="0" borderId="0" xfId="21" applyFont="1" applyAlignment="1">
      <alignment vertical="center"/>
      <protection/>
    </xf>
    <xf numFmtId="164" fontId="21" fillId="0" borderId="0" xfId="21" applyFont="1" applyAlignment="1">
      <alignment horizontal="left" vertical="center"/>
      <protection/>
    </xf>
    <xf numFmtId="164" fontId="1" fillId="0" borderId="0" xfId="21" applyProtection="1">
      <alignment/>
      <protection locked="0"/>
    </xf>
    <xf numFmtId="164" fontId="3" fillId="2" borderId="0" xfId="21" applyFont="1" applyFill="1" applyAlignment="1">
      <alignment vertical="center"/>
      <protection/>
    </xf>
    <xf numFmtId="164" fontId="4" fillId="2" borderId="0" xfId="21" applyFont="1" applyFill="1" applyAlignment="1">
      <alignment horizontal="left" vertical="center"/>
      <protection/>
    </xf>
    <xf numFmtId="164" fontId="26" fillId="2" borderId="0" xfId="20" applyNumberFormat="1" applyFont="1" applyFill="1" applyBorder="1" applyAlignment="1" applyProtection="1">
      <alignment vertical="center"/>
      <protection/>
    </xf>
    <xf numFmtId="164" fontId="3" fillId="2" borderId="0" xfId="21" applyFont="1" applyFill="1" applyAlignment="1" applyProtection="1">
      <alignment vertical="center"/>
      <protection locked="0"/>
    </xf>
    <xf numFmtId="164" fontId="1" fillId="0" borderId="2" xfId="21" applyBorder="1" applyProtection="1">
      <alignment/>
      <protection locked="0"/>
    </xf>
    <xf numFmtId="164" fontId="1" fillId="0" borderId="0" xfId="21" applyBorder="1" applyProtection="1">
      <alignment/>
      <protection locked="0"/>
    </xf>
    <xf numFmtId="164" fontId="10" fillId="0" borderId="0" xfId="21" applyFont="1" applyBorder="1" applyAlignment="1" applyProtection="1">
      <alignment horizontal="left" vertical="center" wrapText="1"/>
      <protection/>
    </xf>
    <xf numFmtId="164" fontId="1" fillId="0" borderId="0" xfId="21" applyFont="1" applyBorder="1" applyAlignment="1" applyProtection="1">
      <alignment vertical="center"/>
      <protection locked="0"/>
    </xf>
    <xf numFmtId="164" fontId="10" fillId="0" borderId="0" xfId="21" applyFont="1" applyBorder="1" applyAlignment="1" applyProtection="1">
      <alignment horizontal="left" vertical="center"/>
      <protection locked="0"/>
    </xf>
    <xf numFmtId="164" fontId="1" fillId="0" borderId="0" xfId="21" applyFont="1" applyAlignment="1">
      <alignment vertical="center" wrapText="1"/>
      <protection/>
    </xf>
    <xf numFmtId="164" fontId="1" fillId="0" borderId="4" xfId="21" applyFont="1" applyBorder="1" applyAlignment="1" applyProtection="1">
      <alignment vertical="center" wrapText="1"/>
      <protection/>
    </xf>
    <xf numFmtId="164" fontId="1" fillId="0" borderId="0" xfId="21" applyFont="1" applyBorder="1" applyAlignment="1" applyProtection="1">
      <alignment vertical="center" wrapText="1"/>
      <protection/>
    </xf>
    <xf numFmtId="164" fontId="1" fillId="0" borderId="0" xfId="21" applyFont="1" applyBorder="1" applyAlignment="1" applyProtection="1">
      <alignment vertical="center" wrapText="1"/>
      <protection locked="0"/>
    </xf>
    <xf numFmtId="164" fontId="1" fillId="0" borderId="5" xfId="21" applyFont="1" applyBorder="1" applyAlignment="1" applyProtection="1">
      <alignment vertical="center" wrapText="1"/>
      <protection/>
    </xf>
    <xf numFmtId="164" fontId="1" fillId="0" borderId="15" xfId="21" applyFont="1" applyBorder="1" applyAlignment="1" applyProtection="1">
      <alignment vertical="center"/>
      <protection locked="0"/>
    </xf>
    <xf numFmtId="164" fontId="1" fillId="0" borderId="25" xfId="21" applyFont="1" applyBorder="1" applyAlignment="1" applyProtection="1">
      <alignment vertical="center"/>
      <protection/>
    </xf>
    <xf numFmtId="164" fontId="14" fillId="0" borderId="0" xfId="21" applyFont="1" applyBorder="1" applyAlignment="1" applyProtection="1">
      <alignment horizontal="left" vertical="center"/>
      <protection/>
    </xf>
    <xf numFmtId="164" fontId="15" fillId="0" borderId="0" xfId="21" applyFont="1" applyBorder="1" applyAlignment="1" applyProtection="1">
      <alignment horizontal="right" vertical="center"/>
      <protection locked="0"/>
    </xf>
    <xf numFmtId="167" fontId="15" fillId="0" borderId="0" xfId="21" applyNumberFormat="1" applyFont="1" applyBorder="1" applyAlignment="1" applyProtection="1">
      <alignment vertical="center"/>
      <protection/>
    </xf>
    <xf numFmtId="168" fontId="15" fillId="0" borderId="0" xfId="21" applyNumberFormat="1" applyFont="1" applyBorder="1" applyAlignment="1" applyProtection="1">
      <alignment horizontal="right" vertical="center"/>
      <protection locked="0"/>
    </xf>
    <xf numFmtId="164" fontId="1" fillId="5" borderId="0" xfId="21" applyFont="1" applyFill="1" applyBorder="1" applyAlignment="1" applyProtection="1">
      <alignment vertical="center"/>
      <protection/>
    </xf>
    <xf numFmtId="164" fontId="13" fillId="5" borderId="8" xfId="21" applyFont="1" applyFill="1" applyBorder="1" applyAlignment="1" applyProtection="1">
      <alignment horizontal="left" vertical="center"/>
      <protection/>
    </xf>
    <xf numFmtId="164" fontId="13" fillId="5" borderId="9" xfId="21" applyFont="1" applyFill="1" applyBorder="1" applyAlignment="1" applyProtection="1">
      <alignment horizontal="right" vertical="center"/>
      <protection/>
    </xf>
    <xf numFmtId="164" fontId="13" fillId="5" borderId="9" xfId="21" applyFont="1" applyFill="1" applyBorder="1" applyAlignment="1" applyProtection="1">
      <alignment horizontal="center" vertical="center"/>
      <protection/>
    </xf>
    <xf numFmtId="164" fontId="1" fillId="5" borderId="9" xfId="21" applyFont="1" applyFill="1" applyBorder="1" applyAlignment="1" applyProtection="1">
      <alignment vertical="center"/>
      <protection locked="0"/>
    </xf>
    <xf numFmtId="167" fontId="13" fillId="5" borderId="9" xfId="21" applyNumberFormat="1" applyFont="1" applyFill="1" applyBorder="1" applyAlignment="1" applyProtection="1">
      <alignment vertical="center"/>
      <protection/>
    </xf>
    <xf numFmtId="164" fontId="1" fillId="5" borderId="26" xfId="21" applyFont="1" applyFill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 locked="0"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1" fillId="0" borderId="2" xfId="21" applyFont="1" applyBorder="1" applyAlignment="1" applyProtection="1">
      <alignment vertical="center"/>
      <protection locked="0"/>
    </xf>
    <xf numFmtId="164" fontId="1" fillId="0" borderId="3" xfId="21" applyFont="1" applyBorder="1" applyAlignment="1">
      <alignment vertical="center"/>
      <protection/>
    </xf>
    <xf numFmtId="164" fontId="11" fillId="5" borderId="0" xfId="21" applyFont="1" applyFill="1" applyBorder="1" applyAlignment="1" applyProtection="1">
      <alignment horizontal="left" vertical="center"/>
      <protection/>
    </xf>
    <xf numFmtId="164" fontId="1" fillId="5" borderId="0" xfId="21" applyFont="1" applyFill="1" applyBorder="1" applyAlignment="1" applyProtection="1">
      <alignment vertical="center"/>
      <protection locked="0"/>
    </xf>
    <xf numFmtId="164" fontId="11" fillId="5" borderId="0" xfId="21" applyFont="1" applyFill="1" applyBorder="1" applyAlignment="1" applyProtection="1">
      <alignment horizontal="right" vertical="center"/>
      <protection/>
    </xf>
    <xf numFmtId="164" fontId="1" fillId="5" borderId="5" xfId="21" applyFont="1" applyFill="1" applyBorder="1" applyAlignment="1" applyProtection="1">
      <alignment vertical="center"/>
      <protection/>
    </xf>
    <xf numFmtId="164" fontId="27" fillId="0" borderId="0" xfId="21" applyFont="1" applyBorder="1" applyAlignment="1" applyProtection="1">
      <alignment horizontal="left" vertical="center"/>
      <protection/>
    </xf>
    <xf numFmtId="164" fontId="28" fillId="0" borderId="0" xfId="21" applyFont="1" applyAlignment="1">
      <alignment vertical="center"/>
      <protection/>
    </xf>
    <xf numFmtId="164" fontId="28" fillId="0" borderId="4" xfId="21" applyFont="1" applyBorder="1" applyAlignment="1" applyProtection="1">
      <alignment vertical="center"/>
      <protection/>
    </xf>
    <xf numFmtId="164" fontId="28" fillId="0" borderId="0" xfId="21" applyFont="1" applyBorder="1" applyAlignment="1" applyProtection="1">
      <alignment vertical="center"/>
      <protection/>
    </xf>
    <xf numFmtId="164" fontId="28" fillId="0" borderId="23" xfId="21" applyFont="1" applyBorder="1" applyAlignment="1" applyProtection="1">
      <alignment horizontal="left" vertical="center"/>
      <protection/>
    </xf>
    <xf numFmtId="164" fontId="28" fillId="0" borderId="23" xfId="21" applyFont="1" applyBorder="1" applyAlignment="1" applyProtection="1">
      <alignment vertical="center"/>
      <protection/>
    </xf>
    <xf numFmtId="164" fontId="28" fillId="0" borderId="23" xfId="21" applyFont="1" applyBorder="1" applyAlignment="1" applyProtection="1">
      <alignment vertical="center"/>
      <protection locked="0"/>
    </xf>
    <xf numFmtId="167" fontId="28" fillId="0" borderId="23" xfId="21" applyNumberFormat="1" applyFont="1" applyBorder="1" applyAlignment="1" applyProtection="1">
      <alignment vertical="center"/>
      <protection/>
    </xf>
    <xf numFmtId="164" fontId="28" fillId="0" borderId="5" xfId="21" applyFont="1" applyBorder="1" applyAlignment="1" applyProtection="1">
      <alignment vertical="center"/>
      <protection/>
    </xf>
    <xf numFmtId="164" fontId="29" fillId="0" borderId="0" xfId="21" applyFont="1" applyAlignment="1">
      <alignment vertical="center"/>
      <protection/>
    </xf>
    <xf numFmtId="164" fontId="29" fillId="0" borderId="4" xfId="21" applyFont="1" applyBorder="1" applyAlignment="1" applyProtection="1">
      <alignment vertical="center"/>
      <protection/>
    </xf>
    <xf numFmtId="164" fontId="29" fillId="0" borderId="0" xfId="21" applyFont="1" applyBorder="1" applyAlignment="1" applyProtection="1">
      <alignment vertical="center"/>
      <protection/>
    </xf>
    <xf numFmtId="164" fontId="29" fillId="0" borderId="23" xfId="21" applyFont="1" applyBorder="1" applyAlignment="1" applyProtection="1">
      <alignment horizontal="left" vertical="center"/>
      <protection/>
    </xf>
    <xf numFmtId="164" fontId="29" fillId="0" borderId="23" xfId="21" applyFont="1" applyBorder="1" applyAlignment="1" applyProtection="1">
      <alignment vertical="center"/>
      <protection/>
    </xf>
    <xf numFmtId="164" fontId="29" fillId="0" borderId="23" xfId="21" applyFont="1" applyBorder="1" applyAlignment="1" applyProtection="1">
      <alignment vertical="center"/>
      <protection locked="0"/>
    </xf>
    <xf numFmtId="167" fontId="29" fillId="0" borderId="23" xfId="21" applyNumberFormat="1" applyFont="1" applyBorder="1" applyAlignment="1" applyProtection="1">
      <alignment vertical="center"/>
      <protection/>
    </xf>
    <xf numFmtId="164" fontId="29" fillId="0" borderId="5" xfId="21" applyFont="1" applyBorder="1" applyAlignment="1" applyProtection="1">
      <alignment vertical="center"/>
      <protection/>
    </xf>
    <xf numFmtId="164" fontId="1" fillId="0" borderId="0" xfId="21" applyFont="1" applyAlignment="1" applyProtection="1">
      <alignment vertical="center"/>
      <protection locked="0"/>
    </xf>
    <xf numFmtId="164" fontId="11" fillId="0" borderId="0" xfId="21" applyFont="1" applyAlignment="1" applyProtection="1">
      <alignment horizontal="left" vertical="center"/>
      <protection/>
    </xf>
    <xf numFmtId="164" fontId="10" fillId="0" borderId="0" xfId="21" applyFont="1" applyAlignment="1" applyProtection="1">
      <alignment horizontal="left" vertical="center"/>
      <protection locked="0"/>
    </xf>
    <xf numFmtId="169" fontId="11" fillId="0" borderId="0" xfId="21" applyNumberFormat="1" applyFont="1" applyAlignment="1" applyProtection="1">
      <alignment horizontal="left"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4" xfId="21" applyFont="1" applyBorder="1" applyAlignment="1" applyProtection="1">
      <alignment horizontal="center" vertical="center" wrapText="1"/>
      <protection/>
    </xf>
    <xf numFmtId="164" fontId="11" fillId="5" borderId="18" xfId="21" applyFont="1" applyFill="1" applyBorder="1" applyAlignment="1" applyProtection="1">
      <alignment horizontal="center" vertical="center" wrapText="1"/>
      <protection/>
    </xf>
    <xf numFmtId="164" fontId="11" fillId="5" borderId="19" xfId="21" applyFont="1" applyFill="1" applyBorder="1" applyAlignment="1" applyProtection="1">
      <alignment horizontal="center" vertical="center" wrapText="1"/>
      <protection/>
    </xf>
    <xf numFmtId="164" fontId="11" fillId="5" borderId="19" xfId="21" applyFont="1" applyFill="1" applyBorder="1" applyAlignment="1" applyProtection="1">
      <alignment horizontal="center" vertical="center" wrapText="1"/>
      <protection locked="0"/>
    </xf>
    <xf numFmtId="164" fontId="11" fillId="5" borderId="20" xfId="21" applyFont="1" applyFill="1" applyBorder="1" applyAlignment="1" applyProtection="1">
      <alignment horizontal="center" vertical="center" wrapText="1"/>
      <protection/>
    </xf>
    <xf numFmtId="164" fontId="1" fillId="0" borderId="4" xfId="21" applyFont="1" applyBorder="1" applyAlignment="1">
      <alignment horizontal="center" vertical="center" wrapText="1"/>
      <protection/>
    </xf>
    <xf numFmtId="167" fontId="18" fillId="0" borderId="0" xfId="21" applyNumberFormat="1" applyFont="1" applyAlignment="1" applyProtection="1">
      <alignment/>
      <protection/>
    </xf>
    <xf numFmtId="170" fontId="30" fillId="0" borderId="15" xfId="21" applyNumberFormat="1" applyFont="1" applyBorder="1" applyAlignment="1" applyProtection="1">
      <alignment/>
      <protection/>
    </xf>
    <xf numFmtId="170" fontId="30" fillId="0" borderId="16" xfId="21" applyNumberFormat="1" applyFont="1" applyBorder="1" applyAlignment="1" applyProtection="1">
      <alignment/>
      <protection/>
    </xf>
    <xf numFmtId="167" fontId="31" fillId="0" borderId="0" xfId="21" applyNumberFormat="1" applyFont="1" applyAlignment="1">
      <alignment vertical="center"/>
      <protection/>
    </xf>
    <xf numFmtId="164" fontId="32" fillId="0" borderId="0" xfId="21" applyFont="1" applyAlignment="1">
      <alignment/>
      <protection/>
    </xf>
    <xf numFmtId="164" fontId="32" fillId="0" borderId="4" xfId="21" applyFont="1" applyBorder="1" applyAlignment="1" applyProtection="1">
      <alignment/>
      <protection/>
    </xf>
    <xf numFmtId="164" fontId="32" fillId="0" borderId="0" xfId="21" applyFont="1" applyAlignment="1" applyProtection="1">
      <alignment/>
      <protection/>
    </xf>
    <xf numFmtId="164" fontId="32" fillId="0" borderId="0" xfId="21" applyFont="1" applyAlignment="1" applyProtection="1">
      <alignment horizontal="left"/>
      <protection/>
    </xf>
    <xf numFmtId="164" fontId="28" fillId="0" borderId="0" xfId="21" applyFont="1" applyAlignment="1" applyProtection="1">
      <alignment horizontal="left"/>
      <protection/>
    </xf>
    <xf numFmtId="164" fontId="32" fillId="0" borderId="0" xfId="21" applyFont="1" applyAlignment="1" applyProtection="1">
      <alignment/>
      <protection locked="0"/>
    </xf>
    <xf numFmtId="167" fontId="28" fillId="0" borderId="0" xfId="21" applyNumberFormat="1" applyFont="1" applyAlignment="1" applyProtection="1">
      <alignment/>
      <protection/>
    </xf>
    <xf numFmtId="164" fontId="32" fillId="0" borderId="4" xfId="21" applyFont="1" applyBorder="1" applyAlignment="1">
      <alignment/>
      <protection/>
    </xf>
    <xf numFmtId="164" fontId="32" fillId="0" borderId="21" xfId="21" applyFont="1" applyBorder="1" applyAlignment="1" applyProtection="1">
      <alignment/>
      <protection/>
    </xf>
    <xf numFmtId="164" fontId="32" fillId="0" borderId="0" xfId="21" applyFont="1" applyBorder="1" applyAlignment="1" applyProtection="1">
      <alignment/>
      <protection/>
    </xf>
    <xf numFmtId="170" fontId="32" fillId="0" borderId="0" xfId="21" applyNumberFormat="1" applyFont="1" applyBorder="1" applyAlignment="1" applyProtection="1">
      <alignment/>
      <protection/>
    </xf>
    <xf numFmtId="170" fontId="32" fillId="0" borderId="17" xfId="21" applyNumberFormat="1" applyFont="1" applyBorder="1" applyAlignment="1" applyProtection="1">
      <alignment/>
      <protection/>
    </xf>
    <xf numFmtId="164" fontId="32" fillId="0" borderId="0" xfId="21" applyFont="1" applyAlignment="1">
      <alignment horizontal="left"/>
      <protection/>
    </xf>
    <xf numFmtId="164" fontId="32" fillId="0" borderId="0" xfId="21" applyFont="1" applyAlignment="1">
      <alignment horizontal="center"/>
      <protection/>
    </xf>
    <xf numFmtId="167" fontId="32" fillId="0" borderId="0" xfId="21" applyNumberFormat="1" applyFont="1" applyAlignment="1">
      <alignment vertical="center"/>
      <protection/>
    </xf>
    <xf numFmtId="164" fontId="29" fillId="0" borderId="0" xfId="21" applyFont="1" applyAlignment="1" applyProtection="1">
      <alignment horizontal="left"/>
      <protection/>
    </xf>
    <xf numFmtId="167" fontId="29" fillId="0" borderId="0" xfId="21" applyNumberFormat="1" applyFont="1" applyAlignment="1" applyProtection="1">
      <alignment/>
      <protection/>
    </xf>
    <xf numFmtId="164" fontId="1" fillId="0" borderId="27" xfId="21" applyFont="1" applyBorder="1" applyAlignment="1" applyProtection="1">
      <alignment horizontal="center" vertical="center"/>
      <protection/>
    </xf>
    <xf numFmtId="166" fontId="1" fillId="0" borderId="27" xfId="21" applyNumberFormat="1" applyFont="1" applyBorder="1" applyAlignment="1" applyProtection="1">
      <alignment horizontal="left" vertical="center" wrapText="1"/>
      <protection/>
    </xf>
    <xf numFmtId="164" fontId="1" fillId="0" borderId="27" xfId="21" applyFont="1" applyBorder="1" applyAlignment="1" applyProtection="1">
      <alignment horizontal="left" vertical="center" wrapText="1"/>
      <protection/>
    </xf>
    <xf numFmtId="164" fontId="1" fillId="0" borderId="27" xfId="21" applyFont="1" applyBorder="1" applyAlignment="1" applyProtection="1">
      <alignment horizontal="center" vertical="center" wrapText="1"/>
      <protection/>
    </xf>
    <xf numFmtId="171" fontId="1" fillId="0" borderId="27" xfId="21" applyNumberFormat="1" applyFont="1" applyBorder="1" applyAlignment="1" applyProtection="1">
      <alignment vertical="center"/>
      <protection/>
    </xf>
    <xf numFmtId="167" fontId="1" fillId="3" borderId="27" xfId="21" applyNumberFormat="1" applyFont="1" applyFill="1" applyBorder="1" applyAlignment="1" applyProtection="1">
      <alignment vertical="center"/>
      <protection locked="0"/>
    </xf>
    <xf numFmtId="167" fontId="1" fillId="0" borderId="27" xfId="21" applyNumberFormat="1" applyFont="1" applyBorder="1" applyAlignment="1" applyProtection="1">
      <alignment vertical="center"/>
      <protection/>
    </xf>
    <xf numFmtId="164" fontId="15" fillId="3" borderId="27" xfId="21" applyFont="1" applyFill="1" applyBorder="1" applyAlignment="1" applyProtection="1">
      <alignment horizontal="left" vertical="center"/>
      <protection locked="0"/>
    </xf>
    <xf numFmtId="164" fontId="15" fillId="0" borderId="0" xfId="21" applyFont="1" applyBorder="1" applyAlignment="1" applyProtection="1">
      <alignment horizontal="center" vertical="center"/>
      <protection/>
    </xf>
    <xf numFmtId="170" fontId="15" fillId="0" borderId="0" xfId="21" applyNumberFormat="1" applyFont="1" applyBorder="1" applyAlignment="1" applyProtection="1">
      <alignment vertical="center"/>
      <protection/>
    </xf>
    <xf numFmtId="170" fontId="15" fillId="0" borderId="17" xfId="21" applyNumberFormat="1" applyFont="1" applyBorder="1" applyAlignment="1" applyProtection="1">
      <alignment vertical="center"/>
      <protection/>
    </xf>
    <xf numFmtId="167" fontId="1" fillId="0" borderId="0" xfId="21" applyNumberFormat="1" applyFont="1" applyAlignment="1">
      <alignment vertical="center"/>
      <protection/>
    </xf>
    <xf numFmtId="164" fontId="33" fillId="0" borderId="0" xfId="21" applyFont="1" applyAlignment="1">
      <alignment vertical="center"/>
      <protection/>
    </xf>
    <xf numFmtId="164" fontId="33" fillId="0" borderId="4" xfId="21" applyFont="1" applyBorder="1" applyAlignment="1" applyProtection="1">
      <alignment vertical="center"/>
      <protection/>
    </xf>
    <xf numFmtId="164" fontId="33" fillId="0" borderId="0" xfId="21" applyFont="1" applyAlignment="1" applyProtection="1">
      <alignment vertical="center"/>
      <protection/>
    </xf>
    <xf numFmtId="164" fontId="34" fillId="0" borderId="0" xfId="21" applyFont="1" applyAlignment="1" applyProtection="1">
      <alignment horizontal="left" vertical="center"/>
      <protection/>
    </xf>
    <xf numFmtId="164" fontId="33" fillId="0" borderId="0" xfId="21" applyFont="1" applyAlignment="1" applyProtection="1">
      <alignment horizontal="left" vertical="center"/>
      <protection/>
    </xf>
    <xf numFmtId="164" fontId="33" fillId="0" borderId="0" xfId="21" applyFont="1" applyAlignment="1" applyProtection="1">
      <alignment horizontal="left" vertical="center" wrapText="1"/>
      <protection/>
    </xf>
    <xf numFmtId="171" fontId="33" fillId="0" borderId="0" xfId="21" applyNumberFormat="1" applyFont="1" applyAlignment="1" applyProtection="1">
      <alignment vertical="center"/>
      <protection/>
    </xf>
    <xf numFmtId="164" fontId="33" fillId="0" borderId="0" xfId="21" applyFont="1" applyAlignment="1" applyProtection="1">
      <alignment vertical="center"/>
      <protection locked="0"/>
    </xf>
    <xf numFmtId="164" fontId="33" fillId="0" borderId="4" xfId="21" applyFont="1" applyBorder="1" applyAlignment="1">
      <alignment vertical="center"/>
      <protection/>
    </xf>
    <xf numFmtId="164" fontId="33" fillId="0" borderId="21" xfId="21" applyFont="1" applyBorder="1" applyAlignment="1" applyProtection="1">
      <alignment vertical="center"/>
      <protection/>
    </xf>
    <xf numFmtId="164" fontId="33" fillId="0" borderId="0" xfId="21" applyFont="1" applyBorder="1" applyAlignment="1" applyProtection="1">
      <alignment vertical="center"/>
      <protection/>
    </xf>
    <xf numFmtId="164" fontId="33" fillId="0" borderId="17" xfId="21" applyFont="1" applyBorder="1" applyAlignment="1" applyProtection="1">
      <alignment vertical="center"/>
      <protection/>
    </xf>
    <xf numFmtId="164" fontId="33" fillId="0" borderId="0" xfId="21" applyFont="1" applyAlignment="1">
      <alignment horizontal="left" vertical="center"/>
      <protection/>
    </xf>
    <xf numFmtId="164" fontId="35" fillId="0" borderId="0" xfId="21" applyFont="1" applyAlignment="1">
      <alignment vertical="center"/>
      <protection/>
    </xf>
    <xf numFmtId="164" fontId="35" fillId="0" borderId="4" xfId="21" applyFont="1" applyBorder="1" applyAlignment="1" applyProtection="1">
      <alignment vertical="center"/>
      <protection/>
    </xf>
    <xf numFmtId="164" fontId="35" fillId="0" borderId="0" xfId="21" applyFont="1" applyAlignment="1" applyProtection="1">
      <alignment vertical="center"/>
      <protection/>
    </xf>
    <xf numFmtId="164" fontId="35" fillId="0" borderId="0" xfId="21" applyFont="1" applyAlignment="1" applyProtection="1">
      <alignment horizontal="left" vertical="center"/>
      <protection/>
    </xf>
    <xf numFmtId="164" fontId="35" fillId="0" borderId="0" xfId="21" applyFont="1" applyAlignment="1" applyProtection="1">
      <alignment horizontal="left" vertical="center" wrapText="1"/>
      <protection/>
    </xf>
    <xf numFmtId="171" fontId="35" fillId="0" borderId="0" xfId="21" applyNumberFormat="1" applyFont="1" applyAlignment="1" applyProtection="1">
      <alignment vertical="center"/>
      <protection/>
    </xf>
    <xf numFmtId="164" fontId="35" fillId="0" borderId="0" xfId="21" applyFont="1" applyAlignment="1" applyProtection="1">
      <alignment vertical="center"/>
      <protection locked="0"/>
    </xf>
    <xf numFmtId="164" fontId="35" fillId="0" borderId="4" xfId="21" applyFont="1" applyBorder="1" applyAlignment="1">
      <alignment vertical="center"/>
      <protection/>
    </xf>
    <xf numFmtId="164" fontId="35" fillId="0" borderId="21" xfId="21" applyFont="1" applyBorder="1" applyAlignment="1" applyProtection="1">
      <alignment vertical="center"/>
      <protection/>
    </xf>
    <xf numFmtId="164" fontId="35" fillId="0" borderId="0" xfId="21" applyFont="1" applyBorder="1" applyAlignment="1" applyProtection="1">
      <alignment vertical="center"/>
      <protection/>
    </xf>
    <xf numFmtId="164" fontId="35" fillId="0" borderId="17" xfId="21" applyFont="1" applyBorder="1" applyAlignment="1" applyProtection="1">
      <alignment vertical="center"/>
      <protection/>
    </xf>
    <xf numFmtId="164" fontId="35" fillId="0" borderId="0" xfId="21" applyFont="1" applyAlignment="1">
      <alignment horizontal="left" vertical="center"/>
      <protection/>
    </xf>
    <xf numFmtId="164" fontId="36" fillId="0" borderId="0" xfId="21" applyFont="1" applyAlignment="1">
      <alignment vertical="center"/>
      <protection/>
    </xf>
    <xf numFmtId="164" fontId="36" fillId="0" borderId="4" xfId="21" applyFont="1" applyBorder="1" applyAlignment="1" applyProtection="1">
      <alignment vertical="center"/>
      <protection/>
    </xf>
    <xf numFmtId="164" fontId="36" fillId="0" borderId="0" xfId="21" applyFont="1" applyAlignment="1" applyProtection="1">
      <alignment vertical="center"/>
      <protection/>
    </xf>
    <xf numFmtId="164" fontId="36" fillId="0" borderId="0" xfId="21" applyFont="1" applyAlignment="1" applyProtection="1">
      <alignment horizontal="left" vertical="center"/>
      <protection/>
    </xf>
    <xf numFmtId="164" fontId="36" fillId="0" borderId="0" xfId="21" applyFont="1" applyAlignment="1" applyProtection="1">
      <alignment horizontal="left" vertical="center" wrapText="1"/>
      <protection/>
    </xf>
    <xf numFmtId="171" fontId="36" fillId="0" borderId="0" xfId="21" applyNumberFormat="1" applyFont="1" applyAlignment="1" applyProtection="1">
      <alignment vertical="center"/>
      <protection/>
    </xf>
    <xf numFmtId="164" fontId="36" fillId="0" borderId="0" xfId="21" applyFont="1" applyAlignment="1" applyProtection="1">
      <alignment vertical="center"/>
      <protection locked="0"/>
    </xf>
    <xf numFmtId="164" fontId="36" fillId="0" borderId="4" xfId="21" applyFont="1" applyBorder="1" applyAlignment="1">
      <alignment vertical="center"/>
      <protection/>
    </xf>
    <xf numFmtId="164" fontId="36" fillId="0" borderId="21" xfId="21" applyFont="1" applyBorder="1" applyAlignment="1" applyProtection="1">
      <alignment vertical="center"/>
      <protection/>
    </xf>
    <xf numFmtId="164" fontId="36" fillId="0" borderId="0" xfId="21" applyFont="1" applyBorder="1" applyAlignment="1" applyProtection="1">
      <alignment vertical="center"/>
      <protection/>
    </xf>
    <xf numFmtId="164" fontId="36" fillId="0" borderId="17" xfId="21" applyFont="1" applyBorder="1" applyAlignment="1" applyProtection="1">
      <alignment vertical="center"/>
      <protection/>
    </xf>
    <xf numFmtId="164" fontId="36" fillId="0" borderId="0" xfId="21" applyFont="1" applyAlignment="1">
      <alignment horizontal="left" vertical="center"/>
      <protection/>
    </xf>
    <xf numFmtId="164" fontId="37" fillId="0" borderId="27" xfId="21" applyFont="1" applyBorder="1" applyAlignment="1" applyProtection="1">
      <alignment horizontal="center" vertical="center"/>
      <protection/>
    </xf>
    <xf numFmtId="166" fontId="37" fillId="0" borderId="27" xfId="21" applyNumberFormat="1" applyFont="1" applyBorder="1" applyAlignment="1" applyProtection="1">
      <alignment horizontal="left" vertical="center" wrapText="1"/>
      <protection/>
    </xf>
    <xf numFmtId="164" fontId="37" fillId="0" borderId="27" xfId="21" applyFont="1" applyBorder="1" applyAlignment="1" applyProtection="1">
      <alignment horizontal="left" vertical="center" wrapText="1"/>
      <protection/>
    </xf>
    <xf numFmtId="164" fontId="37" fillId="0" borderId="27" xfId="21" applyFont="1" applyBorder="1" applyAlignment="1" applyProtection="1">
      <alignment horizontal="center" vertical="center" wrapText="1"/>
      <protection/>
    </xf>
    <xf numFmtId="171" fontId="37" fillId="0" borderId="27" xfId="21" applyNumberFormat="1" applyFont="1" applyBorder="1" applyAlignment="1" applyProtection="1">
      <alignment vertical="center"/>
      <protection/>
    </xf>
    <xf numFmtId="167" fontId="37" fillId="3" borderId="27" xfId="21" applyNumberFormat="1" applyFont="1" applyFill="1" applyBorder="1" applyAlignment="1" applyProtection="1">
      <alignment vertical="center"/>
      <protection locked="0"/>
    </xf>
    <xf numFmtId="167" fontId="37" fillId="0" borderId="27" xfId="21" applyNumberFormat="1" applyFont="1" applyBorder="1" applyAlignment="1" applyProtection="1">
      <alignment vertical="center"/>
      <protection/>
    </xf>
    <xf numFmtId="164" fontId="37" fillId="0" borderId="4" xfId="21" applyFont="1" applyBorder="1" applyAlignment="1">
      <alignment vertical="center"/>
      <protection/>
    </xf>
    <xf numFmtId="164" fontId="37" fillId="3" borderId="27" xfId="21" applyFont="1" applyFill="1" applyBorder="1" applyAlignment="1" applyProtection="1">
      <alignment horizontal="left" vertical="center"/>
      <protection locked="0"/>
    </xf>
    <xf numFmtId="164" fontId="37" fillId="0" borderId="0" xfId="21" applyFont="1" applyBorder="1" applyAlignment="1" applyProtection="1">
      <alignment horizontal="center" vertical="center"/>
      <protection/>
    </xf>
    <xf numFmtId="164" fontId="15" fillId="0" borderId="23" xfId="21" applyFont="1" applyBorder="1" applyAlignment="1" applyProtection="1">
      <alignment horizontal="center" vertical="center"/>
      <protection/>
    </xf>
    <xf numFmtId="164" fontId="1" fillId="0" borderId="23" xfId="21" applyFont="1" applyBorder="1" applyAlignment="1" applyProtection="1">
      <alignment vertical="center"/>
      <protection/>
    </xf>
    <xf numFmtId="170" fontId="15" fillId="0" borderId="23" xfId="21" applyNumberFormat="1" applyFont="1" applyBorder="1" applyAlignment="1" applyProtection="1">
      <alignment vertical="center"/>
      <protection/>
    </xf>
    <xf numFmtId="170" fontId="15" fillId="0" borderId="24" xfId="21" applyNumberFormat="1" applyFont="1" applyBorder="1" applyAlignment="1" applyProtection="1">
      <alignment vertical="center"/>
      <protection/>
    </xf>
    <xf numFmtId="164" fontId="1" fillId="0" borderId="0" xfId="21" applyAlignment="1" applyProtection="1">
      <alignment vertical="top"/>
      <protection locked="0"/>
    </xf>
    <xf numFmtId="164" fontId="1" fillId="0" borderId="1" xfId="21" applyFont="1" applyBorder="1" applyAlignment="1" applyProtection="1">
      <alignment vertical="center" wrapText="1"/>
      <protection locked="0"/>
    </xf>
    <xf numFmtId="164" fontId="1" fillId="0" borderId="2" xfId="21" applyFont="1" applyBorder="1" applyAlignment="1" applyProtection="1">
      <alignment vertical="center" wrapText="1"/>
      <protection locked="0"/>
    </xf>
    <xf numFmtId="164" fontId="1" fillId="0" borderId="3" xfId="21" applyFont="1" applyBorder="1" applyAlignment="1" applyProtection="1">
      <alignment vertical="center" wrapText="1"/>
      <protection locked="0"/>
    </xf>
    <xf numFmtId="164" fontId="1" fillId="0" borderId="0" xfId="21" applyAlignment="1" applyProtection="1">
      <alignment horizontal="center" vertical="center"/>
      <protection locked="0"/>
    </xf>
    <xf numFmtId="164" fontId="1" fillId="0" borderId="4" xfId="21" applyFont="1" applyBorder="1" applyAlignment="1" applyProtection="1">
      <alignment horizontal="center" vertical="center" wrapText="1"/>
      <protection locked="0"/>
    </xf>
    <xf numFmtId="164" fontId="7" fillId="0" borderId="0" xfId="21" applyFont="1" applyBorder="1" applyAlignment="1" applyProtection="1">
      <alignment horizontal="center" vertical="center" wrapText="1"/>
      <protection locked="0"/>
    </xf>
    <xf numFmtId="164" fontId="1" fillId="0" borderId="5" xfId="21" applyFont="1" applyBorder="1" applyAlignment="1" applyProtection="1">
      <alignment horizontal="center" vertical="center" wrapText="1"/>
      <protection locked="0"/>
    </xf>
    <xf numFmtId="164" fontId="1" fillId="0" borderId="4" xfId="21" applyFont="1" applyBorder="1" applyAlignment="1" applyProtection="1">
      <alignment vertical="center" wrapText="1"/>
      <protection locked="0"/>
    </xf>
    <xf numFmtId="164" fontId="24" fillId="0" borderId="12" xfId="21" applyFont="1" applyBorder="1" applyAlignment="1" applyProtection="1">
      <alignment horizontal="left" wrapText="1"/>
      <protection locked="0"/>
    </xf>
    <xf numFmtId="164" fontId="1" fillId="0" borderId="5" xfId="21" applyFont="1" applyBorder="1" applyAlignment="1" applyProtection="1">
      <alignment vertical="center" wrapText="1"/>
      <protection locked="0"/>
    </xf>
    <xf numFmtId="164" fontId="24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4" fontId="11" fillId="0" borderId="4" xfId="21" applyFont="1" applyBorder="1" applyAlignment="1" applyProtection="1">
      <alignment vertical="center" wrapText="1"/>
      <protection locked="0"/>
    </xf>
    <xf numFmtId="164" fontId="38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vertical="center" wrapText="1"/>
      <protection locked="0"/>
    </xf>
    <xf numFmtId="164" fontId="11" fillId="0" borderId="0" xfId="21" applyFont="1" applyBorder="1" applyAlignment="1" applyProtection="1">
      <alignment vertical="center"/>
      <protection locked="0"/>
    </xf>
    <xf numFmtId="164" fontId="16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center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vertical="center" wrapText="1"/>
      <protection locked="0"/>
    </xf>
    <xf numFmtId="164" fontId="1" fillId="0" borderId="11" xfId="21" applyFont="1" applyBorder="1" applyAlignment="1" applyProtection="1">
      <alignment vertical="center" wrapText="1"/>
      <protection locked="0"/>
    </xf>
    <xf numFmtId="164" fontId="3" fillId="0" borderId="12" xfId="21" applyFont="1" applyBorder="1" applyAlignment="1" applyProtection="1">
      <alignment vertical="center" wrapText="1"/>
      <protection locked="0"/>
    </xf>
    <xf numFmtId="164" fontId="1" fillId="0" borderId="13" xfId="21" applyFont="1" applyBorder="1" applyAlignment="1" applyProtection="1">
      <alignment vertical="center" wrapText="1"/>
      <protection locked="0"/>
    </xf>
    <xf numFmtId="164" fontId="1" fillId="0" borderId="0" xfId="21" applyFont="1" applyBorder="1" applyAlignment="1" applyProtection="1">
      <alignment vertical="top"/>
      <protection locked="0"/>
    </xf>
    <xf numFmtId="164" fontId="1" fillId="0" borderId="0" xfId="21" applyFont="1" applyAlignment="1" applyProtection="1">
      <alignment vertical="top"/>
      <protection locked="0"/>
    </xf>
    <xf numFmtId="164" fontId="1" fillId="0" borderId="1" xfId="21" applyFont="1" applyBorder="1" applyAlignment="1" applyProtection="1">
      <alignment horizontal="left" vertical="center"/>
      <protection locked="0"/>
    </xf>
    <xf numFmtId="164" fontId="1" fillId="0" borderId="2" xfId="21" applyFont="1" applyBorder="1" applyAlignment="1" applyProtection="1">
      <alignment horizontal="left" vertical="center"/>
      <protection locked="0"/>
    </xf>
    <xf numFmtId="164" fontId="1" fillId="0" borderId="3" xfId="21" applyFont="1" applyBorder="1" applyAlignment="1" applyProtection="1">
      <alignment horizontal="left" vertical="center"/>
      <protection locked="0"/>
    </xf>
    <xf numFmtId="164" fontId="1" fillId="0" borderId="4" xfId="21" applyFont="1" applyBorder="1" applyAlignment="1" applyProtection="1">
      <alignment horizontal="left" vertical="center"/>
      <protection locked="0"/>
    </xf>
    <xf numFmtId="164" fontId="7" fillId="0" borderId="0" xfId="21" applyFont="1" applyBorder="1" applyAlignment="1" applyProtection="1">
      <alignment horizontal="center" vertical="center"/>
      <protection locked="0"/>
    </xf>
    <xf numFmtId="164" fontId="1" fillId="0" borderId="5" xfId="21" applyFont="1" applyBorder="1" applyAlignment="1" applyProtection="1">
      <alignment horizontal="left" vertical="center"/>
      <protection locked="0"/>
    </xf>
    <xf numFmtId="164" fontId="24" fillId="0" borderId="0" xfId="21" applyFont="1" applyBorder="1" applyAlignment="1" applyProtection="1">
      <alignment horizontal="left" vertical="center"/>
      <protection locked="0"/>
    </xf>
    <xf numFmtId="164" fontId="21" fillId="0" borderId="0" xfId="21" applyFont="1" applyAlignment="1" applyProtection="1">
      <alignment horizontal="left" vertical="center"/>
      <protection locked="0"/>
    </xf>
    <xf numFmtId="164" fontId="24" fillId="0" borderId="12" xfId="21" applyFont="1" applyBorder="1" applyAlignment="1" applyProtection="1">
      <alignment horizontal="left" vertical="center"/>
      <protection locked="0"/>
    </xf>
    <xf numFmtId="164" fontId="24" fillId="0" borderId="12" xfId="21" applyFont="1" applyBorder="1" applyAlignment="1" applyProtection="1">
      <alignment horizontal="center" vertical="center"/>
      <protection locked="0"/>
    </xf>
    <xf numFmtId="164" fontId="21" fillId="0" borderId="12" xfId="21" applyFont="1" applyBorder="1" applyAlignment="1" applyProtection="1">
      <alignment horizontal="left" vertical="center"/>
      <protection locked="0"/>
    </xf>
    <xf numFmtId="164" fontId="16" fillId="0" borderId="0" xfId="21" applyFont="1" applyBorder="1" applyAlignment="1" applyProtection="1">
      <alignment horizontal="left" vertical="center"/>
      <protection locked="0"/>
    </xf>
    <xf numFmtId="164" fontId="11" fillId="0" borderId="0" xfId="21" applyFont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center" vertical="center"/>
      <protection locked="0"/>
    </xf>
    <xf numFmtId="164" fontId="11" fillId="0" borderId="4" xfId="21" applyFont="1" applyBorder="1" applyAlignment="1" applyProtection="1">
      <alignment horizontal="left" vertical="center"/>
      <protection locked="0"/>
    </xf>
    <xf numFmtId="164" fontId="11" fillId="0" borderId="0" xfId="21" applyFont="1" applyFill="1" applyBorder="1" applyAlignment="1" applyProtection="1">
      <alignment horizontal="left" vertical="center"/>
      <protection locked="0"/>
    </xf>
    <xf numFmtId="164" fontId="11" fillId="0" borderId="0" xfId="21" applyFont="1" applyFill="1" applyBorder="1" applyAlignment="1" applyProtection="1">
      <alignment horizontal="center" vertical="center"/>
      <protection locked="0"/>
    </xf>
    <xf numFmtId="164" fontId="1" fillId="0" borderId="11" xfId="21" applyFont="1" applyBorder="1" applyAlignment="1" applyProtection="1">
      <alignment horizontal="left" vertical="center"/>
      <protection locked="0"/>
    </xf>
    <xf numFmtId="164" fontId="3" fillId="0" borderId="12" xfId="21" applyFont="1" applyBorder="1" applyAlignment="1" applyProtection="1">
      <alignment horizontal="left" vertical="center"/>
      <protection locked="0"/>
    </xf>
    <xf numFmtId="164" fontId="1" fillId="0" borderId="13" xfId="21" applyFont="1" applyBorder="1" applyAlignment="1" applyProtection="1">
      <alignment horizontal="left" vertical="center"/>
      <protection locked="0"/>
    </xf>
    <xf numFmtId="164" fontId="1" fillId="0" borderId="0" xfId="21" applyFont="1" applyBorder="1" applyAlignment="1" applyProtection="1">
      <alignment horizontal="left" vertical="center"/>
      <protection locked="0"/>
    </xf>
    <xf numFmtId="164" fontId="3" fillId="0" borderId="0" xfId="21" applyFont="1" applyBorder="1" applyAlignment="1" applyProtection="1">
      <alignment horizontal="left" vertical="center"/>
      <protection locked="0"/>
    </xf>
    <xf numFmtId="164" fontId="21" fillId="0" borderId="0" xfId="21" applyFont="1" applyBorder="1" applyAlignment="1" applyProtection="1">
      <alignment horizontal="left" vertical="center"/>
      <protection locked="0"/>
    </xf>
    <xf numFmtId="164" fontId="11" fillId="0" borderId="12" xfId="21" applyFont="1" applyBorder="1" applyAlignment="1" applyProtection="1">
      <alignment horizontal="left" vertical="center"/>
      <protection locked="0"/>
    </xf>
    <xf numFmtId="164" fontId="1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" fillId="0" borderId="1" xfId="21" applyFont="1" applyBorder="1" applyAlignment="1" applyProtection="1">
      <alignment horizontal="left" vertical="center" wrapText="1"/>
      <protection locked="0"/>
    </xf>
    <xf numFmtId="164" fontId="1" fillId="0" borderId="2" xfId="21" applyFont="1" applyBorder="1" applyAlignment="1" applyProtection="1">
      <alignment horizontal="left" vertical="center" wrapText="1"/>
      <protection locked="0"/>
    </xf>
    <xf numFmtId="164" fontId="1" fillId="0" borderId="3" xfId="21" applyFont="1" applyBorder="1" applyAlignment="1" applyProtection="1">
      <alignment horizontal="left" vertical="center" wrapText="1"/>
      <protection locked="0"/>
    </xf>
    <xf numFmtId="164" fontId="1" fillId="0" borderId="4" xfId="21" applyFont="1" applyBorder="1" applyAlignment="1" applyProtection="1">
      <alignment horizontal="left" vertical="center" wrapText="1"/>
      <protection locked="0"/>
    </xf>
    <xf numFmtId="164" fontId="1" fillId="0" borderId="5" xfId="21" applyFont="1" applyBorder="1" applyAlignment="1" applyProtection="1">
      <alignment horizontal="left" vertical="center" wrapText="1"/>
      <protection locked="0"/>
    </xf>
    <xf numFmtId="164" fontId="21" fillId="0" borderId="4" xfId="21" applyFont="1" applyBorder="1" applyAlignment="1" applyProtection="1">
      <alignment horizontal="left" vertical="center" wrapText="1"/>
      <protection locked="0"/>
    </xf>
    <xf numFmtId="164" fontId="21" fillId="0" borderId="5" xfId="21" applyFont="1" applyBorder="1" applyAlignment="1" applyProtection="1">
      <alignment horizontal="left" vertical="center" wrapText="1"/>
      <protection locked="0"/>
    </xf>
    <xf numFmtId="164" fontId="11" fillId="0" borderId="4" xfId="21" applyFont="1" applyBorder="1" applyAlignment="1" applyProtection="1">
      <alignment horizontal="left" vertical="center" wrapText="1"/>
      <protection locked="0"/>
    </xf>
    <xf numFmtId="164" fontId="11" fillId="0" borderId="5" xfId="21" applyFont="1" applyBorder="1" applyAlignment="1" applyProtection="1">
      <alignment horizontal="left" vertical="center" wrapText="1"/>
      <protection locked="0"/>
    </xf>
    <xf numFmtId="164" fontId="11" fillId="0" borderId="5" xfId="21" applyFont="1" applyBorder="1" applyAlignment="1" applyProtection="1">
      <alignment horizontal="left" vertical="center"/>
      <protection locked="0"/>
    </xf>
    <xf numFmtId="164" fontId="11" fillId="0" borderId="11" xfId="21" applyFont="1" applyBorder="1" applyAlignment="1" applyProtection="1">
      <alignment horizontal="left" vertical="center" wrapText="1"/>
      <protection locked="0"/>
    </xf>
    <xf numFmtId="164" fontId="11" fillId="0" borderId="12" xfId="21" applyFont="1" applyBorder="1" applyAlignment="1" applyProtection="1">
      <alignment horizontal="left" vertical="center" wrapText="1"/>
      <protection locked="0"/>
    </xf>
    <xf numFmtId="164" fontId="11" fillId="0" borderId="13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top"/>
      <protection locked="0"/>
    </xf>
    <xf numFmtId="164" fontId="11" fillId="0" borderId="0" xfId="21" applyFont="1" applyBorder="1" applyAlignment="1" applyProtection="1">
      <alignment horizontal="center" vertical="top"/>
      <protection locked="0"/>
    </xf>
    <xf numFmtId="164" fontId="11" fillId="0" borderId="11" xfId="21" applyFont="1" applyBorder="1" applyAlignment="1" applyProtection="1">
      <alignment horizontal="left" vertical="center"/>
      <protection locked="0"/>
    </xf>
    <xf numFmtId="164" fontId="11" fillId="0" borderId="13" xfId="21" applyFont="1" applyBorder="1" applyAlignment="1" applyProtection="1">
      <alignment horizontal="left" vertical="center"/>
      <protection locked="0"/>
    </xf>
    <xf numFmtId="164" fontId="21" fillId="0" borderId="0" xfId="21" applyFont="1" applyAlignment="1" applyProtection="1">
      <alignment vertical="center"/>
      <protection locked="0"/>
    </xf>
    <xf numFmtId="164" fontId="24" fillId="0" borderId="0" xfId="21" applyFont="1" applyBorder="1" applyAlignment="1" applyProtection="1">
      <alignment vertical="center"/>
      <protection locked="0"/>
    </xf>
    <xf numFmtId="164" fontId="21" fillId="0" borderId="12" xfId="21" applyFont="1" applyBorder="1" applyAlignment="1" applyProtection="1">
      <alignment vertical="center"/>
      <protection locked="0"/>
    </xf>
    <xf numFmtId="164" fontId="24" fillId="0" borderId="12" xfId="21" applyFont="1" applyBorder="1" applyAlignment="1" applyProtection="1">
      <alignment vertical="center"/>
      <protection locked="0"/>
    </xf>
    <xf numFmtId="164" fontId="1" fillId="0" borderId="0" xfId="21" applyFont="1" applyBorder="1" applyAlignment="1" applyProtection="1">
      <alignment vertical="top"/>
      <protection locked="0"/>
    </xf>
    <xf numFmtId="166" fontId="11" fillId="0" borderId="0" xfId="21" applyNumberFormat="1" applyFont="1" applyBorder="1" applyAlignment="1" applyProtection="1">
      <alignment horizontal="left" vertical="center"/>
      <protection locked="0"/>
    </xf>
    <xf numFmtId="164" fontId="1" fillId="0" borderId="12" xfId="21" applyBorder="1" applyAlignment="1" applyProtection="1">
      <alignment vertical="top"/>
      <protection locked="0"/>
    </xf>
    <xf numFmtId="164" fontId="24" fillId="0" borderId="12" xfId="21" applyFont="1" applyBorder="1" applyAlignment="1" applyProtection="1">
      <alignment horizontal="left"/>
      <protection locked="0"/>
    </xf>
    <xf numFmtId="164" fontId="21" fillId="0" borderId="12" xfId="21" applyFont="1" applyBorder="1" applyAlignment="1" applyProtection="1">
      <alignment/>
      <protection locked="0"/>
    </xf>
    <xf numFmtId="164" fontId="1" fillId="0" borderId="4" xfId="21" applyFont="1" applyBorder="1" applyAlignment="1" applyProtection="1">
      <alignment vertical="top"/>
      <protection locked="0"/>
    </xf>
    <xf numFmtId="164" fontId="1" fillId="0" borderId="5" xfId="21" applyFont="1" applyBorder="1" applyAlignment="1" applyProtection="1">
      <alignment vertical="top"/>
      <protection locked="0"/>
    </xf>
    <xf numFmtId="164" fontId="1" fillId="0" borderId="0" xfId="21" applyFont="1" applyBorder="1" applyAlignment="1" applyProtection="1">
      <alignment horizontal="center" vertical="center"/>
      <protection locked="0"/>
    </xf>
    <xf numFmtId="164" fontId="1" fillId="0" borderId="0" xfId="21" applyFont="1" applyBorder="1" applyAlignment="1" applyProtection="1">
      <alignment horizontal="left" vertical="top"/>
      <protection locked="0"/>
    </xf>
    <xf numFmtId="164" fontId="1" fillId="0" borderId="11" xfId="21" applyFont="1" applyBorder="1" applyAlignment="1" applyProtection="1">
      <alignment vertical="top"/>
      <protection locked="0"/>
    </xf>
    <xf numFmtId="164" fontId="1" fillId="0" borderId="12" xfId="21" applyFont="1" applyBorder="1" applyAlignment="1" applyProtection="1">
      <alignment vertical="top"/>
      <protection locked="0"/>
    </xf>
    <xf numFmtId="164" fontId="1" fillId="0" borderId="13" xfId="21" applyFon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topLeft" activeCell="A1" sqref="A1"/>
      <selection pane="bottomLeft" activeCell="S11" sqref="S1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2.00390625" style="1" customWidth="1"/>
    <col min="34" max="34" width="2.57421875" style="1" customWidth="1"/>
    <col min="35" max="35" width="24.00390625" style="1" customWidth="1"/>
    <col min="36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1.8515625" style="1" customWidth="1"/>
    <col min="44" max="44" width="10.28125" style="1" customWidth="1"/>
    <col min="45" max="56" width="0" style="1" hidden="1" customWidth="1"/>
    <col min="57" max="57" width="50.28125" style="1" customWidth="1"/>
    <col min="58" max="70" width="6.421875" style="1" customWidth="1"/>
    <col min="71" max="91" width="0" style="1" hidden="1" customWidth="1"/>
    <col min="92" max="16384" width="6.421875" style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 t="s">
        <v>4</v>
      </c>
      <c r="BB1" s="8" t="s">
        <v>5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9" t="s">
        <v>6</v>
      </c>
      <c r="BU1" s="9" t="s">
        <v>6</v>
      </c>
      <c r="BV1" s="9" t="s">
        <v>7</v>
      </c>
    </row>
    <row r="2" spans="3:72" ht="36.75" customHeight="1"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8</v>
      </c>
      <c r="BT2" s="11" t="s">
        <v>9</v>
      </c>
    </row>
    <row r="3" spans="2:72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8</v>
      </c>
      <c r="BT3" s="11" t="s">
        <v>10</v>
      </c>
    </row>
    <row r="4" spans="2:71" ht="36.75" customHeight="1">
      <c r="B4" s="15"/>
      <c r="C4" s="16"/>
      <c r="D4" s="17" t="s">
        <v>11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S4" s="19" t="s">
        <v>12</v>
      </c>
      <c r="BE4" s="20" t="s">
        <v>13</v>
      </c>
      <c r="BS4" s="11" t="s">
        <v>14</v>
      </c>
    </row>
    <row r="5" spans="2:71" ht="14.25" customHeight="1">
      <c r="B5" s="15"/>
      <c r="C5" s="16"/>
      <c r="D5" s="21" t="s">
        <v>15</v>
      </c>
      <c r="E5" s="16"/>
      <c r="F5" s="16"/>
      <c r="G5" s="16"/>
      <c r="H5" s="16"/>
      <c r="I5" s="16"/>
      <c r="J5" s="1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16"/>
      <c r="AQ5" s="18"/>
      <c r="BE5" s="23" t="s">
        <v>16</v>
      </c>
      <c r="BS5" s="11" t="s">
        <v>8</v>
      </c>
    </row>
    <row r="6" spans="2:71" ht="36.75" customHeight="1">
      <c r="B6" s="15"/>
      <c r="C6" s="16"/>
      <c r="D6" s="24" t="s">
        <v>17</v>
      </c>
      <c r="E6" s="16"/>
      <c r="F6" s="16"/>
      <c r="G6" s="16"/>
      <c r="H6" s="16"/>
      <c r="I6" s="16"/>
      <c r="J6" s="16"/>
      <c r="K6" s="25" t="s">
        <v>18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16"/>
      <c r="AQ6" s="18"/>
      <c r="BE6" s="23"/>
      <c r="BS6" s="11" t="s">
        <v>8</v>
      </c>
    </row>
    <row r="7" spans="2:71" ht="14.25" customHeight="1">
      <c r="B7" s="15"/>
      <c r="C7" s="16"/>
      <c r="D7" s="26" t="s">
        <v>19</v>
      </c>
      <c r="E7" s="16"/>
      <c r="F7" s="16"/>
      <c r="G7" s="16"/>
      <c r="H7" s="16"/>
      <c r="I7" s="16"/>
      <c r="J7" s="16"/>
      <c r="K7" s="22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6" t="s">
        <v>20</v>
      </c>
      <c r="AL7" s="16"/>
      <c r="AM7" s="16"/>
      <c r="AN7" s="22"/>
      <c r="AO7" s="16"/>
      <c r="AP7" s="16"/>
      <c r="AQ7" s="18"/>
      <c r="BE7" s="23"/>
      <c r="BS7" s="11" t="s">
        <v>8</v>
      </c>
    </row>
    <row r="8" spans="2:71" ht="14.25" customHeight="1">
      <c r="B8" s="15"/>
      <c r="C8" s="16"/>
      <c r="D8" s="26" t="s">
        <v>21</v>
      </c>
      <c r="E8" s="16"/>
      <c r="F8" s="16"/>
      <c r="G8" s="16"/>
      <c r="H8" s="16"/>
      <c r="I8" s="16"/>
      <c r="J8" s="16"/>
      <c r="K8" s="22" t="s">
        <v>22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6" t="s">
        <v>23</v>
      </c>
      <c r="AL8" s="16"/>
      <c r="AM8" s="16"/>
      <c r="AN8" s="27" t="s">
        <v>24</v>
      </c>
      <c r="AO8" s="16"/>
      <c r="AP8" s="16"/>
      <c r="AQ8" s="18"/>
      <c r="BE8" s="23"/>
      <c r="BS8" s="11" t="s">
        <v>8</v>
      </c>
    </row>
    <row r="9" spans="2:71" ht="14.2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8"/>
      <c r="BE9" s="23"/>
      <c r="BS9" s="11" t="s">
        <v>8</v>
      </c>
    </row>
    <row r="10" spans="2:71" ht="14.25" customHeight="1">
      <c r="B10" s="15"/>
      <c r="C10" s="16"/>
      <c r="D10" s="26" t="s">
        <v>25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6" t="s">
        <v>26</v>
      </c>
      <c r="AL10" s="16"/>
      <c r="AM10" s="16"/>
      <c r="AN10" s="22"/>
      <c r="AO10" s="16"/>
      <c r="AP10" s="16"/>
      <c r="AQ10" s="18"/>
      <c r="BE10" s="23"/>
      <c r="BS10" s="11" t="s">
        <v>8</v>
      </c>
    </row>
    <row r="11" spans="2:71" ht="18" customHeight="1">
      <c r="B11" s="15"/>
      <c r="C11" s="16"/>
      <c r="D11" s="16"/>
      <c r="E11" s="22" t="s">
        <v>22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6" t="s">
        <v>27</v>
      </c>
      <c r="AL11" s="16"/>
      <c r="AM11" s="16"/>
      <c r="AN11" s="22"/>
      <c r="AO11" s="16"/>
      <c r="AP11" s="16"/>
      <c r="AQ11" s="18"/>
      <c r="BE11" s="23"/>
      <c r="BS11" s="11" t="s">
        <v>8</v>
      </c>
    </row>
    <row r="12" spans="2:71" ht="6.7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8"/>
      <c r="BE12" s="23"/>
      <c r="BS12" s="11" t="s">
        <v>8</v>
      </c>
    </row>
    <row r="13" spans="2:71" ht="14.25" customHeight="1">
      <c r="B13" s="15"/>
      <c r="C13" s="16"/>
      <c r="D13" s="26" t="s">
        <v>28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6" t="s">
        <v>26</v>
      </c>
      <c r="AL13" s="16"/>
      <c r="AM13" s="16"/>
      <c r="AN13" s="28" t="s">
        <v>29</v>
      </c>
      <c r="AO13" s="16"/>
      <c r="AP13" s="16"/>
      <c r="AQ13" s="18"/>
      <c r="BE13" s="23"/>
      <c r="BS13" s="11" t="s">
        <v>8</v>
      </c>
    </row>
    <row r="14" spans="2:71" ht="12.75">
      <c r="B14" s="15"/>
      <c r="C14" s="16"/>
      <c r="D14" s="16"/>
      <c r="E14" s="28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6" t="s">
        <v>27</v>
      </c>
      <c r="AL14" s="16"/>
      <c r="AM14" s="16"/>
      <c r="AN14" s="28" t="s">
        <v>29</v>
      </c>
      <c r="AO14" s="16"/>
      <c r="AP14" s="16"/>
      <c r="AQ14" s="18"/>
      <c r="BE14" s="23"/>
      <c r="BS14" s="11" t="s">
        <v>8</v>
      </c>
    </row>
    <row r="15" spans="2:71" ht="6.7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/>
      <c r="BE15" s="23"/>
      <c r="BS15" s="11" t="s">
        <v>6</v>
      </c>
    </row>
    <row r="16" spans="2:71" ht="14.25" customHeight="1">
      <c r="B16" s="15"/>
      <c r="C16" s="16"/>
      <c r="D16" s="26" t="s">
        <v>30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6" t="s">
        <v>26</v>
      </c>
      <c r="AL16" s="16"/>
      <c r="AM16" s="16"/>
      <c r="AN16" s="22"/>
      <c r="AO16" s="16"/>
      <c r="AP16" s="16"/>
      <c r="AQ16" s="18"/>
      <c r="BE16" s="23"/>
      <c r="BS16" s="11" t="s">
        <v>6</v>
      </c>
    </row>
    <row r="17" spans="2:71" ht="18" customHeight="1">
      <c r="B17" s="15"/>
      <c r="C17" s="16"/>
      <c r="D17" s="16"/>
      <c r="E17" s="22" t="s">
        <v>22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6" t="s">
        <v>27</v>
      </c>
      <c r="AL17" s="16"/>
      <c r="AM17" s="16"/>
      <c r="AN17" s="22"/>
      <c r="AO17" s="16"/>
      <c r="AP17" s="16"/>
      <c r="AQ17" s="18"/>
      <c r="BE17" s="23"/>
      <c r="BS17" s="11" t="s">
        <v>31</v>
      </c>
    </row>
    <row r="18" spans="2:71" ht="6.7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8"/>
      <c r="BE18" s="23"/>
      <c r="BS18" s="11" t="s">
        <v>8</v>
      </c>
    </row>
    <row r="19" spans="2:71" ht="14.25" customHeight="1">
      <c r="B19" s="15"/>
      <c r="C19" s="16"/>
      <c r="D19" s="26" t="s">
        <v>32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8"/>
      <c r="BE19" s="23"/>
      <c r="BS19" s="11" t="s">
        <v>8</v>
      </c>
    </row>
    <row r="20" spans="2:71" ht="16.5" customHeight="1">
      <c r="B20" s="15"/>
      <c r="C20" s="16"/>
      <c r="D20" s="16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16"/>
      <c r="AP20" s="16"/>
      <c r="AQ20" s="18"/>
      <c r="BE20" s="23"/>
      <c r="BS20" s="11" t="s">
        <v>31</v>
      </c>
    </row>
    <row r="21" spans="2:57" ht="6.7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8"/>
      <c r="BE21" s="23"/>
    </row>
    <row r="22" spans="2:57" ht="6.75" customHeight="1">
      <c r="B22" s="15"/>
      <c r="C22" s="1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6"/>
      <c r="AQ22" s="18"/>
      <c r="BE22" s="23"/>
    </row>
    <row r="23" spans="2:57" s="31" customFormat="1" ht="25.5" customHeight="1">
      <c r="B23" s="32"/>
      <c r="C23" s="33"/>
      <c r="D23" s="34" t="s">
        <v>33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>
        <f>ROUND(AG51,2)</f>
        <v>0</v>
      </c>
      <c r="AL23" s="36"/>
      <c r="AM23" s="36"/>
      <c r="AN23" s="36"/>
      <c r="AO23" s="36"/>
      <c r="AP23" s="33"/>
      <c r="AQ23" s="37"/>
      <c r="BE23" s="23"/>
    </row>
    <row r="24" spans="2:57" s="3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7"/>
      <c r="BE24" s="23"/>
    </row>
    <row r="25" spans="2:57" s="31" customFormat="1" ht="12.7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8" t="s">
        <v>34</v>
      </c>
      <c r="M25" s="38"/>
      <c r="N25" s="38"/>
      <c r="O25" s="38"/>
      <c r="P25" s="33"/>
      <c r="Q25" s="33"/>
      <c r="R25" s="33"/>
      <c r="S25" s="33"/>
      <c r="T25" s="33"/>
      <c r="U25" s="33"/>
      <c r="V25" s="33"/>
      <c r="W25" s="38" t="s">
        <v>35</v>
      </c>
      <c r="X25" s="38"/>
      <c r="Y25" s="38"/>
      <c r="Z25" s="38"/>
      <c r="AA25" s="38"/>
      <c r="AB25" s="38"/>
      <c r="AC25" s="38"/>
      <c r="AD25" s="38"/>
      <c r="AE25" s="38"/>
      <c r="AF25" s="33"/>
      <c r="AG25" s="33"/>
      <c r="AH25" s="33"/>
      <c r="AI25" s="33"/>
      <c r="AJ25" s="33"/>
      <c r="AK25" s="38" t="s">
        <v>36</v>
      </c>
      <c r="AL25" s="38"/>
      <c r="AM25" s="38"/>
      <c r="AN25" s="38"/>
      <c r="AO25" s="38"/>
      <c r="AP25" s="33"/>
      <c r="AQ25" s="37"/>
      <c r="BE25" s="23"/>
    </row>
    <row r="26" spans="2:57" s="39" customFormat="1" ht="14.25" customHeight="1">
      <c r="B26" s="40"/>
      <c r="C26" s="41"/>
      <c r="D26" s="42" t="s">
        <v>37</v>
      </c>
      <c r="E26" s="41"/>
      <c r="F26" s="42" t="s">
        <v>38</v>
      </c>
      <c r="G26" s="41"/>
      <c r="H26" s="41"/>
      <c r="I26" s="41"/>
      <c r="J26" s="41"/>
      <c r="K26" s="41"/>
      <c r="L26" s="43">
        <v>0.21000000000000002</v>
      </c>
      <c r="M26" s="43"/>
      <c r="N26" s="43"/>
      <c r="O26" s="43"/>
      <c r="P26" s="41"/>
      <c r="Q26" s="41"/>
      <c r="R26" s="41"/>
      <c r="S26" s="41"/>
      <c r="T26" s="41"/>
      <c r="U26" s="41"/>
      <c r="V26" s="41"/>
      <c r="W26" s="44">
        <f>ROUND(AZ51,2)</f>
        <v>0</v>
      </c>
      <c r="X26" s="44"/>
      <c r="Y26" s="44"/>
      <c r="Z26" s="44"/>
      <c r="AA26" s="44"/>
      <c r="AB26" s="44"/>
      <c r="AC26" s="44"/>
      <c r="AD26" s="44"/>
      <c r="AE26" s="44"/>
      <c r="AF26" s="41"/>
      <c r="AG26" s="41"/>
      <c r="AH26" s="41"/>
      <c r="AI26" s="41"/>
      <c r="AJ26" s="41"/>
      <c r="AK26" s="44">
        <f>ROUND(AV51,2)</f>
        <v>0</v>
      </c>
      <c r="AL26" s="44"/>
      <c r="AM26" s="44"/>
      <c r="AN26" s="44"/>
      <c r="AO26" s="44"/>
      <c r="AP26" s="41"/>
      <c r="AQ26" s="45"/>
      <c r="BE26" s="23"/>
    </row>
    <row r="27" spans="2:57" s="39" customFormat="1" ht="14.25" customHeight="1">
      <c r="B27" s="40"/>
      <c r="C27" s="41"/>
      <c r="D27" s="41"/>
      <c r="E27" s="41"/>
      <c r="F27" s="42" t="s">
        <v>39</v>
      </c>
      <c r="G27" s="41"/>
      <c r="H27" s="41"/>
      <c r="I27" s="41"/>
      <c r="J27" s="41"/>
      <c r="K27" s="41"/>
      <c r="L27" s="43">
        <v>0.15000000000000002</v>
      </c>
      <c r="M27" s="43"/>
      <c r="N27" s="43"/>
      <c r="O27" s="43"/>
      <c r="P27" s="41"/>
      <c r="Q27" s="41"/>
      <c r="R27" s="41"/>
      <c r="S27" s="41"/>
      <c r="T27" s="41"/>
      <c r="U27" s="41"/>
      <c r="V27" s="41"/>
      <c r="W27" s="44">
        <f>ROUND(BA51,2)</f>
        <v>0</v>
      </c>
      <c r="X27" s="44"/>
      <c r="Y27" s="44"/>
      <c r="Z27" s="44"/>
      <c r="AA27" s="44"/>
      <c r="AB27" s="44"/>
      <c r="AC27" s="44"/>
      <c r="AD27" s="44"/>
      <c r="AE27" s="44"/>
      <c r="AF27" s="41"/>
      <c r="AG27" s="41"/>
      <c r="AH27" s="41"/>
      <c r="AI27" s="41"/>
      <c r="AJ27" s="41"/>
      <c r="AK27" s="44">
        <f>ROUND(AW51,2)</f>
        <v>0</v>
      </c>
      <c r="AL27" s="44"/>
      <c r="AM27" s="44"/>
      <c r="AN27" s="44"/>
      <c r="AO27" s="44"/>
      <c r="AP27" s="41"/>
      <c r="AQ27" s="45"/>
      <c r="BE27" s="23"/>
    </row>
    <row r="28" spans="2:57" s="39" customFormat="1" ht="14.25" customHeight="1" hidden="1">
      <c r="B28" s="40"/>
      <c r="C28" s="41"/>
      <c r="D28" s="41"/>
      <c r="E28" s="41"/>
      <c r="F28" s="42" t="s">
        <v>40</v>
      </c>
      <c r="G28" s="41"/>
      <c r="H28" s="41"/>
      <c r="I28" s="41"/>
      <c r="J28" s="41"/>
      <c r="K28" s="41"/>
      <c r="L28" s="43">
        <v>0.21000000000000002</v>
      </c>
      <c r="M28" s="43"/>
      <c r="N28" s="43"/>
      <c r="O28" s="43"/>
      <c r="P28" s="41"/>
      <c r="Q28" s="41"/>
      <c r="R28" s="41"/>
      <c r="S28" s="41"/>
      <c r="T28" s="41"/>
      <c r="U28" s="41"/>
      <c r="V28" s="41"/>
      <c r="W28" s="44">
        <f>ROUND(BB51,2)</f>
        <v>0</v>
      </c>
      <c r="X28" s="44"/>
      <c r="Y28" s="44"/>
      <c r="Z28" s="44"/>
      <c r="AA28" s="44"/>
      <c r="AB28" s="44"/>
      <c r="AC28" s="44"/>
      <c r="AD28" s="44"/>
      <c r="AE28" s="44"/>
      <c r="AF28" s="41"/>
      <c r="AG28" s="41"/>
      <c r="AH28" s="41"/>
      <c r="AI28" s="41"/>
      <c r="AJ28" s="41"/>
      <c r="AK28" s="44">
        <v>0</v>
      </c>
      <c r="AL28" s="44"/>
      <c r="AM28" s="44"/>
      <c r="AN28" s="44"/>
      <c r="AO28" s="44"/>
      <c r="AP28" s="41"/>
      <c r="AQ28" s="45"/>
      <c r="BE28" s="23"/>
    </row>
    <row r="29" spans="2:57" s="39" customFormat="1" ht="14.25" customHeight="1" hidden="1">
      <c r="B29" s="40"/>
      <c r="C29" s="41"/>
      <c r="D29" s="41"/>
      <c r="E29" s="41"/>
      <c r="F29" s="42" t="s">
        <v>41</v>
      </c>
      <c r="G29" s="41"/>
      <c r="H29" s="41"/>
      <c r="I29" s="41"/>
      <c r="J29" s="41"/>
      <c r="K29" s="41"/>
      <c r="L29" s="43">
        <v>0.15000000000000002</v>
      </c>
      <c r="M29" s="43"/>
      <c r="N29" s="43"/>
      <c r="O29" s="43"/>
      <c r="P29" s="41"/>
      <c r="Q29" s="41"/>
      <c r="R29" s="41"/>
      <c r="S29" s="41"/>
      <c r="T29" s="41"/>
      <c r="U29" s="41"/>
      <c r="V29" s="41"/>
      <c r="W29" s="44">
        <f>ROUND(BC51,2)</f>
        <v>0</v>
      </c>
      <c r="X29" s="44"/>
      <c r="Y29" s="44"/>
      <c r="Z29" s="44"/>
      <c r="AA29" s="44"/>
      <c r="AB29" s="44"/>
      <c r="AC29" s="44"/>
      <c r="AD29" s="44"/>
      <c r="AE29" s="44"/>
      <c r="AF29" s="41"/>
      <c r="AG29" s="41"/>
      <c r="AH29" s="41"/>
      <c r="AI29" s="41"/>
      <c r="AJ29" s="41"/>
      <c r="AK29" s="44">
        <v>0</v>
      </c>
      <c r="AL29" s="44"/>
      <c r="AM29" s="44"/>
      <c r="AN29" s="44"/>
      <c r="AO29" s="44"/>
      <c r="AP29" s="41"/>
      <c r="AQ29" s="45"/>
      <c r="BE29" s="23"/>
    </row>
    <row r="30" spans="2:57" s="39" customFormat="1" ht="14.25" customHeight="1" hidden="1">
      <c r="B30" s="40"/>
      <c r="C30" s="41"/>
      <c r="D30" s="41"/>
      <c r="E30" s="41"/>
      <c r="F30" s="42" t="s">
        <v>42</v>
      </c>
      <c r="G30" s="41"/>
      <c r="H30" s="41"/>
      <c r="I30" s="41"/>
      <c r="J30" s="41"/>
      <c r="K30" s="41"/>
      <c r="L30" s="43">
        <v>0</v>
      </c>
      <c r="M30" s="43"/>
      <c r="N30" s="43"/>
      <c r="O30" s="43"/>
      <c r="P30" s="41"/>
      <c r="Q30" s="41"/>
      <c r="R30" s="41"/>
      <c r="S30" s="41"/>
      <c r="T30" s="41"/>
      <c r="U30" s="41"/>
      <c r="V30" s="41"/>
      <c r="W30" s="44">
        <f>ROUND(BD51,2)</f>
        <v>0</v>
      </c>
      <c r="X30" s="44"/>
      <c r="Y30" s="44"/>
      <c r="Z30" s="44"/>
      <c r="AA30" s="44"/>
      <c r="AB30" s="44"/>
      <c r="AC30" s="44"/>
      <c r="AD30" s="44"/>
      <c r="AE30" s="44"/>
      <c r="AF30" s="41"/>
      <c r="AG30" s="41"/>
      <c r="AH30" s="41"/>
      <c r="AI30" s="41"/>
      <c r="AJ30" s="41"/>
      <c r="AK30" s="44">
        <v>0</v>
      </c>
      <c r="AL30" s="44"/>
      <c r="AM30" s="44"/>
      <c r="AN30" s="44"/>
      <c r="AO30" s="44"/>
      <c r="AP30" s="41"/>
      <c r="AQ30" s="45"/>
      <c r="BE30" s="23"/>
    </row>
    <row r="31" spans="2:57" s="3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7"/>
      <c r="BE31" s="23"/>
    </row>
    <row r="32" spans="2:57" s="31" customFormat="1" ht="25.5" customHeight="1">
      <c r="B32" s="32"/>
      <c r="C32" s="46"/>
      <c r="D32" s="47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44</v>
      </c>
      <c r="U32" s="48"/>
      <c r="V32" s="48"/>
      <c r="W32" s="48"/>
      <c r="X32" s="50" t="s">
        <v>45</v>
      </c>
      <c r="Y32" s="50"/>
      <c r="Z32" s="50"/>
      <c r="AA32" s="50"/>
      <c r="AB32" s="50"/>
      <c r="AC32" s="48"/>
      <c r="AD32" s="48"/>
      <c r="AE32" s="48"/>
      <c r="AF32" s="48"/>
      <c r="AG32" s="48"/>
      <c r="AH32" s="48"/>
      <c r="AI32" s="48"/>
      <c r="AJ32" s="48"/>
      <c r="AK32" s="51">
        <f>SUM(AK23:AK30)</f>
        <v>0</v>
      </c>
      <c r="AL32" s="51"/>
      <c r="AM32" s="51"/>
      <c r="AN32" s="51"/>
      <c r="AO32" s="51"/>
      <c r="AP32" s="46"/>
      <c r="AQ32" s="52"/>
      <c r="BE32" s="23"/>
    </row>
    <row r="33" spans="2:43" s="3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7"/>
    </row>
    <row r="34" spans="2:43" s="31" customFormat="1" ht="6.7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31" customFormat="1" ht="6.7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31" customFormat="1" ht="36.75" customHeight="1">
      <c r="B39" s="32"/>
      <c r="C39" s="59" t="s">
        <v>46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31" customFormat="1" ht="6.75" customHeight="1">
      <c r="B40" s="32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61" customFormat="1" ht="14.2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>
        <f>K5</f>
        <v>0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66" customFormat="1" ht="36.75" customHeight="1">
      <c r="B42" s="67"/>
      <c r="C42" s="68" t="s">
        <v>17</v>
      </c>
      <c r="D42" s="69"/>
      <c r="E42" s="69"/>
      <c r="F42" s="69"/>
      <c r="G42" s="69"/>
      <c r="H42" s="69"/>
      <c r="I42" s="69"/>
      <c r="J42" s="69"/>
      <c r="K42" s="69"/>
      <c r="L42" s="70" t="str">
        <f>K6</f>
        <v>Sokolov - ul. P. Bezruče, Odboje, Pionýrů, 5. května - výměna vodovodu - 2.etapa</v>
      </c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69"/>
      <c r="AQ42" s="69"/>
      <c r="AR42" s="71"/>
    </row>
    <row r="43" spans="2:44" s="31" customFormat="1" ht="6.75" customHeight="1">
      <c r="B43" s="32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31" customFormat="1" ht="12.75">
      <c r="B44" s="32"/>
      <c r="C44" s="63" t="s">
        <v>21</v>
      </c>
      <c r="D44" s="60"/>
      <c r="E44" s="60"/>
      <c r="F44" s="60"/>
      <c r="G44" s="60"/>
      <c r="H44" s="60"/>
      <c r="I44" s="60"/>
      <c r="J44" s="60"/>
      <c r="K44" s="60"/>
      <c r="L44" s="72" t="str">
        <f>IF(K8="","",K8)</f>
        <v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3" t="s">
        <v>23</v>
      </c>
      <c r="AJ44" s="60"/>
      <c r="AK44" s="60"/>
      <c r="AL44" s="60"/>
      <c r="AM44" s="73" t="str">
        <f>IF(AN8="","",AN8)</f>
        <v>2. 6. 2017</v>
      </c>
      <c r="AN44" s="73"/>
      <c r="AO44" s="60"/>
      <c r="AP44" s="60"/>
      <c r="AQ44" s="60"/>
      <c r="AR44" s="58"/>
    </row>
    <row r="45" spans="2:44" s="31" customFormat="1" ht="6.75" customHeight="1">
      <c r="B45" s="32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31" customFormat="1" ht="12.75">
      <c r="B46" s="32"/>
      <c r="C46" s="63" t="s">
        <v>25</v>
      </c>
      <c r="D46" s="60"/>
      <c r="E46" s="60"/>
      <c r="F46" s="60"/>
      <c r="G46" s="60"/>
      <c r="H46" s="60"/>
      <c r="I46" s="60"/>
      <c r="J46" s="60"/>
      <c r="K46" s="60"/>
      <c r="L46" s="64" t="str">
        <f>IF(E11="","",E11)</f>
        <v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3" t="s">
        <v>30</v>
      </c>
      <c r="AJ46" s="60"/>
      <c r="AK46" s="60"/>
      <c r="AL46" s="60"/>
      <c r="AM46" s="74" t="str">
        <f>IF(E17="","",E17)</f>
        <v> </v>
      </c>
      <c r="AN46" s="74"/>
      <c r="AO46" s="74"/>
      <c r="AP46" s="74"/>
      <c r="AQ46" s="60"/>
      <c r="AR46" s="58"/>
      <c r="AS46" s="75" t="s">
        <v>47</v>
      </c>
      <c r="AT46" s="7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31" customFormat="1" ht="12.75">
      <c r="B47" s="32"/>
      <c r="C47" s="63" t="s">
        <v>28</v>
      </c>
      <c r="D47" s="60"/>
      <c r="E47" s="60"/>
      <c r="F47" s="60"/>
      <c r="G47" s="60"/>
      <c r="H47" s="60"/>
      <c r="I47" s="60"/>
      <c r="J47" s="60"/>
      <c r="K47" s="60"/>
      <c r="L47" s="64">
        <f>IF(E14="Vyplň údaj","",E14)</f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75"/>
      <c r="AT47" s="75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31" customFormat="1" ht="10.5" customHeight="1">
      <c r="B48" s="32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75"/>
      <c r="AT48" s="75"/>
      <c r="AU48" s="33"/>
      <c r="AV48" s="33"/>
      <c r="AW48" s="33"/>
      <c r="AX48" s="33"/>
      <c r="AY48" s="33"/>
      <c r="AZ48" s="33"/>
      <c r="BA48" s="33"/>
      <c r="BB48" s="33"/>
      <c r="BC48" s="33"/>
      <c r="BD48" s="80"/>
    </row>
    <row r="49" spans="2:56" s="31" customFormat="1" ht="29.25" customHeight="1">
      <c r="B49" s="32"/>
      <c r="C49" s="81" t="s">
        <v>48</v>
      </c>
      <c r="D49" s="81"/>
      <c r="E49" s="81"/>
      <c r="F49" s="81"/>
      <c r="G49" s="81"/>
      <c r="H49" s="82"/>
      <c r="I49" s="83" t="s">
        <v>49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4" t="s">
        <v>50</v>
      </c>
      <c r="AH49" s="84"/>
      <c r="AI49" s="84"/>
      <c r="AJ49" s="84"/>
      <c r="AK49" s="84"/>
      <c r="AL49" s="84"/>
      <c r="AM49" s="84"/>
      <c r="AN49" s="83" t="s">
        <v>51</v>
      </c>
      <c r="AO49" s="83"/>
      <c r="AP49" s="83"/>
      <c r="AQ49" s="85" t="s">
        <v>52</v>
      </c>
      <c r="AR49" s="58"/>
      <c r="AS49" s="86" t="s">
        <v>53</v>
      </c>
      <c r="AT49" s="87" t="s">
        <v>54</v>
      </c>
      <c r="AU49" s="87" t="s">
        <v>55</v>
      </c>
      <c r="AV49" s="87" t="s">
        <v>56</v>
      </c>
      <c r="AW49" s="87" t="s">
        <v>57</v>
      </c>
      <c r="AX49" s="87" t="s">
        <v>58</v>
      </c>
      <c r="AY49" s="87" t="s">
        <v>59</v>
      </c>
      <c r="AZ49" s="87" t="s">
        <v>60</v>
      </c>
      <c r="BA49" s="87" t="s">
        <v>61</v>
      </c>
      <c r="BB49" s="87" t="s">
        <v>62</v>
      </c>
      <c r="BC49" s="87" t="s">
        <v>63</v>
      </c>
      <c r="BD49" s="88" t="s">
        <v>64</v>
      </c>
    </row>
    <row r="50" spans="2:56" s="31" customFormat="1" ht="10.5" customHeight="1">
      <c r="B50" s="32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1"/>
    </row>
    <row r="51" spans="2:90" s="66" customFormat="1" ht="32.25" customHeight="1">
      <c r="B51" s="67"/>
      <c r="C51" s="92" t="s">
        <v>65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4">
        <f>ROUND(AG52,2)</f>
        <v>0</v>
      </c>
      <c r="AH51" s="94"/>
      <c r="AI51" s="94"/>
      <c r="AJ51" s="94"/>
      <c r="AK51" s="94"/>
      <c r="AL51" s="94"/>
      <c r="AM51" s="94"/>
      <c r="AN51" s="95">
        <f>SUM(AG51,AT51)</f>
        <v>0</v>
      </c>
      <c r="AO51" s="95"/>
      <c r="AP51" s="95"/>
      <c r="AQ51" s="96"/>
      <c r="AR51" s="71"/>
      <c r="AS51" s="97">
        <f>ROUND(AS52,2)</f>
        <v>0</v>
      </c>
      <c r="AT51" s="98">
        <f>ROUND(SUM(AV51:AW51),2)</f>
        <v>0</v>
      </c>
      <c r="AU51" s="99">
        <f>ROUND(AU52,5)</f>
        <v>0</v>
      </c>
      <c r="AV51" s="98">
        <f>ROUND(AZ51*L26,2)</f>
        <v>0</v>
      </c>
      <c r="AW51" s="98">
        <f>ROUND(BA51*L27,2)</f>
        <v>0</v>
      </c>
      <c r="AX51" s="98">
        <f>ROUND(BB51*L26,2)</f>
        <v>0</v>
      </c>
      <c r="AY51" s="98">
        <f>ROUND(BC51*L27,2)</f>
        <v>0</v>
      </c>
      <c r="AZ51" s="98">
        <f>ROUND(AZ52,2)</f>
        <v>0</v>
      </c>
      <c r="BA51" s="98">
        <f>ROUND(BA52,2)</f>
        <v>0</v>
      </c>
      <c r="BB51" s="98">
        <f>ROUND(BB52,2)</f>
        <v>0</v>
      </c>
      <c r="BC51" s="98">
        <f>ROUND(BC52,2)</f>
        <v>0</v>
      </c>
      <c r="BD51" s="100">
        <f>ROUND(BD52,2)</f>
        <v>0</v>
      </c>
      <c r="BS51" s="101" t="s">
        <v>66</v>
      </c>
      <c r="BT51" s="101" t="s">
        <v>67</v>
      </c>
      <c r="BU51" s="102" t="s">
        <v>68</v>
      </c>
      <c r="BV51" s="101" t="s">
        <v>69</v>
      </c>
      <c r="BW51" s="101" t="s">
        <v>7</v>
      </c>
      <c r="BX51" s="101" t="s">
        <v>70</v>
      </c>
      <c r="CL51" s="101"/>
    </row>
    <row r="52" spans="1:91" s="115" customFormat="1" ht="16.5" customHeight="1">
      <c r="A52" s="103" t="s">
        <v>71</v>
      </c>
      <c r="B52" s="104"/>
      <c r="C52" s="105"/>
      <c r="D52" s="106" t="s">
        <v>72</v>
      </c>
      <c r="E52" s="106"/>
      <c r="F52" s="106"/>
      <c r="G52" s="106"/>
      <c r="H52" s="106"/>
      <c r="I52" s="107"/>
      <c r="J52" s="106" t="s">
        <v>73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8">
        <f>'1 - 2. etapa'!J27</f>
        <v>0</v>
      </c>
      <c r="AH52" s="108"/>
      <c r="AI52" s="108"/>
      <c r="AJ52" s="108"/>
      <c r="AK52" s="108"/>
      <c r="AL52" s="108"/>
      <c r="AM52" s="108"/>
      <c r="AN52" s="108">
        <f>SUM(AG52,AT52)</f>
        <v>0</v>
      </c>
      <c r="AO52" s="108"/>
      <c r="AP52" s="108"/>
      <c r="AQ52" s="109" t="s">
        <v>74</v>
      </c>
      <c r="AR52" s="110"/>
      <c r="AS52" s="111">
        <v>0</v>
      </c>
      <c r="AT52" s="112">
        <f>ROUND(SUM(AV52:AW52),2)</f>
        <v>0</v>
      </c>
      <c r="AU52" s="113">
        <f>'1 - 2. etapa'!P89</f>
        <v>0</v>
      </c>
      <c r="AV52" s="112">
        <f>'1 - 2. etapa'!J30</f>
        <v>0</v>
      </c>
      <c r="AW52" s="112">
        <f>'1 - 2. etapa'!J31</f>
        <v>0</v>
      </c>
      <c r="AX52" s="112">
        <f>'1 - 2. etapa'!J32</f>
        <v>0</v>
      </c>
      <c r="AY52" s="112">
        <f>'1 - 2. etapa'!J33</f>
        <v>0</v>
      </c>
      <c r="AZ52" s="112">
        <f>'1 - 2. etapa'!F30</f>
        <v>0</v>
      </c>
      <c r="BA52" s="112">
        <f>'1 - 2. etapa'!F31</f>
        <v>0</v>
      </c>
      <c r="BB52" s="112">
        <f>'1 - 2. etapa'!F32</f>
        <v>0</v>
      </c>
      <c r="BC52" s="112">
        <f>'1 - 2. etapa'!F33</f>
        <v>0</v>
      </c>
      <c r="BD52" s="114">
        <f>'1 - 2. etapa'!F34</f>
        <v>0</v>
      </c>
      <c r="BT52" s="116" t="s">
        <v>72</v>
      </c>
      <c r="BV52" s="116" t="s">
        <v>69</v>
      </c>
      <c r="BW52" s="116" t="s">
        <v>75</v>
      </c>
      <c r="BX52" s="116" t="s">
        <v>7</v>
      </c>
      <c r="CL52" s="116"/>
      <c r="CM52" s="116" t="s">
        <v>76</v>
      </c>
    </row>
    <row r="53" spans="2:44" s="31" customFormat="1" ht="30" customHeight="1">
      <c r="B53" s="32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31" customFormat="1" ht="6.7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selectLockedCells="1" selectUnlockedCells="1"/>
  <mergeCells count="41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</mergeCells>
  <hyperlinks>
    <hyperlink ref="K1" location="C2" display="1) Rekapitulace stavby"/>
    <hyperlink ref="W1" location="C51" display="2) Rekapitulace objektů stavby a soupisů prací"/>
    <hyperlink ref="A52" location="'1 - 2! etapa'.C2" display="/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9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17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18"/>
      <c r="C1" s="118"/>
      <c r="D1" s="119" t="s">
        <v>1</v>
      </c>
      <c r="E1" s="118"/>
      <c r="F1" s="120" t="s">
        <v>77</v>
      </c>
      <c r="G1" s="120" t="s">
        <v>78</v>
      </c>
      <c r="H1" s="120"/>
      <c r="I1" s="121"/>
      <c r="J1" s="120" t="s">
        <v>79</v>
      </c>
      <c r="K1" s="119" t="s">
        <v>80</v>
      </c>
      <c r="L1" s="120" t="s">
        <v>81</v>
      </c>
      <c r="M1" s="120"/>
      <c r="N1" s="120"/>
      <c r="O1" s="120"/>
      <c r="P1" s="120"/>
      <c r="Q1" s="120"/>
      <c r="R1" s="120"/>
      <c r="S1" s="120"/>
      <c r="T1" s="120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75</v>
      </c>
    </row>
    <row r="3" spans="2:46" ht="6.75" customHeight="1">
      <c r="B3" s="12"/>
      <c r="C3" s="13"/>
      <c r="D3" s="13"/>
      <c r="E3" s="13"/>
      <c r="F3" s="13"/>
      <c r="G3" s="13"/>
      <c r="H3" s="13"/>
      <c r="I3" s="122"/>
      <c r="J3" s="13"/>
      <c r="K3" s="14"/>
      <c r="AT3" s="11" t="s">
        <v>76</v>
      </c>
    </row>
    <row r="4" spans="2:46" ht="36.75" customHeight="1">
      <c r="B4" s="15"/>
      <c r="C4" s="16"/>
      <c r="D4" s="17" t="s">
        <v>82</v>
      </c>
      <c r="E4" s="16"/>
      <c r="F4" s="16"/>
      <c r="G4" s="16"/>
      <c r="H4" s="16"/>
      <c r="I4" s="123"/>
      <c r="J4" s="16"/>
      <c r="K4" s="18"/>
      <c r="M4" s="19" t="s">
        <v>12</v>
      </c>
      <c r="AT4" s="11" t="s">
        <v>6</v>
      </c>
    </row>
    <row r="5" spans="2:11" ht="6.75" customHeight="1">
      <c r="B5" s="15"/>
      <c r="C5" s="16"/>
      <c r="D5" s="16"/>
      <c r="E5" s="16"/>
      <c r="F5" s="16"/>
      <c r="G5" s="16"/>
      <c r="H5" s="16"/>
      <c r="I5" s="123"/>
      <c r="J5" s="16"/>
      <c r="K5" s="18"/>
    </row>
    <row r="6" spans="2:11" ht="12.75">
      <c r="B6" s="15"/>
      <c r="C6" s="16"/>
      <c r="D6" s="26" t="s">
        <v>17</v>
      </c>
      <c r="E6" s="16"/>
      <c r="F6" s="16"/>
      <c r="G6" s="16"/>
      <c r="H6" s="16"/>
      <c r="I6" s="123"/>
      <c r="J6" s="16"/>
      <c r="K6" s="18"/>
    </row>
    <row r="7" spans="2:11" ht="16.5" customHeight="1">
      <c r="B7" s="15"/>
      <c r="C7" s="16"/>
      <c r="D7" s="16"/>
      <c r="E7" s="124" t="str">
        <f>'Rekapitulace stavby'!K6</f>
        <v>Sokolov - ul. P. Bezruče, Odboje, Pionýrů, 5. května - výměna vodovodu - 2.etapa</v>
      </c>
      <c r="F7" s="124"/>
      <c r="G7" s="124"/>
      <c r="H7" s="124"/>
      <c r="I7" s="123"/>
      <c r="J7" s="16"/>
      <c r="K7" s="18"/>
    </row>
    <row r="8" spans="2:11" s="31" customFormat="1" ht="12.75">
      <c r="B8" s="32"/>
      <c r="C8" s="33"/>
      <c r="D8" s="26" t="s">
        <v>83</v>
      </c>
      <c r="E8" s="33"/>
      <c r="F8" s="33"/>
      <c r="G8" s="33"/>
      <c r="H8" s="33"/>
      <c r="I8" s="125"/>
      <c r="J8" s="33"/>
      <c r="K8" s="37"/>
    </row>
    <row r="9" spans="2:11" s="31" customFormat="1" ht="36.75" customHeight="1">
      <c r="B9" s="32"/>
      <c r="C9" s="33"/>
      <c r="D9" s="33"/>
      <c r="E9" s="70" t="s">
        <v>84</v>
      </c>
      <c r="F9" s="70"/>
      <c r="G9" s="70"/>
      <c r="H9" s="70"/>
      <c r="I9" s="125"/>
      <c r="J9" s="33"/>
      <c r="K9" s="37"/>
    </row>
    <row r="10" spans="2:11" s="31" customFormat="1" ht="12.75">
      <c r="B10" s="32"/>
      <c r="C10" s="33"/>
      <c r="D10" s="33"/>
      <c r="E10" s="33"/>
      <c r="F10" s="33"/>
      <c r="G10" s="33"/>
      <c r="H10" s="33"/>
      <c r="I10" s="125"/>
      <c r="J10" s="33"/>
      <c r="K10" s="37"/>
    </row>
    <row r="11" spans="2:11" s="31" customFormat="1" ht="14.25" customHeight="1">
      <c r="B11" s="32"/>
      <c r="C11" s="33"/>
      <c r="D11" s="26" t="s">
        <v>19</v>
      </c>
      <c r="E11" s="33"/>
      <c r="F11" s="22"/>
      <c r="G11" s="33"/>
      <c r="H11" s="33"/>
      <c r="I11" s="126" t="s">
        <v>20</v>
      </c>
      <c r="J11" s="22"/>
      <c r="K11" s="37"/>
    </row>
    <row r="12" spans="2:11" s="31" customFormat="1" ht="14.25" customHeight="1">
      <c r="B12" s="32"/>
      <c r="C12" s="33"/>
      <c r="D12" s="26" t="s">
        <v>21</v>
      </c>
      <c r="E12" s="33"/>
      <c r="F12" s="22" t="s">
        <v>22</v>
      </c>
      <c r="G12" s="33"/>
      <c r="H12" s="33"/>
      <c r="I12" s="126" t="s">
        <v>23</v>
      </c>
      <c r="J12" s="73" t="str">
        <f>'Rekapitulace stavby'!AN8</f>
        <v>2. 6. 2017</v>
      </c>
      <c r="K12" s="37"/>
    </row>
    <row r="13" spans="2:11" s="31" customFormat="1" ht="10.5" customHeight="1">
      <c r="B13" s="32"/>
      <c r="C13" s="33"/>
      <c r="D13" s="33"/>
      <c r="E13" s="33"/>
      <c r="F13" s="33"/>
      <c r="G13" s="33"/>
      <c r="H13" s="33"/>
      <c r="I13" s="125"/>
      <c r="J13" s="33"/>
      <c r="K13" s="37"/>
    </row>
    <row r="14" spans="2:11" s="31" customFormat="1" ht="14.25" customHeight="1">
      <c r="B14" s="32"/>
      <c r="C14" s="33"/>
      <c r="D14" s="26" t="s">
        <v>25</v>
      </c>
      <c r="E14" s="33"/>
      <c r="F14" s="33"/>
      <c r="G14" s="33"/>
      <c r="H14" s="33"/>
      <c r="I14" s="126" t="s">
        <v>26</v>
      </c>
      <c r="J14" s="22">
        <f>IF('Rekapitulace stavby'!AN10="","",'Rekapitulace stavby'!AN10)</f>
      </c>
      <c r="K14" s="37"/>
    </row>
    <row r="15" spans="2:11" s="31" customFormat="1" ht="18" customHeight="1">
      <c r="B15" s="32"/>
      <c r="C15" s="33"/>
      <c r="D15" s="33"/>
      <c r="E15" s="22" t="str">
        <f>IF('Rekapitulace stavby'!E11="","",'Rekapitulace stavby'!E11)</f>
        <v> </v>
      </c>
      <c r="F15" s="33"/>
      <c r="G15" s="33"/>
      <c r="H15" s="33"/>
      <c r="I15" s="126" t="s">
        <v>27</v>
      </c>
      <c r="J15" s="22">
        <f>IF('Rekapitulace stavby'!AN11="","",'Rekapitulace stavby'!AN11)</f>
      </c>
      <c r="K15" s="37"/>
    </row>
    <row r="16" spans="2:11" s="31" customFormat="1" ht="6.75" customHeight="1">
      <c r="B16" s="32"/>
      <c r="C16" s="33"/>
      <c r="D16" s="33"/>
      <c r="E16" s="33"/>
      <c r="F16" s="33"/>
      <c r="G16" s="33"/>
      <c r="H16" s="33"/>
      <c r="I16" s="125"/>
      <c r="J16" s="33"/>
      <c r="K16" s="37"/>
    </row>
    <row r="17" spans="2:11" s="31" customFormat="1" ht="14.25" customHeight="1">
      <c r="B17" s="32"/>
      <c r="C17" s="33"/>
      <c r="D17" s="26" t="s">
        <v>28</v>
      </c>
      <c r="E17" s="33"/>
      <c r="F17" s="33"/>
      <c r="G17" s="33"/>
      <c r="H17" s="33"/>
      <c r="I17" s="126" t="s">
        <v>26</v>
      </c>
      <c r="J17" s="22">
        <f>IF('Rekapitulace stavby'!AN13="Vyplň údaj","",IF('Rekapitulace stavby'!AN13="","",'Rekapitulace stavby'!AN13))</f>
      </c>
      <c r="K17" s="37"/>
    </row>
    <row r="18" spans="2:11" s="31" customFormat="1" ht="18" customHeight="1">
      <c r="B18" s="32"/>
      <c r="C18" s="33"/>
      <c r="D18" s="33"/>
      <c r="E18" s="22">
        <f>IF('Rekapitulace stavby'!E14="Vyplň údaj","",IF('Rekapitulace stavby'!E14="","",'Rekapitulace stavby'!E14))</f>
      </c>
      <c r="F18" s="33"/>
      <c r="G18" s="33"/>
      <c r="H18" s="33"/>
      <c r="I18" s="126" t="s">
        <v>27</v>
      </c>
      <c r="J18" s="22">
        <f>IF('Rekapitulace stavby'!AN14="Vyplň údaj","",IF('Rekapitulace stavby'!AN14="","",'Rekapitulace stavby'!AN14))</f>
      </c>
      <c r="K18" s="37"/>
    </row>
    <row r="19" spans="2:11" s="31" customFormat="1" ht="6.75" customHeight="1">
      <c r="B19" s="32"/>
      <c r="C19" s="33"/>
      <c r="D19" s="33"/>
      <c r="E19" s="33"/>
      <c r="F19" s="33"/>
      <c r="G19" s="33"/>
      <c r="H19" s="33"/>
      <c r="I19" s="125"/>
      <c r="J19" s="33"/>
      <c r="K19" s="37"/>
    </row>
    <row r="20" spans="2:11" s="31" customFormat="1" ht="14.25" customHeight="1">
      <c r="B20" s="32"/>
      <c r="C20" s="33"/>
      <c r="D20" s="26" t="s">
        <v>30</v>
      </c>
      <c r="E20" s="33"/>
      <c r="F20" s="33"/>
      <c r="G20" s="33"/>
      <c r="H20" s="33"/>
      <c r="I20" s="126" t="s">
        <v>26</v>
      </c>
      <c r="J20" s="22">
        <f>IF('Rekapitulace stavby'!AN16="","",'Rekapitulace stavby'!AN16)</f>
      </c>
      <c r="K20" s="37"/>
    </row>
    <row r="21" spans="2:11" s="31" customFormat="1" ht="18" customHeight="1">
      <c r="B21" s="32"/>
      <c r="C21" s="33"/>
      <c r="D21" s="33"/>
      <c r="E21" s="22" t="str">
        <f>IF('Rekapitulace stavby'!E17="","",'Rekapitulace stavby'!E17)</f>
        <v> </v>
      </c>
      <c r="F21" s="33"/>
      <c r="G21" s="33"/>
      <c r="H21" s="33"/>
      <c r="I21" s="126" t="s">
        <v>27</v>
      </c>
      <c r="J21" s="22">
        <f>IF('Rekapitulace stavby'!AN17="","",'Rekapitulace stavby'!AN17)</f>
      </c>
      <c r="K21" s="37"/>
    </row>
    <row r="22" spans="2:11" s="31" customFormat="1" ht="6.75" customHeight="1">
      <c r="B22" s="32"/>
      <c r="C22" s="33"/>
      <c r="D22" s="33"/>
      <c r="E22" s="33"/>
      <c r="F22" s="33"/>
      <c r="G22" s="33"/>
      <c r="H22" s="33"/>
      <c r="I22" s="125"/>
      <c r="J22" s="33"/>
      <c r="K22" s="37"/>
    </row>
    <row r="23" spans="2:11" s="31" customFormat="1" ht="14.25" customHeight="1">
      <c r="B23" s="32"/>
      <c r="C23" s="33"/>
      <c r="D23" s="26" t="s">
        <v>32</v>
      </c>
      <c r="E23" s="33"/>
      <c r="F23" s="33"/>
      <c r="G23" s="33"/>
      <c r="H23" s="33"/>
      <c r="I23" s="125"/>
      <c r="J23" s="33"/>
      <c r="K23" s="37"/>
    </row>
    <row r="24" spans="2:11" s="127" customFormat="1" ht="16.5" customHeight="1">
      <c r="B24" s="128"/>
      <c r="C24" s="129"/>
      <c r="D24" s="129"/>
      <c r="E24" s="29"/>
      <c r="F24" s="29"/>
      <c r="G24" s="29"/>
      <c r="H24" s="29"/>
      <c r="I24" s="130"/>
      <c r="J24" s="129"/>
      <c r="K24" s="131"/>
    </row>
    <row r="25" spans="2:11" s="31" customFormat="1" ht="6.75" customHeight="1">
      <c r="B25" s="32"/>
      <c r="C25" s="33"/>
      <c r="D25" s="33"/>
      <c r="E25" s="33"/>
      <c r="F25" s="33"/>
      <c r="G25" s="33"/>
      <c r="H25" s="33"/>
      <c r="I25" s="125"/>
      <c r="J25" s="33"/>
      <c r="K25" s="37"/>
    </row>
    <row r="26" spans="2:11" s="31" customFormat="1" ht="6.75" customHeight="1">
      <c r="B26" s="32"/>
      <c r="C26" s="33"/>
      <c r="D26" s="90"/>
      <c r="E26" s="90"/>
      <c r="F26" s="90"/>
      <c r="G26" s="90"/>
      <c r="H26" s="90"/>
      <c r="I26" s="132"/>
      <c r="J26" s="90"/>
      <c r="K26" s="133"/>
    </row>
    <row r="27" spans="2:11" s="31" customFormat="1" ht="25.5" customHeight="1">
      <c r="B27" s="32"/>
      <c r="C27" s="33"/>
      <c r="D27" s="134" t="s">
        <v>33</v>
      </c>
      <c r="E27" s="33"/>
      <c r="F27" s="33"/>
      <c r="G27" s="33"/>
      <c r="H27" s="33"/>
      <c r="I27" s="125"/>
      <c r="J27" s="95">
        <f>ROUND(J89,2)</f>
        <v>0</v>
      </c>
      <c r="K27" s="37"/>
    </row>
    <row r="28" spans="2:11" s="31" customFormat="1" ht="6.75" customHeight="1">
      <c r="B28" s="32"/>
      <c r="C28" s="33"/>
      <c r="D28" s="90"/>
      <c r="E28" s="90"/>
      <c r="F28" s="90"/>
      <c r="G28" s="90"/>
      <c r="H28" s="90"/>
      <c r="I28" s="132"/>
      <c r="J28" s="90"/>
      <c r="K28" s="133"/>
    </row>
    <row r="29" spans="2:11" s="31" customFormat="1" ht="14.25" customHeight="1">
      <c r="B29" s="32"/>
      <c r="C29" s="33"/>
      <c r="D29" s="33"/>
      <c r="E29" s="33"/>
      <c r="F29" s="38" t="s">
        <v>35</v>
      </c>
      <c r="G29" s="33"/>
      <c r="H29" s="33"/>
      <c r="I29" s="135" t="s">
        <v>34</v>
      </c>
      <c r="J29" s="38" t="s">
        <v>36</v>
      </c>
      <c r="K29" s="37"/>
    </row>
    <row r="30" spans="2:11" s="31" customFormat="1" ht="14.25" customHeight="1">
      <c r="B30" s="32"/>
      <c r="C30" s="33"/>
      <c r="D30" s="42" t="s">
        <v>37</v>
      </c>
      <c r="E30" s="42" t="s">
        <v>38</v>
      </c>
      <c r="F30" s="136">
        <f>ROUND(SUM(BE89:BE278),2)</f>
        <v>0</v>
      </c>
      <c r="G30" s="33"/>
      <c r="H30" s="33"/>
      <c r="I30" s="137">
        <v>0.21000000000000002</v>
      </c>
      <c r="J30" s="136">
        <f>ROUND(ROUND((SUM(BE89:BE278)),2)*I30,2)</f>
        <v>0</v>
      </c>
      <c r="K30" s="37"/>
    </row>
    <row r="31" spans="2:11" s="31" customFormat="1" ht="14.25" customHeight="1">
      <c r="B31" s="32"/>
      <c r="C31" s="33"/>
      <c r="D31" s="33"/>
      <c r="E31" s="42" t="s">
        <v>39</v>
      </c>
      <c r="F31" s="136">
        <f>ROUND(SUM(BF89:BF278),2)</f>
        <v>0</v>
      </c>
      <c r="G31" s="33"/>
      <c r="H31" s="33"/>
      <c r="I31" s="137">
        <v>0.15000000000000002</v>
      </c>
      <c r="J31" s="136">
        <f>ROUND(ROUND((SUM(BF89:BF278)),2)*I31,2)</f>
        <v>0</v>
      </c>
      <c r="K31" s="37"/>
    </row>
    <row r="32" spans="2:11" s="31" customFormat="1" ht="14.25" customHeight="1" hidden="1">
      <c r="B32" s="32"/>
      <c r="C32" s="33"/>
      <c r="D32" s="33"/>
      <c r="E32" s="42" t="s">
        <v>40</v>
      </c>
      <c r="F32" s="136">
        <f>ROUND(SUM(BG89:BG278),2)</f>
        <v>0</v>
      </c>
      <c r="G32" s="33"/>
      <c r="H32" s="33"/>
      <c r="I32" s="137">
        <v>0.21000000000000002</v>
      </c>
      <c r="J32" s="136">
        <v>0</v>
      </c>
      <c r="K32" s="37"/>
    </row>
    <row r="33" spans="2:11" s="31" customFormat="1" ht="14.25" customHeight="1" hidden="1">
      <c r="B33" s="32"/>
      <c r="C33" s="33"/>
      <c r="D33" s="33"/>
      <c r="E33" s="42" t="s">
        <v>41</v>
      </c>
      <c r="F33" s="136">
        <f>ROUND(SUM(BH89:BH278),2)</f>
        <v>0</v>
      </c>
      <c r="G33" s="33"/>
      <c r="H33" s="33"/>
      <c r="I33" s="137">
        <v>0.15000000000000002</v>
      </c>
      <c r="J33" s="136">
        <v>0</v>
      </c>
      <c r="K33" s="37"/>
    </row>
    <row r="34" spans="2:11" s="31" customFormat="1" ht="14.25" customHeight="1" hidden="1">
      <c r="B34" s="32"/>
      <c r="C34" s="33"/>
      <c r="D34" s="33"/>
      <c r="E34" s="42" t="s">
        <v>42</v>
      </c>
      <c r="F34" s="136">
        <f>ROUND(SUM(BI89:BI278),2)</f>
        <v>0</v>
      </c>
      <c r="G34" s="33"/>
      <c r="H34" s="33"/>
      <c r="I34" s="137">
        <v>0</v>
      </c>
      <c r="J34" s="136">
        <v>0</v>
      </c>
      <c r="K34" s="37"/>
    </row>
    <row r="35" spans="2:11" s="31" customFormat="1" ht="6.75" customHeight="1">
      <c r="B35" s="32"/>
      <c r="C35" s="33"/>
      <c r="D35" s="33"/>
      <c r="E35" s="33"/>
      <c r="F35" s="33"/>
      <c r="G35" s="33"/>
      <c r="H35" s="33"/>
      <c r="I35" s="125"/>
      <c r="J35" s="33"/>
      <c r="K35" s="37"/>
    </row>
    <row r="36" spans="2:11" s="31" customFormat="1" ht="25.5" customHeight="1">
      <c r="B36" s="32"/>
      <c r="C36" s="138"/>
      <c r="D36" s="139" t="s">
        <v>43</v>
      </c>
      <c r="E36" s="82"/>
      <c r="F36" s="82"/>
      <c r="G36" s="140" t="s">
        <v>44</v>
      </c>
      <c r="H36" s="141" t="s">
        <v>45</v>
      </c>
      <c r="I36" s="142"/>
      <c r="J36" s="143">
        <f>SUM(J27:J34)</f>
        <v>0</v>
      </c>
      <c r="K36" s="144"/>
    </row>
    <row r="37" spans="2:11" s="31" customFormat="1" ht="14.25" customHeight="1">
      <c r="B37" s="53"/>
      <c r="C37" s="54"/>
      <c r="D37" s="54"/>
      <c r="E37" s="54"/>
      <c r="F37" s="54"/>
      <c r="G37" s="54"/>
      <c r="H37" s="54"/>
      <c r="I37" s="145"/>
      <c r="J37" s="54"/>
      <c r="K37" s="55"/>
    </row>
    <row r="41" spans="2:11" s="31" customFormat="1" ht="6.7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31" customFormat="1" ht="36.75" customHeight="1">
      <c r="B42" s="32"/>
      <c r="C42" s="17" t="s">
        <v>85</v>
      </c>
      <c r="D42" s="33"/>
      <c r="E42" s="33"/>
      <c r="F42" s="33"/>
      <c r="G42" s="33"/>
      <c r="H42" s="33"/>
      <c r="I42" s="125"/>
      <c r="J42" s="33"/>
      <c r="K42" s="37"/>
    </row>
    <row r="43" spans="2:11" s="31" customFormat="1" ht="6.75" customHeight="1">
      <c r="B43" s="32"/>
      <c r="C43" s="33"/>
      <c r="D43" s="33"/>
      <c r="E43" s="33"/>
      <c r="F43" s="33"/>
      <c r="G43" s="33"/>
      <c r="H43" s="33"/>
      <c r="I43" s="125"/>
      <c r="J43" s="33"/>
      <c r="K43" s="37"/>
    </row>
    <row r="44" spans="2:11" s="31" customFormat="1" ht="14.25" customHeight="1">
      <c r="B44" s="32"/>
      <c r="C44" s="26" t="s">
        <v>17</v>
      </c>
      <c r="D44" s="33"/>
      <c r="E44" s="33"/>
      <c r="F44" s="33"/>
      <c r="G44" s="33"/>
      <c r="H44" s="33"/>
      <c r="I44" s="125"/>
      <c r="J44" s="33"/>
      <c r="K44" s="37"/>
    </row>
    <row r="45" spans="2:11" s="31" customFormat="1" ht="16.5" customHeight="1">
      <c r="B45" s="32"/>
      <c r="C45" s="33"/>
      <c r="D45" s="33"/>
      <c r="E45" s="124" t="str">
        <f>E7</f>
        <v>Sokolov - ul. P. Bezruče, Odboje, Pionýrů, 5. května - výměna vodovodu - 2.etapa</v>
      </c>
      <c r="F45" s="124"/>
      <c r="G45" s="124"/>
      <c r="H45" s="124"/>
      <c r="I45" s="125"/>
      <c r="J45" s="33"/>
      <c r="K45" s="37"/>
    </row>
    <row r="46" spans="2:11" s="31" customFormat="1" ht="14.25" customHeight="1">
      <c r="B46" s="32"/>
      <c r="C46" s="26" t="s">
        <v>83</v>
      </c>
      <c r="D46" s="33"/>
      <c r="E46" s="33"/>
      <c r="F46" s="33"/>
      <c r="G46" s="33"/>
      <c r="H46" s="33"/>
      <c r="I46" s="125"/>
      <c r="J46" s="33"/>
      <c r="K46" s="37"/>
    </row>
    <row r="47" spans="2:11" s="31" customFormat="1" ht="17.25" customHeight="1">
      <c r="B47" s="32"/>
      <c r="C47" s="33"/>
      <c r="D47" s="33"/>
      <c r="E47" s="70" t="str">
        <f>E9</f>
        <v>1 - 2. etapa</v>
      </c>
      <c r="F47" s="70"/>
      <c r="G47" s="70"/>
      <c r="H47" s="70"/>
      <c r="I47" s="125"/>
      <c r="J47" s="33"/>
      <c r="K47" s="37"/>
    </row>
    <row r="48" spans="2:11" s="31" customFormat="1" ht="6.75" customHeight="1">
      <c r="B48" s="32"/>
      <c r="C48" s="33"/>
      <c r="D48" s="33"/>
      <c r="E48" s="33"/>
      <c r="F48" s="33"/>
      <c r="G48" s="33"/>
      <c r="H48" s="33"/>
      <c r="I48" s="125"/>
      <c r="J48" s="33"/>
      <c r="K48" s="37"/>
    </row>
    <row r="49" spans="2:11" s="31" customFormat="1" ht="18" customHeight="1">
      <c r="B49" s="32"/>
      <c r="C49" s="26" t="s">
        <v>21</v>
      </c>
      <c r="D49" s="33"/>
      <c r="E49" s="33"/>
      <c r="F49" s="22" t="str">
        <f>F12</f>
        <v> </v>
      </c>
      <c r="G49" s="33"/>
      <c r="H49" s="33"/>
      <c r="I49" s="126" t="s">
        <v>23</v>
      </c>
      <c r="J49" s="73" t="str">
        <f>IF(J12="","",J12)</f>
        <v>2. 6. 2017</v>
      </c>
      <c r="K49" s="37"/>
    </row>
    <row r="50" spans="2:11" s="31" customFormat="1" ht="6.75" customHeight="1">
      <c r="B50" s="32"/>
      <c r="C50" s="33"/>
      <c r="D50" s="33"/>
      <c r="E50" s="33"/>
      <c r="F50" s="33"/>
      <c r="G50" s="33"/>
      <c r="H50" s="33"/>
      <c r="I50" s="125"/>
      <c r="J50" s="33"/>
      <c r="K50" s="37"/>
    </row>
    <row r="51" spans="2:11" s="31" customFormat="1" ht="12.75">
      <c r="B51" s="32"/>
      <c r="C51" s="26" t="s">
        <v>25</v>
      </c>
      <c r="D51" s="33"/>
      <c r="E51" s="33"/>
      <c r="F51" s="22" t="str">
        <f>E15</f>
        <v> </v>
      </c>
      <c r="G51" s="33"/>
      <c r="H51" s="33"/>
      <c r="I51" s="126" t="s">
        <v>30</v>
      </c>
      <c r="J51" s="29" t="str">
        <f>E21</f>
        <v> </v>
      </c>
      <c r="K51" s="37"/>
    </row>
    <row r="52" spans="2:11" s="31" customFormat="1" ht="14.25" customHeight="1">
      <c r="B52" s="32"/>
      <c r="C52" s="26" t="s">
        <v>28</v>
      </c>
      <c r="D52" s="33"/>
      <c r="E52" s="33"/>
      <c r="F52" s="22">
        <f>IF(E18="","",E18)</f>
      </c>
      <c r="G52" s="33"/>
      <c r="H52" s="33"/>
      <c r="I52" s="125"/>
      <c r="J52" s="29"/>
      <c r="K52" s="37"/>
    </row>
    <row r="53" spans="2:11" s="31" customFormat="1" ht="9.75" customHeight="1">
      <c r="B53" s="32"/>
      <c r="C53" s="33"/>
      <c r="D53" s="33"/>
      <c r="E53" s="33"/>
      <c r="F53" s="33"/>
      <c r="G53" s="33"/>
      <c r="H53" s="33"/>
      <c r="I53" s="125"/>
      <c r="J53" s="33"/>
      <c r="K53" s="37"/>
    </row>
    <row r="54" spans="2:11" s="31" customFormat="1" ht="29.25" customHeight="1">
      <c r="B54" s="32"/>
      <c r="C54" s="150" t="s">
        <v>86</v>
      </c>
      <c r="D54" s="138"/>
      <c r="E54" s="138"/>
      <c r="F54" s="138"/>
      <c r="G54" s="138"/>
      <c r="H54" s="138"/>
      <c r="I54" s="151"/>
      <c r="J54" s="152" t="s">
        <v>87</v>
      </c>
      <c r="K54" s="153"/>
    </row>
    <row r="55" spans="2:11" s="31" customFormat="1" ht="9.75" customHeight="1">
      <c r="B55" s="32"/>
      <c r="C55" s="33"/>
      <c r="D55" s="33"/>
      <c r="E55" s="33"/>
      <c r="F55" s="33"/>
      <c r="G55" s="33"/>
      <c r="H55" s="33"/>
      <c r="I55" s="125"/>
      <c r="J55" s="33"/>
      <c r="K55" s="37"/>
    </row>
    <row r="56" spans="2:47" s="31" customFormat="1" ht="29.25" customHeight="1">
      <c r="B56" s="32"/>
      <c r="C56" s="154" t="s">
        <v>88</v>
      </c>
      <c r="D56" s="33"/>
      <c r="E56" s="33"/>
      <c r="F56" s="33"/>
      <c r="G56" s="33"/>
      <c r="H56" s="33"/>
      <c r="I56" s="125"/>
      <c r="J56" s="95">
        <f>J89</f>
        <v>0</v>
      </c>
      <c r="K56" s="37"/>
      <c r="AU56" s="11" t="s">
        <v>89</v>
      </c>
    </row>
    <row r="57" spans="2:11" s="155" customFormat="1" ht="24.75" customHeight="1">
      <c r="B57" s="156"/>
      <c r="C57" s="157"/>
      <c r="D57" s="158" t="s">
        <v>90</v>
      </c>
      <c r="E57" s="159"/>
      <c r="F57" s="159"/>
      <c r="G57" s="159"/>
      <c r="H57" s="159"/>
      <c r="I57" s="160"/>
      <c r="J57" s="161">
        <f>J90</f>
        <v>0</v>
      </c>
      <c r="K57" s="162"/>
    </row>
    <row r="58" spans="2:11" s="163" customFormat="1" ht="19.5" customHeight="1">
      <c r="B58" s="164"/>
      <c r="C58" s="165"/>
      <c r="D58" s="166" t="s">
        <v>91</v>
      </c>
      <c r="E58" s="167"/>
      <c r="F58" s="167"/>
      <c r="G58" s="167"/>
      <c r="H58" s="167"/>
      <c r="I58" s="168"/>
      <c r="J58" s="169">
        <f>J91</f>
        <v>0</v>
      </c>
      <c r="K58" s="170"/>
    </row>
    <row r="59" spans="2:11" s="163" customFormat="1" ht="19.5" customHeight="1">
      <c r="B59" s="164"/>
      <c r="C59" s="165"/>
      <c r="D59" s="166" t="s">
        <v>92</v>
      </c>
      <c r="E59" s="167"/>
      <c r="F59" s="167"/>
      <c r="G59" s="167"/>
      <c r="H59" s="167"/>
      <c r="I59" s="168"/>
      <c r="J59" s="169">
        <f>J165</f>
        <v>0</v>
      </c>
      <c r="K59" s="170"/>
    </row>
    <row r="60" spans="2:11" s="163" customFormat="1" ht="19.5" customHeight="1">
      <c r="B60" s="164"/>
      <c r="C60" s="165"/>
      <c r="D60" s="166" t="s">
        <v>93</v>
      </c>
      <c r="E60" s="167"/>
      <c r="F60" s="167"/>
      <c r="G60" s="167"/>
      <c r="H60" s="167"/>
      <c r="I60" s="168"/>
      <c r="J60" s="169">
        <f>J169</f>
        <v>0</v>
      </c>
      <c r="K60" s="170"/>
    </row>
    <row r="61" spans="2:11" s="163" customFormat="1" ht="19.5" customHeight="1">
      <c r="B61" s="164"/>
      <c r="C61" s="165"/>
      <c r="D61" s="166" t="s">
        <v>94</v>
      </c>
      <c r="E61" s="167"/>
      <c r="F61" s="167"/>
      <c r="G61" s="167"/>
      <c r="H61" s="167"/>
      <c r="I61" s="168"/>
      <c r="J61" s="169">
        <f>J178</f>
        <v>0</v>
      </c>
      <c r="K61" s="170"/>
    </row>
    <row r="62" spans="2:11" s="163" customFormat="1" ht="19.5" customHeight="1">
      <c r="B62" s="164"/>
      <c r="C62" s="165"/>
      <c r="D62" s="166" t="s">
        <v>95</v>
      </c>
      <c r="E62" s="167"/>
      <c r="F62" s="167"/>
      <c r="G62" s="167"/>
      <c r="H62" s="167"/>
      <c r="I62" s="168"/>
      <c r="J62" s="169">
        <f>J193</f>
        <v>0</v>
      </c>
      <c r="K62" s="170"/>
    </row>
    <row r="63" spans="2:11" s="163" customFormat="1" ht="19.5" customHeight="1">
      <c r="B63" s="164"/>
      <c r="C63" s="165"/>
      <c r="D63" s="166" t="s">
        <v>96</v>
      </c>
      <c r="E63" s="167"/>
      <c r="F63" s="167"/>
      <c r="G63" s="167"/>
      <c r="H63" s="167"/>
      <c r="I63" s="168"/>
      <c r="J63" s="169">
        <f>J243</f>
        <v>0</v>
      </c>
      <c r="K63" s="170"/>
    </row>
    <row r="64" spans="2:11" s="163" customFormat="1" ht="14.25" customHeight="1">
      <c r="B64" s="164"/>
      <c r="C64" s="165"/>
      <c r="D64" s="166" t="s">
        <v>97</v>
      </c>
      <c r="E64" s="167"/>
      <c r="F64" s="167"/>
      <c r="G64" s="167"/>
      <c r="H64" s="167"/>
      <c r="I64" s="168"/>
      <c r="J64" s="169">
        <f>J251</f>
        <v>0</v>
      </c>
      <c r="K64" s="170"/>
    </row>
    <row r="65" spans="2:11" s="163" customFormat="1" ht="19.5" customHeight="1">
      <c r="B65" s="164"/>
      <c r="C65" s="165"/>
      <c r="D65" s="166" t="s">
        <v>98</v>
      </c>
      <c r="E65" s="167"/>
      <c r="F65" s="167"/>
      <c r="G65" s="167"/>
      <c r="H65" s="167"/>
      <c r="I65" s="168"/>
      <c r="J65" s="169">
        <f>J253</f>
        <v>0</v>
      </c>
      <c r="K65" s="170"/>
    </row>
    <row r="66" spans="2:11" s="155" customFormat="1" ht="24.75" customHeight="1">
      <c r="B66" s="156"/>
      <c r="C66" s="157"/>
      <c r="D66" s="158" t="s">
        <v>99</v>
      </c>
      <c r="E66" s="159"/>
      <c r="F66" s="159"/>
      <c r="G66" s="159"/>
      <c r="H66" s="159"/>
      <c r="I66" s="160"/>
      <c r="J66" s="161">
        <f>J262</f>
        <v>0</v>
      </c>
      <c r="K66" s="162"/>
    </row>
    <row r="67" spans="2:11" s="163" customFormat="1" ht="19.5" customHeight="1">
      <c r="B67" s="164"/>
      <c r="C67" s="165"/>
      <c r="D67" s="166" t="s">
        <v>100</v>
      </c>
      <c r="E67" s="167"/>
      <c r="F67" s="167"/>
      <c r="G67" s="167"/>
      <c r="H67" s="167"/>
      <c r="I67" s="168"/>
      <c r="J67" s="169">
        <f>J263</f>
        <v>0</v>
      </c>
      <c r="K67" s="170"/>
    </row>
    <row r="68" spans="2:11" s="163" customFormat="1" ht="19.5" customHeight="1">
      <c r="B68" s="164"/>
      <c r="C68" s="165"/>
      <c r="D68" s="166" t="s">
        <v>101</v>
      </c>
      <c r="E68" s="167"/>
      <c r="F68" s="167"/>
      <c r="G68" s="167"/>
      <c r="H68" s="167"/>
      <c r="I68" s="168"/>
      <c r="J68" s="169">
        <f>J267</f>
        <v>0</v>
      </c>
      <c r="K68" s="170"/>
    </row>
    <row r="69" spans="2:11" s="155" customFormat="1" ht="24.75" customHeight="1">
      <c r="B69" s="156"/>
      <c r="C69" s="157"/>
      <c r="D69" s="158" t="s">
        <v>102</v>
      </c>
      <c r="E69" s="159"/>
      <c r="F69" s="159"/>
      <c r="G69" s="159"/>
      <c r="H69" s="159"/>
      <c r="I69" s="160"/>
      <c r="J69" s="161">
        <f>J271</f>
        <v>0</v>
      </c>
      <c r="K69" s="162"/>
    </row>
    <row r="70" spans="2:11" s="31" customFormat="1" ht="21.75" customHeight="1">
      <c r="B70" s="32"/>
      <c r="C70" s="33"/>
      <c r="D70" s="33"/>
      <c r="E70" s="33"/>
      <c r="F70" s="33"/>
      <c r="G70" s="33"/>
      <c r="H70" s="33"/>
      <c r="I70" s="125"/>
      <c r="J70" s="33"/>
      <c r="K70" s="37"/>
    </row>
    <row r="71" spans="2:11" s="31" customFormat="1" ht="6.75" customHeight="1">
      <c r="B71" s="53"/>
      <c r="C71" s="54"/>
      <c r="D71" s="54"/>
      <c r="E71" s="54"/>
      <c r="F71" s="54"/>
      <c r="G71" s="54"/>
      <c r="H71" s="54"/>
      <c r="I71" s="145"/>
      <c r="J71" s="54"/>
      <c r="K71" s="55"/>
    </row>
    <row r="75" spans="2:12" s="31" customFormat="1" ht="6.75" customHeight="1">
      <c r="B75" s="56"/>
      <c r="C75" s="57"/>
      <c r="D75" s="57"/>
      <c r="E75" s="57"/>
      <c r="F75" s="57"/>
      <c r="G75" s="57"/>
      <c r="H75" s="57"/>
      <c r="I75" s="148"/>
      <c r="J75" s="57"/>
      <c r="K75" s="57"/>
      <c r="L75" s="58"/>
    </row>
    <row r="76" spans="2:12" s="31" customFormat="1" ht="36.75" customHeight="1">
      <c r="B76" s="32"/>
      <c r="C76" s="59" t="s">
        <v>103</v>
      </c>
      <c r="D76" s="60"/>
      <c r="E76" s="60"/>
      <c r="F76" s="60"/>
      <c r="G76" s="60"/>
      <c r="H76" s="60"/>
      <c r="I76" s="171"/>
      <c r="J76" s="60"/>
      <c r="K76" s="60"/>
      <c r="L76" s="58"/>
    </row>
    <row r="77" spans="2:12" s="31" customFormat="1" ht="6.75" customHeight="1">
      <c r="B77" s="32"/>
      <c r="C77" s="60"/>
      <c r="D77" s="60"/>
      <c r="E77" s="60"/>
      <c r="F77" s="60"/>
      <c r="G77" s="60"/>
      <c r="H77" s="60"/>
      <c r="I77" s="171"/>
      <c r="J77" s="60"/>
      <c r="K77" s="60"/>
      <c r="L77" s="58"/>
    </row>
    <row r="78" spans="2:12" s="31" customFormat="1" ht="14.25" customHeight="1">
      <c r="B78" s="32"/>
      <c r="C78" s="63" t="s">
        <v>17</v>
      </c>
      <c r="D78" s="60"/>
      <c r="E78" s="60"/>
      <c r="F78" s="60"/>
      <c r="G78" s="60"/>
      <c r="H78" s="60"/>
      <c r="I78" s="171"/>
      <c r="J78" s="60"/>
      <c r="K78" s="60"/>
      <c r="L78" s="58"/>
    </row>
    <row r="79" spans="2:12" s="31" customFormat="1" ht="16.5" customHeight="1">
      <c r="B79" s="32"/>
      <c r="C79" s="60"/>
      <c r="D79" s="60"/>
      <c r="E79" s="124" t="str">
        <f>E7</f>
        <v>Sokolov - ul. P. Bezruče, Odboje, Pionýrů, 5. května - výměna vodovodu - 2.etapa</v>
      </c>
      <c r="F79" s="124"/>
      <c r="G79" s="124"/>
      <c r="H79" s="124"/>
      <c r="I79" s="171"/>
      <c r="J79" s="60"/>
      <c r="K79" s="60"/>
      <c r="L79" s="58"/>
    </row>
    <row r="80" spans="2:12" s="31" customFormat="1" ht="14.25" customHeight="1">
      <c r="B80" s="32"/>
      <c r="C80" s="63" t="s">
        <v>83</v>
      </c>
      <c r="D80" s="60"/>
      <c r="E80" s="60"/>
      <c r="F80" s="60"/>
      <c r="G80" s="60"/>
      <c r="H80" s="60"/>
      <c r="I80" s="171"/>
      <c r="J80" s="60"/>
      <c r="K80" s="60"/>
      <c r="L80" s="58"/>
    </row>
    <row r="81" spans="2:12" s="31" customFormat="1" ht="17.25" customHeight="1">
      <c r="B81" s="32"/>
      <c r="C81" s="60"/>
      <c r="D81" s="60"/>
      <c r="E81" s="70" t="str">
        <f>E9</f>
        <v>1 - 2. etapa</v>
      </c>
      <c r="F81" s="70"/>
      <c r="G81" s="70"/>
      <c r="H81" s="70"/>
      <c r="I81" s="171"/>
      <c r="J81" s="60"/>
      <c r="K81" s="60"/>
      <c r="L81" s="58"/>
    </row>
    <row r="82" spans="2:12" s="31" customFormat="1" ht="6.75" customHeight="1">
      <c r="B82" s="32"/>
      <c r="C82" s="60"/>
      <c r="D82" s="60"/>
      <c r="E82" s="60"/>
      <c r="F82" s="60"/>
      <c r="G82" s="60"/>
      <c r="H82" s="60"/>
      <c r="I82" s="171"/>
      <c r="J82" s="60"/>
      <c r="K82" s="60"/>
      <c r="L82" s="58"/>
    </row>
    <row r="83" spans="2:12" s="31" customFormat="1" ht="18" customHeight="1">
      <c r="B83" s="32"/>
      <c r="C83" s="63" t="s">
        <v>21</v>
      </c>
      <c r="D83" s="60"/>
      <c r="E83" s="60"/>
      <c r="F83" s="172" t="str">
        <f>F12</f>
        <v> </v>
      </c>
      <c r="G83" s="60"/>
      <c r="H83" s="60"/>
      <c r="I83" s="173" t="s">
        <v>23</v>
      </c>
      <c r="J83" s="174" t="str">
        <f>IF(J12="","",J12)</f>
        <v>2. 6. 2017</v>
      </c>
      <c r="K83" s="60"/>
      <c r="L83" s="58"/>
    </row>
    <row r="84" spans="2:12" s="31" customFormat="1" ht="6.75" customHeight="1">
      <c r="B84" s="32"/>
      <c r="C84" s="60"/>
      <c r="D84" s="60"/>
      <c r="E84" s="60"/>
      <c r="F84" s="60"/>
      <c r="G84" s="60"/>
      <c r="H84" s="60"/>
      <c r="I84" s="171"/>
      <c r="J84" s="60"/>
      <c r="K84" s="60"/>
      <c r="L84" s="58"/>
    </row>
    <row r="85" spans="2:12" s="31" customFormat="1" ht="12.75">
      <c r="B85" s="32"/>
      <c r="C85" s="63" t="s">
        <v>25</v>
      </c>
      <c r="D85" s="60"/>
      <c r="E85" s="60"/>
      <c r="F85" s="172" t="str">
        <f>E15</f>
        <v> </v>
      </c>
      <c r="G85" s="60"/>
      <c r="H85" s="60"/>
      <c r="I85" s="173" t="s">
        <v>30</v>
      </c>
      <c r="J85" s="172" t="str">
        <f>E21</f>
        <v> </v>
      </c>
      <c r="K85" s="60"/>
      <c r="L85" s="58"/>
    </row>
    <row r="86" spans="2:12" s="31" customFormat="1" ht="14.25" customHeight="1">
      <c r="B86" s="32"/>
      <c r="C86" s="63" t="s">
        <v>28</v>
      </c>
      <c r="D86" s="60"/>
      <c r="E86" s="60"/>
      <c r="F86" s="172">
        <f>IF(E18="","",E18)</f>
      </c>
      <c r="G86" s="60"/>
      <c r="H86" s="60"/>
      <c r="I86" s="171"/>
      <c r="J86" s="60"/>
      <c r="K86" s="60"/>
      <c r="L86" s="58"/>
    </row>
    <row r="87" spans="2:12" s="31" customFormat="1" ht="9.75" customHeight="1">
      <c r="B87" s="32"/>
      <c r="C87" s="60"/>
      <c r="D87" s="60"/>
      <c r="E87" s="60"/>
      <c r="F87" s="60"/>
      <c r="G87" s="60"/>
      <c r="H87" s="60"/>
      <c r="I87" s="171"/>
      <c r="J87" s="60"/>
      <c r="K87" s="60"/>
      <c r="L87" s="58"/>
    </row>
    <row r="88" spans="2:20" s="175" customFormat="1" ht="29.25" customHeight="1">
      <c r="B88" s="176"/>
      <c r="C88" s="177" t="s">
        <v>104</v>
      </c>
      <c r="D88" s="178" t="s">
        <v>52</v>
      </c>
      <c r="E88" s="178" t="s">
        <v>48</v>
      </c>
      <c r="F88" s="178" t="s">
        <v>105</v>
      </c>
      <c r="G88" s="178" t="s">
        <v>106</v>
      </c>
      <c r="H88" s="178" t="s">
        <v>107</v>
      </c>
      <c r="I88" s="179" t="s">
        <v>108</v>
      </c>
      <c r="J88" s="178" t="s">
        <v>87</v>
      </c>
      <c r="K88" s="180" t="s">
        <v>109</v>
      </c>
      <c r="L88" s="181"/>
      <c r="M88" s="86" t="s">
        <v>110</v>
      </c>
      <c r="N88" s="87" t="s">
        <v>37</v>
      </c>
      <c r="O88" s="87" t="s">
        <v>111</v>
      </c>
      <c r="P88" s="87" t="s">
        <v>112</v>
      </c>
      <c r="Q88" s="87" t="s">
        <v>113</v>
      </c>
      <c r="R88" s="87" t="s">
        <v>114</v>
      </c>
      <c r="S88" s="87" t="s">
        <v>115</v>
      </c>
      <c r="T88" s="88" t="s">
        <v>116</v>
      </c>
    </row>
    <row r="89" spans="2:63" s="31" customFormat="1" ht="29.25" customHeight="1">
      <c r="B89" s="32"/>
      <c r="C89" s="92" t="s">
        <v>88</v>
      </c>
      <c r="D89" s="60"/>
      <c r="E89" s="60"/>
      <c r="F89" s="60"/>
      <c r="G89" s="60"/>
      <c r="H89" s="60"/>
      <c r="I89" s="171"/>
      <c r="J89" s="182">
        <f>BK89</f>
        <v>0</v>
      </c>
      <c r="K89" s="60"/>
      <c r="L89" s="58"/>
      <c r="M89" s="89"/>
      <c r="N89" s="90"/>
      <c r="O89" s="90"/>
      <c r="P89" s="183">
        <f>P90+P262+P271</f>
        <v>0</v>
      </c>
      <c r="Q89" s="90"/>
      <c r="R89" s="183">
        <f>R90+R262+R271</f>
        <v>199.06097498</v>
      </c>
      <c r="S89" s="90"/>
      <c r="T89" s="184">
        <f>T90+T262+T271</f>
        <v>329.5836400000001</v>
      </c>
      <c r="AT89" s="11" t="s">
        <v>66</v>
      </c>
      <c r="AU89" s="11" t="s">
        <v>89</v>
      </c>
      <c r="BK89" s="185">
        <f>BK90+BK262+BK271</f>
        <v>0</v>
      </c>
    </row>
    <row r="90" spans="2:63" s="186" customFormat="1" ht="37.5" customHeight="1">
      <c r="B90" s="187"/>
      <c r="C90" s="188"/>
      <c r="D90" s="189" t="s">
        <v>66</v>
      </c>
      <c r="E90" s="190" t="s">
        <v>117</v>
      </c>
      <c r="F90" s="190" t="s">
        <v>118</v>
      </c>
      <c r="G90" s="188"/>
      <c r="H90" s="188"/>
      <c r="I90" s="191"/>
      <c r="J90" s="192">
        <f>BK90</f>
        <v>0</v>
      </c>
      <c r="K90" s="188"/>
      <c r="L90" s="193"/>
      <c r="M90" s="194"/>
      <c r="N90" s="195"/>
      <c r="O90" s="195"/>
      <c r="P90" s="196">
        <f>P91+P165+P169+P178+P193+P243+P253</f>
        <v>0</v>
      </c>
      <c r="Q90" s="195"/>
      <c r="R90" s="196">
        <f>R91+R165+R169+R178+R193+R243+R253</f>
        <v>192.15607377999999</v>
      </c>
      <c r="S90" s="195"/>
      <c r="T90" s="197">
        <f>T91+T165+T169+T178+T193+T243+T253</f>
        <v>329.5836400000001</v>
      </c>
      <c r="AR90" s="198" t="s">
        <v>72</v>
      </c>
      <c r="AT90" s="199" t="s">
        <v>66</v>
      </c>
      <c r="AU90" s="199" t="s">
        <v>67</v>
      </c>
      <c r="AY90" s="198" t="s">
        <v>119</v>
      </c>
      <c r="BK90" s="200">
        <f>BK91+BK165+BK169+BK178+BK193+BK243+BK253</f>
        <v>0</v>
      </c>
    </row>
    <row r="91" spans="2:63" s="186" customFormat="1" ht="19.5" customHeight="1">
      <c r="B91" s="187"/>
      <c r="C91" s="188"/>
      <c r="D91" s="189" t="s">
        <v>66</v>
      </c>
      <c r="E91" s="201" t="s">
        <v>72</v>
      </c>
      <c r="F91" s="201" t="s">
        <v>120</v>
      </c>
      <c r="G91" s="188"/>
      <c r="H91" s="188"/>
      <c r="I91" s="191"/>
      <c r="J91" s="202">
        <f>BK91</f>
        <v>0</v>
      </c>
      <c r="K91" s="188"/>
      <c r="L91" s="193"/>
      <c r="M91" s="194"/>
      <c r="N91" s="195"/>
      <c r="O91" s="195"/>
      <c r="P91" s="196">
        <f>SUM(P92:P164)</f>
        <v>0</v>
      </c>
      <c r="Q91" s="195"/>
      <c r="R91" s="196">
        <f>SUM(R92:R164)</f>
        <v>183.00662488</v>
      </c>
      <c r="S91" s="195"/>
      <c r="T91" s="197">
        <f>SUM(T92:T164)</f>
        <v>317.3020400000001</v>
      </c>
      <c r="AR91" s="198" t="s">
        <v>72</v>
      </c>
      <c r="AT91" s="199" t="s">
        <v>66</v>
      </c>
      <c r="AU91" s="199" t="s">
        <v>72</v>
      </c>
      <c r="AY91" s="198" t="s">
        <v>119</v>
      </c>
      <c r="BK91" s="200">
        <f>SUM(BK92:BK164)</f>
        <v>0</v>
      </c>
    </row>
    <row r="92" spans="2:65" s="31" customFormat="1" ht="16.5" customHeight="1">
      <c r="B92" s="32"/>
      <c r="C92" s="203" t="s">
        <v>72</v>
      </c>
      <c r="D92" s="203" t="s">
        <v>121</v>
      </c>
      <c r="E92" s="204" t="s">
        <v>122</v>
      </c>
      <c r="F92" s="205" t="s">
        <v>123</v>
      </c>
      <c r="G92" s="206" t="s">
        <v>124</v>
      </c>
      <c r="H92" s="207">
        <v>58.66</v>
      </c>
      <c r="I92" s="208"/>
      <c r="J92" s="209">
        <f>ROUND(I92*H92,2)</f>
        <v>0</v>
      </c>
      <c r="K92" s="205" t="s">
        <v>125</v>
      </c>
      <c r="L92" s="58"/>
      <c r="M92" s="210"/>
      <c r="N92" s="211" t="s">
        <v>38</v>
      </c>
      <c r="O92" s="33"/>
      <c r="P92" s="212">
        <f>O92*H92</f>
        <v>0</v>
      </c>
      <c r="Q92" s="212">
        <v>0</v>
      </c>
      <c r="R92" s="212">
        <f>Q92*H92</f>
        <v>0</v>
      </c>
      <c r="S92" s="212">
        <v>0.44</v>
      </c>
      <c r="T92" s="213">
        <f>S92*H92</f>
        <v>25.810399999999998</v>
      </c>
      <c r="AR92" s="11" t="s">
        <v>126</v>
      </c>
      <c r="AT92" s="11" t="s">
        <v>121</v>
      </c>
      <c r="AU92" s="11" t="s">
        <v>76</v>
      </c>
      <c r="AY92" s="11" t="s">
        <v>119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1" t="s">
        <v>72</v>
      </c>
      <c r="BK92" s="214">
        <f>ROUND(I92*H92,2)</f>
        <v>0</v>
      </c>
      <c r="BL92" s="11" t="s">
        <v>126</v>
      </c>
      <c r="BM92" s="11" t="s">
        <v>127</v>
      </c>
    </row>
    <row r="93" spans="2:51" s="215" customFormat="1" ht="12.75">
      <c r="B93" s="216"/>
      <c r="C93" s="217"/>
      <c r="D93" s="218" t="s">
        <v>128</v>
      </c>
      <c r="E93" s="219"/>
      <c r="F93" s="220" t="s">
        <v>129</v>
      </c>
      <c r="G93" s="217"/>
      <c r="H93" s="221">
        <v>44.1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128</v>
      </c>
      <c r="AU93" s="227" t="s">
        <v>76</v>
      </c>
      <c r="AV93" s="215" t="s">
        <v>76</v>
      </c>
      <c r="AW93" s="215" t="s">
        <v>31</v>
      </c>
      <c r="AX93" s="215" t="s">
        <v>67</v>
      </c>
      <c r="AY93" s="227" t="s">
        <v>119</v>
      </c>
    </row>
    <row r="94" spans="2:51" s="215" customFormat="1" ht="12.75">
      <c r="B94" s="216"/>
      <c r="C94" s="217"/>
      <c r="D94" s="218" t="s">
        <v>128</v>
      </c>
      <c r="E94" s="219"/>
      <c r="F94" s="220" t="s">
        <v>130</v>
      </c>
      <c r="G94" s="217"/>
      <c r="H94" s="221">
        <v>14.56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128</v>
      </c>
      <c r="AU94" s="227" t="s">
        <v>76</v>
      </c>
      <c r="AV94" s="215" t="s">
        <v>76</v>
      </c>
      <c r="AW94" s="215" t="s">
        <v>31</v>
      </c>
      <c r="AX94" s="215" t="s">
        <v>67</v>
      </c>
      <c r="AY94" s="227" t="s">
        <v>119</v>
      </c>
    </row>
    <row r="95" spans="2:51" s="228" customFormat="1" ht="12.75">
      <c r="B95" s="229"/>
      <c r="C95" s="230"/>
      <c r="D95" s="218" t="s">
        <v>128</v>
      </c>
      <c r="E95" s="231"/>
      <c r="F95" s="232" t="s">
        <v>131</v>
      </c>
      <c r="G95" s="230"/>
      <c r="H95" s="233">
        <v>58.66</v>
      </c>
      <c r="I95" s="234"/>
      <c r="J95" s="230"/>
      <c r="K95" s="230"/>
      <c r="L95" s="235"/>
      <c r="M95" s="236"/>
      <c r="N95" s="237"/>
      <c r="O95" s="237"/>
      <c r="P95" s="237"/>
      <c r="Q95" s="237"/>
      <c r="R95" s="237"/>
      <c r="S95" s="237"/>
      <c r="T95" s="238"/>
      <c r="AT95" s="239" t="s">
        <v>128</v>
      </c>
      <c r="AU95" s="239" t="s">
        <v>76</v>
      </c>
      <c r="AV95" s="228" t="s">
        <v>126</v>
      </c>
      <c r="AW95" s="228" t="s">
        <v>31</v>
      </c>
      <c r="AX95" s="228" t="s">
        <v>72</v>
      </c>
      <c r="AY95" s="239" t="s">
        <v>119</v>
      </c>
    </row>
    <row r="96" spans="2:65" s="31" customFormat="1" ht="16.5" customHeight="1">
      <c r="B96" s="32"/>
      <c r="C96" s="203" t="s">
        <v>76</v>
      </c>
      <c r="D96" s="203" t="s">
        <v>121</v>
      </c>
      <c r="E96" s="204" t="s">
        <v>132</v>
      </c>
      <c r="F96" s="205" t="s">
        <v>133</v>
      </c>
      <c r="G96" s="206" t="s">
        <v>124</v>
      </c>
      <c r="H96" s="207">
        <v>270.74</v>
      </c>
      <c r="I96" s="208"/>
      <c r="J96" s="209">
        <f>ROUND(I96*H96,2)</f>
        <v>0</v>
      </c>
      <c r="K96" s="205"/>
      <c r="L96" s="58"/>
      <c r="M96" s="210"/>
      <c r="N96" s="211" t="s">
        <v>38</v>
      </c>
      <c r="O96" s="33"/>
      <c r="P96" s="212">
        <f>O96*H96</f>
        <v>0</v>
      </c>
      <c r="Q96" s="212">
        <v>0</v>
      </c>
      <c r="R96" s="212">
        <f>Q96*H96</f>
        <v>0</v>
      </c>
      <c r="S96" s="212">
        <v>0.7200000000000001</v>
      </c>
      <c r="T96" s="213">
        <f>S96*H96</f>
        <v>194.93280000000004</v>
      </c>
      <c r="AR96" s="11" t="s">
        <v>126</v>
      </c>
      <c r="AT96" s="11" t="s">
        <v>121</v>
      </c>
      <c r="AU96" s="11" t="s">
        <v>76</v>
      </c>
      <c r="AY96" s="11" t="s">
        <v>119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1" t="s">
        <v>72</v>
      </c>
      <c r="BK96" s="214">
        <f>ROUND(I96*H96,2)</f>
        <v>0</v>
      </c>
      <c r="BL96" s="11" t="s">
        <v>126</v>
      </c>
      <c r="BM96" s="11" t="s">
        <v>134</v>
      </c>
    </row>
    <row r="97" spans="2:51" s="215" customFormat="1" ht="12.75">
      <c r="B97" s="216"/>
      <c r="C97" s="217"/>
      <c r="D97" s="218" t="s">
        <v>128</v>
      </c>
      <c r="E97" s="219"/>
      <c r="F97" s="220" t="s">
        <v>135</v>
      </c>
      <c r="G97" s="217"/>
      <c r="H97" s="221">
        <v>253.62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128</v>
      </c>
      <c r="AU97" s="227" t="s">
        <v>76</v>
      </c>
      <c r="AV97" s="215" t="s">
        <v>76</v>
      </c>
      <c r="AW97" s="215" t="s">
        <v>31</v>
      </c>
      <c r="AX97" s="215" t="s">
        <v>67</v>
      </c>
      <c r="AY97" s="227" t="s">
        <v>119</v>
      </c>
    </row>
    <row r="98" spans="2:51" s="215" customFormat="1" ht="12.75">
      <c r="B98" s="216"/>
      <c r="C98" s="217"/>
      <c r="D98" s="218" t="s">
        <v>128</v>
      </c>
      <c r="E98" s="219"/>
      <c r="F98" s="220" t="s">
        <v>136</v>
      </c>
      <c r="G98" s="217"/>
      <c r="H98" s="221">
        <v>17.12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128</v>
      </c>
      <c r="AU98" s="227" t="s">
        <v>76</v>
      </c>
      <c r="AV98" s="215" t="s">
        <v>76</v>
      </c>
      <c r="AW98" s="215" t="s">
        <v>31</v>
      </c>
      <c r="AX98" s="215" t="s">
        <v>67</v>
      </c>
      <c r="AY98" s="227" t="s">
        <v>119</v>
      </c>
    </row>
    <row r="99" spans="2:51" s="228" customFormat="1" ht="12.75">
      <c r="B99" s="229"/>
      <c r="C99" s="230"/>
      <c r="D99" s="218" t="s">
        <v>128</v>
      </c>
      <c r="E99" s="231"/>
      <c r="F99" s="232" t="s">
        <v>131</v>
      </c>
      <c r="G99" s="230"/>
      <c r="H99" s="233">
        <v>270.74</v>
      </c>
      <c r="I99" s="234"/>
      <c r="J99" s="230"/>
      <c r="K99" s="230"/>
      <c r="L99" s="235"/>
      <c r="M99" s="236"/>
      <c r="N99" s="237"/>
      <c r="O99" s="237"/>
      <c r="P99" s="237"/>
      <c r="Q99" s="237"/>
      <c r="R99" s="237"/>
      <c r="S99" s="237"/>
      <c r="T99" s="238"/>
      <c r="AT99" s="239" t="s">
        <v>128</v>
      </c>
      <c r="AU99" s="239" t="s">
        <v>76</v>
      </c>
      <c r="AV99" s="228" t="s">
        <v>126</v>
      </c>
      <c r="AW99" s="228" t="s">
        <v>31</v>
      </c>
      <c r="AX99" s="228" t="s">
        <v>72</v>
      </c>
      <c r="AY99" s="239" t="s">
        <v>119</v>
      </c>
    </row>
    <row r="100" spans="2:65" s="31" customFormat="1" ht="16.5" customHeight="1">
      <c r="B100" s="32"/>
      <c r="C100" s="203" t="s">
        <v>137</v>
      </c>
      <c r="D100" s="203" t="s">
        <v>121</v>
      </c>
      <c r="E100" s="204" t="s">
        <v>138</v>
      </c>
      <c r="F100" s="205" t="s">
        <v>139</v>
      </c>
      <c r="G100" s="206" t="s">
        <v>124</v>
      </c>
      <c r="H100" s="207">
        <v>58.66</v>
      </c>
      <c r="I100" s="208"/>
      <c r="J100" s="209">
        <f>ROUND(I100*H100,2)</f>
        <v>0</v>
      </c>
      <c r="K100" s="205" t="s">
        <v>125</v>
      </c>
      <c r="L100" s="58"/>
      <c r="M100" s="210"/>
      <c r="N100" s="211" t="s">
        <v>38</v>
      </c>
      <c r="O100" s="33"/>
      <c r="P100" s="212">
        <f>O100*H100</f>
        <v>0</v>
      </c>
      <c r="Q100" s="212">
        <v>0</v>
      </c>
      <c r="R100" s="212">
        <f>Q100*H100</f>
        <v>0</v>
      </c>
      <c r="S100" s="212">
        <v>0.098</v>
      </c>
      <c r="T100" s="213">
        <f>S100*H100</f>
        <v>5.74868</v>
      </c>
      <c r="AR100" s="11" t="s">
        <v>126</v>
      </c>
      <c r="AT100" s="11" t="s">
        <v>121</v>
      </c>
      <c r="AU100" s="11" t="s">
        <v>76</v>
      </c>
      <c r="AY100" s="11" t="s">
        <v>119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1" t="s">
        <v>72</v>
      </c>
      <c r="BK100" s="214">
        <f>ROUND(I100*H100,2)</f>
        <v>0</v>
      </c>
      <c r="BL100" s="11" t="s">
        <v>126</v>
      </c>
      <c r="BM100" s="11" t="s">
        <v>140</v>
      </c>
    </row>
    <row r="101" spans="2:51" s="215" customFormat="1" ht="12.75">
      <c r="B101" s="216"/>
      <c r="C101" s="217"/>
      <c r="D101" s="218" t="s">
        <v>128</v>
      </c>
      <c r="E101" s="219"/>
      <c r="F101" s="220" t="s">
        <v>129</v>
      </c>
      <c r="G101" s="217"/>
      <c r="H101" s="221">
        <v>44.1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128</v>
      </c>
      <c r="AU101" s="227" t="s">
        <v>76</v>
      </c>
      <c r="AV101" s="215" t="s">
        <v>76</v>
      </c>
      <c r="AW101" s="215" t="s">
        <v>31</v>
      </c>
      <c r="AX101" s="215" t="s">
        <v>67</v>
      </c>
      <c r="AY101" s="227" t="s">
        <v>119</v>
      </c>
    </row>
    <row r="102" spans="2:51" s="215" customFormat="1" ht="12.75">
      <c r="B102" s="216"/>
      <c r="C102" s="217"/>
      <c r="D102" s="218" t="s">
        <v>128</v>
      </c>
      <c r="E102" s="219"/>
      <c r="F102" s="220" t="s">
        <v>130</v>
      </c>
      <c r="G102" s="217"/>
      <c r="H102" s="221">
        <v>14.56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128</v>
      </c>
      <c r="AU102" s="227" t="s">
        <v>76</v>
      </c>
      <c r="AV102" s="215" t="s">
        <v>76</v>
      </c>
      <c r="AW102" s="215" t="s">
        <v>31</v>
      </c>
      <c r="AX102" s="215" t="s">
        <v>67</v>
      </c>
      <c r="AY102" s="227" t="s">
        <v>119</v>
      </c>
    </row>
    <row r="103" spans="2:51" s="228" customFormat="1" ht="12.75">
      <c r="B103" s="229"/>
      <c r="C103" s="230"/>
      <c r="D103" s="218" t="s">
        <v>128</v>
      </c>
      <c r="E103" s="231"/>
      <c r="F103" s="232" t="s">
        <v>131</v>
      </c>
      <c r="G103" s="230"/>
      <c r="H103" s="233">
        <v>58.66</v>
      </c>
      <c r="I103" s="234"/>
      <c r="J103" s="230"/>
      <c r="K103" s="230"/>
      <c r="L103" s="235"/>
      <c r="M103" s="236"/>
      <c r="N103" s="237"/>
      <c r="O103" s="237"/>
      <c r="P103" s="237"/>
      <c r="Q103" s="237"/>
      <c r="R103" s="237"/>
      <c r="S103" s="237"/>
      <c r="T103" s="238"/>
      <c r="AT103" s="239" t="s">
        <v>128</v>
      </c>
      <c r="AU103" s="239" t="s">
        <v>76</v>
      </c>
      <c r="AV103" s="228" t="s">
        <v>126</v>
      </c>
      <c r="AW103" s="228" t="s">
        <v>31</v>
      </c>
      <c r="AX103" s="228" t="s">
        <v>72</v>
      </c>
      <c r="AY103" s="239" t="s">
        <v>119</v>
      </c>
    </row>
    <row r="104" spans="2:65" s="31" customFormat="1" ht="16.5" customHeight="1">
      <c r="B104" s="32"/>
      <c r="C104" s="203" t="s">
        <v>126</v>
      </c>
      <c r="D104" s="203" t="s">
        <v>121</v>
      </c>
      <c r="E104" s="204" t="s">
        <v>141</v>
      </c>
      <c r="F104" s="205" t="s">
        <v>142</v>
      </c>
      <c r="G104" s="206" t="s">
        <v>124</v>
      </c>
      <c r="H104" s="207">
        <v>270.74</v>
      </c>
      <c r="I104" s="208"/>
      <c r="J104" s="209">
        <f>ROUND(I104*H104,2)</f>
        <v>0</v>
      </c>
      <c r="K104" s="205"/>
      <c r="L104" s="58"/>
      <c r="M104" s="210"/>
      <c r="N104" s="211" t="s">
        <v>38</v>
      </c>
      <c r="O104" s="33"/>
      <c r="P104" s="212">
        <f>O104*H104</f>
        <v>0</v>
      </c>
      <c r="Q104" s="212">
        <v>0</v>
      </c>
      <c r="R104" s="212">
        <f>Q104*H104</f>
        <v>0</v>
      </c>
      <c r="S104" s="212">
        <v>0.18100000000000002</v>
      </c>
      <c r="T104" s="213">
        <f>S104*H104</f>
        <v>49.00394000000001</v>
      </c>
      <c r="AR104" s="11" t="s">
        <v>126</v>
      </c>
      <c r="AT104" s="11" t="s">
        <v>121</v>
      </c>
      <c r="AU104" s="11" t="s">
        <v>76</v>
      </c>
      <c r="AY104" s="11" t="s">
        <v>119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1" t="s">
        <v>72</v>
      </c>
      <c r="BK104" s="214">
        <f>ROUND(I104*H104,2)</f>
        <v>0</v>
      </c>
      <c r="BL104" s="11" t="s">
        <v>126</v>
      </c>
      <c r="BM104" s="11" t="s">
        <v>143</v>
      </c>
    </row>
    <row r="105" spans="2:65" s="31" customFormat="1" ht="25.5" customHeight="1">
      <c r="B105" s="32"/>
      <c r="C105" s="203" t="s">
        <v>144</v>
      </c>
      <c r="D105" s="203" t="s">
        <v>121</v>
      </c>
      <c r="E105" s="204" t="s">
        <v>145</v>
      </c>
      <c r="F105" s="205" t="s">
        <v>146</v>
      </c>
      <c r="G105" s="206" t="s">
        <v>124</v>
      </c>
      <c r="H105" s="207">
        <v>270.74</v>
      </c>
      <c r="I105" s="208"/>
      <c r="J105" s="209">
        <f>ROUND(I105*H105,2)</f>
        <v>0</v>
      </c>
      <c r="K105" s="205"/>
      <c r="L105" s="58"/>
      <c r="M105" s="210"/>
      <c r="N105" s="211" t="s">
        <v>38</v>
      </c>
      <c r="O105" s="33"/>
      <c r="P105" s="212">
        <f>O105*H105</f>
        <v>0</v>
      </c>
      <c r="Q105" s="212">
        <v>2E-05</v>
      </c>
      <c r="R105" s="212">
        <f>Q105*H105</f>
        <v>0.005414800000000001</v>
      </c>
      <c r="S105" s="212">
        <v>0.10300000000000001</v>
      </c>
      <c r="T105" s="213">
        <f>S105*H105</f>
        <v>27.88622</v>
      </c>
      <c r="AR105" s="11" t="s">
        <v>126</v>
      </c>
      <c r="AT105" s="11" t="s">
        <v>121</v>
      </c>
      <c r="AU105" s="11" t="s">
        <v>76</v>
      </c>
      <c r="AY105" s="11" t="s">
        <v>119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1" t="s">
        <v>72</v>
      </c>
      <c r="BK105" s="214">
        <f>ROUND(I105*H105,2)</f>
        <v>0</v>
      </c>
      <c r="BL105" s="11" t="s">
        <v>126</v>
      </c>
      <c r="BM105" s="11" t="s">
        <v>147</v>
      </c>
    </row>
    <row r="106" spans="2:65" s="31" customFormat="1" ht="16.5" customHeight="1">
      <c r="B106" s="32"/>
      <c r="C106" s="203" t="s">
        <v>148</v>
      </c>
      <c r="D106" s="203" t="s">
        <v>121</v>
      </c>
      <c r="E106" s="204" t="s">
        <v>149</v>
      </c>
      <c r="F106" s="205" t="s">
        <v>150</v>
      </c>
      <c r="G106" s="206" t="s">
        <v>151</v>
      </c>
      <c r="H106" s="207">
        <v>48</v>
      </c>
      <c r="I106" s="208"/>
      <c r="J106" s="209">
        <f>ROUND(I106*H106,2)</f>
        <v>0</v>
      </c>
      <c r="K106" s="205"/>
      <c r="L106" s="58"/>
      <c r="M106" s="210"/>
      <c r="N106" s="211" t="s">
        <v>38</v>
      </c>
      <c r="O106" s="33"/>
      <c r="P106" s="212">
        <f>O106*H106</f>
        <v>0</v>
      </c>
      <c r="Q106" s="212">
        <v>0</v>
      </c>
      <c r="R106" s="212">
        <f>Q106*H106</f>
        <v>0</v>
      </c>
      <c r="S106" s="212">
        <v>0.29000000000000004</v>
      </c>
      <c r="T106" s="213">
        <f>S106*H106</f>
        <v>13.920000000000002</v>
      </c>
      <c r="AR106" s="11" t="s">
        <v>126</v>
      </c>
      <c r="AT106" s="11" t="s">
        <v>121</v>
      </c>
      <c r="AU106" s="11" t="s">
        <v>76</v>
      </c>
      <c r="AY106" s="11" t="s">
        <v>119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1" t="s">
        <v>72</v>
      </c>
      <c r="BK106" s="214">
        <f>ROUND(I106*H106,2)</f>
        <v>0</v>
      </c>
      <c r="BL106" s="11" t="s">
        <v>126</v>
      </c>
      <c r="BM106" s="11" t="s">
        <v>152</v>
      </c>
    </row>
    <row r="107" spans="2:51" s="215" customFormat="1" ht="12.75">
      <c r="B107" s="216"/>
      <c r="C107" s="217"/>
      <c r="D107" s="218" t="s">
        <v>128</v>
      </c>
      <c r="E107" s="219"/>
      <c r="F107" s="220" t="s">
        <v>153</v>
      </c>
      <c r="G107" s="217"/>
      <c r="H107" s="221">
        <v>48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128</v>
      </c>
      <c r="AU107" s="227" t="s">
        <v>76</v>
      </c>
      <c r="AV107" s="215" t="s">
        <v>76</v>
      </c>
      <c r="AW107" s="215" t="s">
        <v>31</v>
      </c>
      <c r="AX107" s="215" t="s">
        <v>72</v>
      </c>
      <c r="AY107" s="227" t="s">
        <v>119</v>
      </c>
    </row>
    <row r="108" spans="2:65" s="31" customFormat="1" ht="16.5" customHeight="1">
      <c r="B108" s="32"/>
      <c r="C108" s="203" t="s">
        <v>154</v>
      </c>
      <c r="D108" s="203" t="s">
        <v>121</v>
      </c>
      <c r="E108" s="204" t="s">
        <v>155</v>
      </c>
      <c r="F108" s="205" t="s">
        <v>156</v>
      </c>
      <c r="G108" s="206" t="s">
        <v>157</v>
      </c>
      <c r="H108" s="207">
        <v>200</v>
      </c>
      <c r="I108" s="208"/>
      <c r="J108" s="209">
        <f>ROUND(I108*H108,2)</f>
        <v>0</v>
      </c>
      <c r="K108" s="205"/>
      <c r="L108" s="58"/>
      <c r="M108" s="210"/>
      <c r="N108" s="211" t="s">
        <v>38</v>
      </c>
      <c r="O108" s="33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11" t="s">
        <v>126</v>
      </c>
      <c r="AT108" s="11" t="s">
        <v>121</v>
      </c>
      <c r="AU108" s="11" t="s">
        <v>76</v>
      </c>
      <c r="AY108" s="11" t="s">
        <v>119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1" t="s">
        <v>72</v>
      </c>
      <c r="BK108" s="214">
        <f>ROUND(I108*H108,2)</f>
        <v>0</v>
      </c>
      <c r="BL108" s="11" t="s">
        <v>126</v>
      </c>
      <c r="BM108" s="11" t="s">
        <v>158</v>
      </c>
    </row>
    <row r="109" spans="2:65" s="31" customFormat="1" ht="25.5" customHeight="1">
      <c r="B109" s="32"/>
      <c r="C109" s="203" t="s">
        <v>159</v>
      </c>
      <c r="D109" s="203" t="s">
        <v>121</v>
      </c>
      <c r="E109" s="204" t="s">
        <v>160</v>
      </c>
      <c r="F109" s="205" t="s">
        <v>161</v>
      </c>
      <c r="G109" s="206" t="s">
        <v>162</v>
      </c>
      <c r="H109" s="207">
        <v>20</v>
      </c>
      <c r="I109" s="208"/>
      <c r="J109" s="209">
        <f>ROUND(I109*H109,2)</f>
        <v>0</v>
      </c>
      <c r="K109" s="205"/>
      <c r="L109" s="58"/>
      <c r="M109" s="210"/>
      <c r="N109" s="211" t="s">
        <v>38</v>
      </c>
      <c r="O109" s="3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11" t="s">
        <v>126</v>
      </c>
      <c r="AT109" s="11" t="s">
        <v>121</v>
      </c>
      <c r="AU109" s="11" t="s">
        <v>76</v>
      </c>
      <c r="AY109" s="11" t="s">
        <v>119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1" t="s">
        <v>72</v>
      </c>
      <c r="BK109" s="214">
        <f>ROUND(I109*H109,2)</f>
        <v>0</v>
      </c>
      <c r="BL109" s="11" t="s">
        <v>126</v>
      </c>
      <c r="BM109" s="11" t="s">
        <v>163</v>
      </c>
    </row>
    <row r="110" spans="2:65" s="31" customFormat="1" ht="16.5" customHeight="1">
      <c r="B110" s="32"/>
      <c r="C110" s="203" t="s">
        <v>164</v>
      </c>
      <c r="D110" s="203" t="s">
        <v>121</v>
      </c>
      <c r="E110" s="204" t="s">
        <v>165</v>
      </c>
      <c r="F110" s="205" t="s">
        <v>166</v>
      </c>
      <c r="G110" s="206" t="s">
        <v>151</v>
      </c>
      <c r="H110" s="207">
        <v>4.5</v>
      </c>
      <c r="I110" s="208"/>
      <c r="J110" s="209">
        <f>ROUND(I110*H110,2)</f>
        <v>0</v>
      </c>
      <c r="K110" s="205"/>
      <c r="L110" s="58"/>
      <c r="M110" s="210"/>
      <c r="N110" s="211" t="s">
        <v>38</v>
      </c>
      <c r="O110" s="33"/>
      <c r="P110" s="212">
        <f>O110*H110</f>
        <v>0</v>
      </c>
      <c r="Q110" s="212">
        <v>0.00868</v>
      </c>
      <c r="R110" s="212">
        <f>Q110*H110</f>
        <v>0.03906</v>
      </c>
      <c r="S110" s="212">
        <v>0</v>
      </c>
      <c r="T110" s="213">
        <f>S110*H110</f>
        <v>0</v>
      </c>
      <c r="AR110" s="11" t="s">
        <v>126</v>
      </c>
      <c r="AT110" s="11" t="s">
        <v>121</v>
      </c>
      <c r="AU110" s="11" t="s">
        <v>76</v>
      </c>
      <c r="AY110" s="11" t="s">
        <v>119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1" t="s">
        <v>72</v>
      </c>
      <c r="BK110" s="214">
        <f>ROUND(I110*H110,2)</f>
        <v>0</v>
      </c>
      <c r="BL110" s="11" t="s">
        <v>126</v>
      </c>
      <c r="BM110" s="11" t="s">
        <v>167</v>
      </c>
    </row>
    <row r="111" spans="2:51" s="215" customFormat="1" ht="12.75">
      <c r="B111" s="216"/>
      <c r="C111" s="217"/>
      <c r="D111" s="218" t="s">
        <v>128</v>
      </c>
      <c r="E111" s="219"/>
      <c r="F111" s="220" t="s">
        <v>168</v>
      </c>
      <c r="G111" s="217"/>
      <c r="H111" s="221">
        <v>4.5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128</v>
      </c>
      <c r="AU111" s="227" t="s">
        <v>76</v>
      </c>
      <c r="AV111" s="215" t="s">
        <v>76</v>
      </c>
      <c r="AW111" s="215" t="s">
        <v>31</v>
      </c>
      <c r="AX111" s="215" t="s">
        <v>72</v>
      </c>
      <c r="AY111" s="227" t="s">
        <v>119</v>
      </c>
    </row>
    <row r="112" spans="2:65" s="31" customFormat="1" ht="16.5" customHeight="1">
      <c r="B112" s="32"/>
      <c r="C112" s="203" t="s">
        <v>169</v>
      </c>
      <c r="D112" s="203" t="s">
        <v>121</v>
      </c>
      <c r="E112" s="204" t="s">
        <v>170</v>
      </c>
      <c r="F112" s="205" t="s">
        <v>171</v>
      </c>
      <c r="G112" s="206" t="s">
        <v>151</v>
      </c>
      <c r="H112" s="207">
        <v>4.5</v>
      </c>
      <c r="I112" s="208"/>
      <c r="J112" s="209">
        <f>ROUND(I112*H112,2)</f>
        <v>0</v>
      </c>
      <c r="K112" s="205"/>
      <c r="L112" s="58"/>
      <c r="M112" s="210"/>
      <c r="N112" s="211" t="s">
        <v>38</v>
      </c>
      <c r="O112" s="33"/>
      <c r="P112" s="212">
        <f>O112*H112</f>
        <v>0</v>
      </c>
      <c r="Q112" s="212">
        <v>0.012690000000000002</v>
      </c>
      <c r="R112" s="212">
        <f>Q112*H112</f>
        <v>0.05710500000000001</v>
      </c>
      <c r="S112" s="212">
        <v>0</v>
      </c>
      <c r="T112" s="213">
        <f>S112*H112</f>
        <v>0</v>
      </c>
      <c r="AR112" s="11" t="s">
        <v>126</v>
      </c>
      <c r="AT112" s="11" t="s">
        <v>121</v>
      </c>
      <c r="AU112" s="11" t="s">
        <v>76</v>
      </c>
      <c r="AY112" s="11" t="s">
        <v>119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1" t="s">
        <v>72</v>
      </c>
      <c r="BK112" s="214">
        <f>ROUND(I112*H112,2)</f>
        <v>0</v>
      </c>
      <c r="BL112" s="11" t="s">
        <v>126</v>
      </c>
      <c r="BM112" s="11" t="s">
        <v>172</v>
      </c>
    </row>
    <row r="113" spans="2:51" s="215" customFormat="1" ht="12.75">
      <c r="B113" s="216"/>
      <c r="C113" s="217"/>
      <c r="D113" s="218" t="s">
        <v>128</v>
      </c>
      <c r="E113" s="219"/>
      <c r="F113" s="220" t="s">
        <v>168</v>
      </c>
      <c r="G113" s="217"/>
      <c r="H113" s="221">
        <v>4.5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128</v>
      </c>
      <c r="AU113" s="227" t="s">
        <v>76</v>
      </c>
      <c r="AV113" s="215" t="s">
        <v>76</v>
      </c>
      <c r="AW113" s="215" t="s">
        <v>31</v>
      </c>
      <c r="AX113" s="215" t="s">
        <v>72</v>
      </c>
      <c r="AY113" s="227" t="s">
        <v>119</v>
      </c>
    </row>
    <row r="114" spans="2:65" s="31" customFormat="1" ht="16.5" customHeight="1">
      <c r="B114" s="32"/>
      <c r="C114" s="203" t="s">
        <v>173</v>
      </c>
      <c r="D114" s="203" t="s">
        <v>121</v>
      </c>
      <c r="E114" s="204" t="s">
        <v>174</v>
      </c>
      <c r="F114" s="205" t="s">
        <v>175</v>
      </c>
      <c r="G114" s="206" t="s">
        <v>151</v>
      </c>
      <c r="H114" s="207">
        <v>30</v>
      </c>
      <c r="I114" s="208"/>
      <c r="J114" s="209">
        <f>ROUND(I114*H114,2)</f>
        <v>0</v>
      </c>
      <c r="K114" s="205"/>
      <c r="L114" s="58"/>
      <c r="M114" s="210"/>
      <c r="N114" s="211" t="s">
        <v>38</v>
      </c>
      <c r="O114" s="33"/>
      <c r="P114" s="212">
        <f>O114*H114</f>
        <v>0</v>
      </c>
      <c r="Q114" s="212">
        <v>0.0369</v>
      </c>
      <c r="R114" s="212">
        <f>Q114*H114</f>
        <v>1.107</v>
      </c>
      <c r="S114" s="212">
        <v>0</v>
      </c>
      <c r="T114" s="213">
        <f>S114*H114</f>
        <v>0</v>
      </c>
      <c r="AR114" s="11" t="s">
        <v>126</v>
      </c>
      <c r="AT114" s="11" t="s">
        <v>121</v>
      </c>
      <c r="AU114" s="11" t="s">
        <v>76</v>
      </c>
      <c r="AY114" s="11" t="s">
        <v>119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1" t="s">
        <v>72</v>
      </c>
      <c r="BK114" s="214">
        <f>ROUND(I114*H114,2)</f>
        <v>0</v>
      </c>
      <c r="BL114" s="11" t="s">
        <v>126</v>
      </c>
      <c r="BM114" s="11" t="s">
        <v>176</v>
      </c>
    </row>
    <row r="115" spans="2:51" s="215" customFormat="1" ht="12.75">
      <c r="B115" s="216"/>
      <c r="C115" s="217"/>
      <c r="D115" s="218" t="s">
        <v>128</v>
      </c>
      <c r="E115" s="219"/>
      <c r="F115" s="220" t="s">
        <v>177</v>
      </c>
      <c r="G115" s="217"/>
      <c r="H115" s="221">
        <v>30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128</v>
      </c>
      <c r="AU115" s="227" t="s">
        <v>76</v>
      </c>
      <c r="AV115" s="215" t="s">
        <v>76</v>
      </c>
      <c r="AW115" s="215" t="s">
        <v>31</v>
      </c>
      <c r="AX115" s="215" t="s">
        <v>72</v>
      </c>
      <c r="AY115" s="227" t="s">
        <v>119</v>
      </c>
    </row>
    <row r="116" spans="2:65" s="31" customFormat="1" ht="16.5" customHeight="1">
      <c r="B116" s="32"/>
      <c r="C116" s="203" t="s">
        <v>178</v>
      </c>
      <c r="D116" s="203" t="s">
        <v>121</v>
      </c>
      <c r="E116" s="204" t="s">
        <v>179</v>
      </c>
      <c r="F116" s="205" t="s">
        <v>180</v>
      </c>
      <c r="G116" s="206" t="s">
        <v>181</v>
      </c>
      <c r="H116" s="207">
        <v>84.259</v>
      </c>
      <c r="I116" s="208"/>
      <c r="J116" s="209">
        <f>ROUND(I116*H116,2)</f>
        <v>0</v>
      </c>
      <c r="K116" s="205"/>
      <c r="L116" s="58"/>
      <c r="M116" s="210"/>
      <c r="N116" s="211" t="s">
        <v>38</v>
      </c>
      <c r="O116" s="33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11" t="s">
        <v>126</v>
      </c>
      <c r="AT116" s="11" t="s">
        <v>121</v>
      </c>
      <c r="AU116" s="11" t="s">
        <v>76</v>
      </c>
      <c r="AY116" s="11" t="s">
        <v>119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1" t="s">
        <v>72</v>
      </c>
      <c r="BK116" s="214">
        <f>ROUND(I116*H116,2)</f>
        <v>0</v>
      </c>
      <c r="BL116" s="11" t="s">
        <v>126</v>
      </c>
      <c r="BM116" s="11" t="s">
        <v>182</v>
      </c>
    </row>
    <row r="117" spans="2:51" s="215" customFormat="1" ht="12.75">
      <c r="B117" s="216"/>
      <c r="C117" s="217"/>
      <c r="D117" s="218" t="s">
        <v>128</v>
      </c>
      <c r="E117" s="219"/>
      <c r="F117" s="220" t="s">
        <v>183</v>
      </c>
      <c r="G117" s="217"/>
      <c r="H117" s="221">
        <v>84.259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128</v>
      </c>
      <c r="AU117" s="227" t="s">
        <v>76</v>
      </c>
      <c r="AV117" s="215" t="s">
        <v>76</v>
      </c>
      <c r="AW117" s="215" t="s">
        <v>31</v>
      </c>
      <c r="AX117" s="215" t="s">
        <v>72</v>
      </c>
      <c r="AY117" s="227" t="s">
        <v>119</v>
      </c>
    </row>
    <row r="118" spans="2:65" s="31" customFormat="1" ht="16.5" customHeight="1">
      <c r="B118" s="32"/>
      <c r="C118" s="203" t="s">
        <v>184</v>
      </c>
      <c r="D118" s="203" t="s">
        <v>121</v>
      </c>
      <c r="E118" s="204" t="s">
        <v>185</v>
      </c>
      <c r="F118" s="205" t="s">
        <v>186</v>
      </c>
      <c r="G118" s="206" t="s">
        <v>181</v>
      </c>
      <c r="H118" s="207">
        <v>224.69</v>
      </c>
      <c r="I118" s="208"/>
      <c r="J118" s="209">
        <f>ROUND(I118*H118,2)</f>
        <v>0</v>
      </c>
      <c r="K118" s="205"/>
      <c r="L118" s="58"/>
      <c r="M118" s="210"/>
      <c r="N118" s="211" t="s">
        <v>38</v>
      </c>
      <c r="O118" s="33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11" t="s">
        <v>126</v>
      </c>
      <c r="AT118" s="11" t="s">
        <v>121</v>
      </c>
      <c r="AU118" s="11" t="s">
        <v>76</v>
      </c>
      <c r="AY118" s="11" t="s">
        <v>119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1" t="s">
        <v>72</v>
      </c>
      <c r="BK118" s="214">
        <f>ROUND(I118*H118,2)</f>
        <v>0</v>
      </c>
      <c r="BL118" s="11" t="s">
        <v>126</v>
      </c>
      <c r="BM118" s="11" t="s">
        <v>187</v>
      </c>
    </row>
    <row r="119" spans="2:51" s="215" customFormat="1" ht="12.75">
      <c r="B119" s="216"/>
      <c r="C119" s="217"/>
      <c r="D119" s="218" t="s">
        <v>128</v>
      </c>
      <c r="E119" s="219"/>
      <c r="F119" s="220" t="s">
        <v>188</v>
      </c>
      <c r="G119" s="217"/>
      <c r="H119" s="221">
        <v>602.07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128</v>
      </c>
      <c r="AU119" s="227" t="s">
        <v>76</v>
      </c>
      <c r="AV119" s="215" t="s">
        <v>76</v>
      </c>
      <c r="AW119" s="215" t="s">
        <v>31</v>
      </c>
      <c r="AX119" s="215" t="s">
        <v>67</v>
      </c>
      <c r="AY119" s="227" t="s">
        <v>119</v>
      </c>
    </row>
    <row r="120" spans="2:51" s="215" customFormat="1" ht="12.75">
      <c r="B120" s="216"/>
      <c r="C120" s="217"/>
      <c r="D120" s="218" t="s">
        <v>128</v>
      </c>
      <c r="E120" s="219"/>
      <c r="F120" s="220" t="s">
        <v>189</v>
      </c>
      <c r="G120" s="217"/>
      <c r="H120" s="221">
        <v>6.317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128</v>
      </c>
      <c r="AU120" s="227" t="s">
        <v>76</v>
      </c>
      <c r="AV120" s="215" t="s">
        <v>76</v>
      </c>
      <c r="AW120" s="215" t="s">
        <v>31</v>
      </c>
      <c r="AX120" s="215" t="s">
        <v>67</v>
      </c>
      <c r="AY120" s="227" t="s">
        <v>119</v>
      </c>
    </row>
    <row r="121" spans="2:51" s="240" customFormat="1" ht="12.75">
      <c r="B121" s="241"/>
      <c r="C121" s="242"/>
      <c r="D121" s="218" t="s">
        <v>128</v>
      </c>
      <c r="E121" s="243"/>
      <c r="F121" s="244" t="s">
        <v>190</v>
      </c>
      <c r="G121" s="242"/>
      <c r="H121" s="245">
        <v>608.387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AT121" s="251" t="s">
        <v>128</v>
      </c>
      <c r="AU121" s="251" t="s">
        <v>76</v>
      </c>
      <c r="AV121" s="240" t="s">
        <v>137</v>
      </c>
      <c r="AW121" s="240" t="s">
        <v>31</v>
      </c>
      <c r="AX121" s="240" t="s">
        <v>67</v>
      </c>
      <c r="AY121" s="251" t="s">
        <v>119</v>
      </c>
    </row>
    <row r="122" spans="2:51" s="215" customFormat="1" ht="12.75">
      <c r="B122" s="216"/>
      <c r="C122" s="217"/>
      <c r="D122" s="218" t="s">
        <v>128</v>
      </c>
      <c r="E122" s="219"/>
      <c r="F122" s="220" t="s">
        <v>191</v>
      </c>
      <c r="G122" s="217"/>
      <c r="H122" s="221">
        <v>73.576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128</v>
      </c>
      <c r="AU122" s="227" t="s">
        <v>76</v>
      </c>
      <c r="AV122" s="215" t="s">
        <v>76</v>
      </c>
      <c r="AW122" s="215" t="s">
        <v>31</v>
      </c>
      <c r="AX122" s="215" t="s">
        <v>67</v>
      </c>
      <c r="AY122" s="227" t="s">
        <v>119</v>
      </c>
    </row>
    <row r="123" spans="2:51" s="228" customFormat="1" ht="12.75">
      <c r="B123" s="229"/>
      <c r="C123" s="230"/>
      <c r="D123" s="218" t="s">
        <v>128</v>
      </c>
      <c r="E123" s="231"/>
      <c r="F123" s="232" t="s">
        <v>131</v>
      </c>
      <c r="G123" s="230"/>
      <c r="H123" s="233">
        <v>681.963</v>
      </c>
      <c r="I123" s="234"/>
      <c r="J123" s="230"/>
      <c r="K123" s="230"/>
      <c r="L123" s="235"/>
      <c r="M123" s="236"/>
      <c r="N123" s="237"/>
      <c r="O123" s="237"/>
      <c r="P123" s="237"/>
      <c r="Q123" s="237"/>
      <c r="R123" s="237"/>
      <c r="S123" s="237"/>
      <c r="T123" s="238"/>
      <c r="AT123" s="239" t="s">
        <v>128</v>
      </c>
      <c r="AU123" s="239" t="s">
        <v>76</v>
      </c>
      <c r="AV123" s="228" t="s">
        <v>126</v>
      </c>
      <c r="AW123" s="228" t="s">
        <v>31</v>
      </c>
      <c r="AX123" s="228" t="s">
        <v>67</v>
      </c>
      <c r="AY123" s="239" t="s">
        <v>119</v>
      </c>
    </row>
    <row r="124" spans="2:51" s="215" customFormat="1" ht="12.75">
      <c r="B124" s="216"/>
      <c r="C124" s="217"/>
      <c r="D124" s="218" t="s">
        <v>128</v>
      </c>
      <c r="E124" s="219"/>
      <c r="F124" s="220" t="s">
        <v>192</v>
      </c>
      <c r="G124" s="217"/>
      <c r="H124" s="221">
        <v>365.032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128</v>
      </c>
      <c r="AU124" s="227" t="s">
        <v>76</v>
      </c>
      <c r="AV124" s="215" t="s">
        <v>76</v>
      </c>
      <c r="AW124" s="215" t="s">
        <v>31</v>
      </c>
      <c r="AX124" s="215" t="s">
        <v>67</v>
      </c>
      <c r="AY124" s="227" t="s">
        <v>119</v>
      </c>
    </row>
    <row r="125" spans="2:51" s="215" customFormat="1" ht="12.75">
      <c r="B125" s="216"/>
      <c r="C125" s="217"/>
      <c r="D125" s="218" t="s">
        <v>128</v>
      </c>
      <c r="E125" s="219"/>
      <c r="F125" s="220" t="s">
        <v>193</v>
      </c>
      <c r="G125" s="217"/>
      <c r="H125" s="221">
        <v>36.788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128</v>
      </c>
      <c r="AU125" s="227" t="s">
        <v>76</v>
      </c>
      <c r="AV125" s="215" t="s">
        <v>76</v>
      </c>
      <c r="AW125" s="215" t="s">
        <v>31</v>
      </c>
      <c r="AX125" s="215" t="s">
        <v>67</v>
      </c>
      <c r="AY125" s="227" t="s">
        <v>119</v>
      </c>
    </row>
    <row r="126" spans="2:51" s="215" customFormat="1" ht="12.75">
      <c r="B126" s="216"/>
      <c r="C126" s="217"/>
      <c r="D126" s="218" t="s">
        <v>128</v>
      </c>
      <c r="E126" s="219"/>
      <c r="F126" s="220" t="s">
        <v>194</v>
      </c>
      <c r="G126" s="217"/>
      <c r="H126" s="221">
        <v>-101.448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128</v>
      </c>
      <c r="AU126" s="227" t="s">
        <v>76</v>
      </c>
      <c r="AV126" s="215" t="s">
        <v>76</v>
      </c>
      <c r="AW126" s="215" t="s">
        <v>31</v>
      </c>
      <c r="AX126" s="215" t="s">
        <v>67</v>
      </c>
      <c r="AY126" s="227" t="s">
        <v>119</v>
      </c>
    </row>
    <row r="127" spans="2:51" s="215" customFormat="1" ht="12.75">
      <c r="B127" s="216"/>
      <c r="C127" s="217"/>
      <c r="D127" s="218" t="s">
        <v>128</v>
      </c>
      <c r="E127" s="219"/>
      <c r="F127" s="220" t="s">
        <v>195</v>
      </c>
      <c r="G127" s="217"/>
      <c r="H127" s="221">
        <v>-6.42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128</v>
      </c>
      <c r="AU127" s="227" t="s">
        <v>76</v>
      </c>
      <c r="AV127" s="215" t="s">
        <v>76</v>
      </c>
      <c r="AW127" s="215" t="s">
        <v>31</v>
      </c>
      <c r="AX127" s="215" t="s">
        <v>67</v>
      </c>
      <c r="AY127" s="227" t="s">
        <v>119</v>
      </c>
    </row>
    <row r="128" spans="2:51" s="215" customFormat="1" ht="12.75">
      <c r="B128" s="216"/>
      <c r="C128" s="217"/>
      <c r="D128" s="218" t="s">
        <v>128</v>
      </c>
      <c r="E128" s="219"/>
      <c r="F128" s="220" t="s">
        <v>196</v>
      </c>
      <c r="G128" s="217"/>
      <c r="H128" s="221">
        <v>-9.996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128</v>
      </c>
      <c r="AU128" s="227" t="s">
        <v>76</v>
      </c>
      <c r="AV128" s="215" t="s">
        <v>76</v>
      </c>
      <c r="AW128" s="215" t="s">
        <v>31</v>
      </c>
      <c r="AX128" s="215" t="s">
        <v>67</v>
      </c>
      <c r="AY128" s="227" t="s">
        <v>119</v>
      </c>
    </row>
    <row r="129" spans="2:51" s="215" customFormat="1" ht="12.75">
      <c r="B129" s="216"/>
      <c r="C129" s="217"/>
      <c r="D129" s="218" t="s">
        <v>128</v>
      </c>
      <c r="E129" s="219"/>
      <c r="F129" s="220" t="s">
        <v>197</v>
      </c>
      <c r="G129" s="217"/>
      <c r="H129" s="221">
        <v>-3.094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128</v>
      </c>
      <c r="AU129" s="227" t="s">
        <v>76</v>
      </c>
      <c r="AV129" s="215" t="s">
        <v>76</v>
      </c>
      <c r="AW129" s="215" t="s">
        <v>31</v>
      </c>
      <c r="AX129" s="215" t="s">
        <v>67</v>
      </c>
      <c r="AY129" s="227" t="s">
        <v>119</v>
      </c>
    </row>
    <row r="130" spans="2:51" s="228" customFormat="1" ht="12.75">
      <c r="B130" s="229"/>
      <c r="C130" s="230"/>
      <c r="D130" s="218" t="s">
        <v>128</v>
      </c>
      <c r="E130" s="231"/>
      <c r="F130" s="232" t="s">
        <v>131</v>
      </c>
      <c r="G130" s="230"/>
      <c r="H130" s="233">
        <v>280.862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128</v>
      </c>
      <c r="AU130" s="239" t="s">
        <v>76</v>
      </c>
      <c r="AV130" s="228" t="s">
        <v>126</v>
      </c>
      <c r="AW130" s="228" t="s">
        <v>31</v>
      </c>
      <c r="AX130" s="228" t="s">
        <v>67</v>
      </c>
      <c r="AY130" s="239" t="s">
        <v>119</v>
      </c>
    </row>
    <row r="131" spans="2:51" s="215" customFormat="1" ht="12.75">
      <c r="B131" s="216"/>
      <c r="C131" s="217"/>
      <c r="D131" s="218" t="s">
        <v>128</v>
      </c>
      <c r="E131" s="219"/>
      <c r="F131" s="220" t="s">
        <v>198</v>
      </c>
      <c r="G131" s="217"/>
      <c r="H131" s="221">
        <v>224.69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128</v>
      </c>
      <c r="AU131" s="227" t="s">
        <v>76</v>
      </c>
      <c r="AV131" s="215" t="s">
        <v>76</v>
      </c>
      <c r="AW131" s="215" t="s">
        <v>31</v>
      </c>
      <c r="AX131" s="215" t="s">
        <v>72</v>
      </c>
      <c r="AY131" s="227" t="s">
        <v>119</v>
      </c>
    </row>
    <row r="132" spans="2:65" s="31" customFormat="1" ht="16.5" customHeight="1">
      <c r="B132" s="32"/>
      <c r="C132" s="203" t="s">
        <v>199</v>
      </c>
      <c r="D132" s="203" t="s">
        <v>121</v>
      </c>
      <c r="E132" s="204" t="s">
        <v>200</v>
      </c>
      <c r="F132" s="205" t="s">
        <v>201</v>
      </c>
      <c r="G132" s="206" t="s">
        <v>181</v>
      </c>
      <c r="H132" s="207">
        <v>224.69</v>
      </c>
      <c r="I132" s="208"/>
      <c r="J132" s="209">
        <f>ROUND(I132*H132,2)</f>
        <v>0</v>
      </c>
      <c r="K132" s="205"/>
      <c r="L132" s="58"/>
      <c r="M132" s="210"/>
      <c r="N132" s="211" t="s">
        <v>38</v>
      </c>
      <c r="O132" s="33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11" t="s">
        <v>126</v>
      </c>
      <c r="AT132" s="11" t="s">
        <v>121</v>
      </c>
      <c r="AU132" s="11" t="s">
        <v>76</v>
      </c>
      <c r="AY132" s="11" t="s">
        <v>119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1" t="s">
        <v>72</v>
      </c>
      <c r="BK132" s="214">
        <f>ROUND(I132*H132,2)</f>
        <v>0</v>
      </c>
      <c r="BL132" s="11" t="s">
        <v>126</v>
      </c>
      <c r="BM132" s="11" t="s">
        <v>202</v>
      </c>
    </row>
    <row r="133" spans="2:65" s="31" customFormat="1" ht="16.5" customHeight="1">
      <c r="B133" s="32"/>
      <c r="C133" s="203" t="s">
        <v>10</v>
      </c>
      <c r="D133" s="203" t="s">
        <v>121</v>
      </c>
      <c r="E133" s="204" t="s">
        <v>203</v>
      </c>
      <c r="F133" s="205" t="s">
        <v>204</v>
      </c>
      <c r="G133" s="206" t="s">
        <v>181</v>
      </c>
      <c r="H133" s="207">
        <v>56.172</v>
      </c>
      <c r="I133" s="208"/>
      <c r="J133" s="209">
        <f>ROUND(I133*H133,2)</f>
        <v>0</v>
      </c>
      <c r="K133" s="205" t="s">
        <v>125</v>
      </c>
      <c r="L133" s="58"/>
      <c r="M133" s="210"/>
      <c r="N133" s="211" t="s">
        <v>38</v>
      </c>
      <c r="O133" s="3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11" t="s">
        <v>126</v>
      </c>
      <c r="AT133" s="11" t="s">
        <v>121</v>
      </c>
      <c r="AU133" s="11" t="s">
        <v>76</v>
      </c>
      <c r="AY133" s="11" t="s">
        <v>119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1" t="s">
        <v>72</v>
      </c>
      <c r="BK133" s="214">
        <f>ROUND(I133*H133,2)</f>
        <v>0</v>
      </c>
      <c r="BL133" s="11" t="s">
        <v>126</v>
      </c>
      <c r="BM133" s="11" t="s">
        <v>205</v>
      </c>
    </row>
    <row r="134" spans="2:51" s="215" customFormat="1" ht="12.75">
      <c r="B134" s="216"/>
      <c r="C134" s="217"/>
      <c r="D134" s="218" t="s">
        <v>128</v>
      </c>
      <c r="E134" s="219"/>
      <c r="F134" s="220" t="s">
        <v>206</v>
      </c>
      <c r="G134" s="217"/>
      <c r="H134" s="221">
        <v>56.172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128</v>
      </c>
      <c r="AU134" s="227" t="s">
        <v>76</v>
      </c>
      <c r="AV134" s="215" t="s">
        <v>76</v>
      </c>
      <c r="AW134" s="215" t="s">
        <v>31</v>
      </c>
      <c r="AX134" s="215" t="s">
        <v>72</v>
      </c>
      <c r="AY134" s="227" t="s">
        <v>119</v>
      </c>
    </row>
    <row r="135" spans="2:65" s="31" customFormat="1" ht="16.5" customHeight="1">
      <c r="B135" s="32"/>
      <c r="C135" s="203" t="s">
        <v>207</v>
      </c>
      <c r="D135" s="203" t="s">
        <v>121</v>
      </c>
      <c r="E135" s="204" t="s">
        <v>208</v>
      </c>
      <c r="F135" s="205" t="s">
        <v>209</v>
      </c>
      <c r="G135" s="206" t="s">
        <v>181</v>
      </c>
      <c r="H135" s="207">
        <v>56.172</v>
      </c>
      <c r="I135" s="208"/>
      <c r="J135" s="209">
        <f>ROUND(I135*H135,2)</f>
        <v>0</v>
      </c>
      <c r="K135" s="205"/>
      <c r="L135" s="58"/>
      <c r="M135" s="210"/>
      <c r="N135" s="211" t="s">
        <v>38</v>
      </c>
      <c r="O135" s="33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11" t="s">
        <v>126</v>
      </c>
      <c r="AT135" s="11" t="s">
        <v>121</v>
      </c>
      <c r="AU135" s="11" t="s">
        <v>76</v>
      </c>
      <c r="AY135" s="11" t="s">
        <v>119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1" t="s">
        <v>72</v>
      </c>
      <c r="BK135" s="214">
        <f>ROUND(I135*H135,2)</f>
        <v>0</v>
      </c>
      <c r="BL135" s="11" t="s">
        <v>126</v>
      </c>
      <c r="BM135" s="11" t="s">
        <v>210</v>
      </c>
    </row>
    <row r="136" spans="2:65" s="31" customFormat="1" ht="16.5" customHeight="1">
      <c r="B136" s="32"/>
      <c r="C136" s="203" t="s">
        <v>211</v>
      </c>
      <c r="D136" s="203" t="s">
        <v>121</v>
      </c>
      <c r="E136" s="204" t="s">
        <v>212</v>
      </c>
      <c r="F136" s="205" t="s">
        <v>213</v>
      </c>
      <c r="G136" s="206" t="s">
        <v>124</v>
      </c>
      <c r="H136" s="207">
        <v>608.387</v>
      </c>
      <c r="I136" s="208"/>
      <c r="J136" s="209">
        <f>ROUND(I136*H136,2)</f>
        <v>0</v>
      </c>
      <c r="K136" s="205"/>
      <c r="L136" s="58"/>
      <c r="M136" s="210"/>
      <c r="N136" s="211" t="s">
        <v>38</v>
      </c>
      <c r="O136" s="33"/>
      <c r="P136" s="212">
        <f>O136*H136</f>
        <v>0</v>
      </c>
      <c r="Q136" s="212">
        <v>0.0008399999999999999</v>
      </c>
      <c r="R136" s="212">
        <f>Q136*H136</f>
        <v>0.5110450799999999</v>
      </c>
      <c r="S136" s="212">
        <v>0</v>
      </c>
      <c r="T136" s="213">
        <f>S136*H136</f>
        <v>0</v>
      </c>
      <c r="AR136" s="11" t="s">
        <v>126</v>
      </c>
      <c r="AT136" s="11" t="s">
        <v>121</v>
      </c>
      <c r="AU136" s="11" t="s">
        <v>76</v>
      </c>
      <c r="AY136" s="11" t="s">
        <v>119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1" t="s">
        <v>72</v>
      </c>
      <c r="BK136" s="214">
        <f>ROUND(I136*H136,2)</f>
        <v>0</v>
      </c>
      <c r="BL136" s="11" t="s">
        <v>126</v>
      </c>
      <c r="BM136" s="11" t="s">
        <v>214</v>
      </c>
    </row>
    <row r="137" spans="2:51" s="215" customFormat="1" ht="12.75">
      <c r="B137" s="216"/>
      <c r="C137" s="217"/>
      <c r="D137" s="218" t="s">
        <v>128</v>
      </c>
      <c r="E137" s="219"/>
      <c r="F137" s="220" t="s">
        <v>188</v>
      </c>
      <c r="G137" s="217"/>
      <c r="H137" s="221">
        <v>602.07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128</v>
      </c>
      <c r="AU137" s="227" t="s">
        <v>76</v>
      </c>
      <c r="AV137" s="215" t="s">
        <v>76</v>
      </c>
      <c r="AW137" s="215" t="s">
        <v>31</v>
      </c>
      <c r="AX137" s="215" t="s">
        <v>67</v>
      </c>
      <c r="AY137" s="227" t="s">
        <v>119</v>
      </c>
    </row>
    <row r="138" spans="2:51" s="215" customFormat="1" ht="12.75">
      <c r="B138" s="216"/>
      <c r="C138" s="217"/>
      <c r="D138" s="218" t="s">
        <v>128</v>
      </c>
      <c r="E138" s="219"/>
      <c r="F138" s="220" t="s">
        <v>189</v>
      </c>
      <c r="G138" s="217"/>
      <c r="H138" s="221">
        <v>6.317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128</v>
      </c>
      <c r="AU138" s="227" t="s">
        <v>76</v>
      </c>
      <c r="AV138" s="215" t="s">
        <v>76</v>
      </c>
      <c r="AW138" s="215" t="s">
        <v>31</v>
      </c>
      <c r="AX138" s="215" t="s">
        <v>67</v>
      </c>
      <c r="AY138" s="227" t="s">
        <v>119</v>
      </c>
    </row>
    <row r="139" spans="2:51" s="228" customFormat="1" ht="12.75">
      <c r="B139" s="229"/>
      <c r="C139" s="230"/>
      <c r="D139" s="218" t="s">
        <v>128</v>
      </c>
      <c r="E139" s="231"/>
      <c r="F139" s="232" t="s">
        <v>131</v>
      </c>
      <c r="G139" s="230"/>
      <c r="H139" s="233">
        <v>608.387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128</v>
      </c>
      <c r="AU139" s="239" t="s">
        <v>76</v>
      </c>
      <c r="AV139" s="228" t="s">
        <v>126</v>
      </c>
      <c r="AW139" s="228" t="s">
        <v>31</v>
      </c>
      <c r="AX139" s="228" t="s">
        <v>72</v>
      </c>
      <c r="AY139" s="239" t="s">
        <v>119</v>
      </c>
    </row>
    <row r="140" spans="2:65" s="31" customFormat="1" ht="16.5" customHeight="1">
      <c r="B140" s="32"/>
      <c r="C140" s="203" t="s">
        <v>215</v>
      </c>
      <c r="D140" s="203" t="s">
        <v>121</v>
      </c>
      <c r="E140" s="204" t="s">
        <v>216</v>
      </c>
      <c r="F140" s="205" t="s">
        <v>217</v>
      </c>
      <c r="G140" s="206" t="s">
        <v>124</v>
      </c>
      <c r="H140" s="207">
        <v>608.387</v>
      </c>
      <c r="I140" s="208"/>
      <c r="J140" s="209">
        <f>ROUND(I140*H140,2)</f>
        <v>0</v>
      </c>
      <c r="K140" s="205"/>
      <c r="L140" s="58"/>
      <c r="M140" s="210"/>
      <c r="N140" s="211" t="s">
        <v>38</v>
      </c>
      <c r="O140" s="33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11" t="s">
        <v>126</v>
      </c>
      <c r="AT140" s="11" t="s">
        <v>121</v>
      </c>
      <c r="AU140" s="11" t="s">
        <v>76</v>
      </c>
      <c r="AY140" s="11" t="s">
        <v>119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1" t="s">
        <v>72</v>
      </c>
      <c r="BK140" s="214">
        <f>ROUND(I140*H140,2)</f>
        <v>0</v>
      </c>
      <c r="BL140" s="11" t="s">
        <v>126</v>
      </c>
      <c r="BM140" s="11" t="s">
        <v>218</v>
      </c>
    </row>
    <row r="141" spans="2:65" s="31" customFormat="1" ht="16.5" customHeight="1">
      <c r="B141" s="32"/>
      <c r="C141" s="203" t="s">
        <v>219</v>
      </c>
      <c r="D141" s="203" t="s">
        <v>121</v>
      </c>
      <c r="E141" s="204" t="s">
        <v>220</v>
      </c>
      <c r="F141" s="205" t="s">
        <v>221</v>
      </c>
      <c r="G141" s="206" t="s">
        <v>181</v>
      </c>
      <c r="H141" s="207">
        <v>280.862</v>
      </c>
      <c r="I141" s="208"/>
      <c r="J141" s="209">
        <f>ROUND(I141*H141,2)</f>
        <v>0</v>
      </c>
      <c r="K141" s="205"/>
      <c r="L141" s="58"/>
      <c r="M141" s="210"/>
      <c r="N141" s="211" t="s">
        <v>38</v>
      </c>
      <c r="O141" s="33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11" t="s">
        <v>126</v>
      </c>
      <c r="AT141" s="11" t="s">
        <v>121</v>
      </c>
      <c r="AU141" s="11" t="s">
        <v>76</v>
      </c>
      <c r="AY141" s="11" t="s">
        <v>119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1" t="s">
        <v>72</v>
      </c>
      <c r="BK141" s="214">
        <f>ROUND(I141*H141,2)</f>
        <v>0</v>
      </c>
      <c r="BL141" s="11" t="s">
        <v>126</v>
      </c>
      <c r="BM141" s="11" t="s">
        <v>222</v>
      </c>
    </row>
    <row r="142" spans="2:51" s="215" customFormat="1" ht="12.75">
      <c r="B142" s="216"/>
      <c r="C142" s="217"/>
      <c r="D142" s="218" t="s">
        <v>128</v>
      </c>
      <c r="E142" s="219"/>
      <c r="F142" s="220" t="s">
        <v>223</v>
      </c>
      <c r="G142" s="217"/>
      <c r="H142" s="221">
        <v>280.862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128</v>
      </c>
      <c r="AU142" s="227" t="s">
        <v>76</v>
      </c>
      <c r="AV142" s="215" t="s">
        <v>76</v>
      </c>
      <c r="AW142" s="215" t="s">
        <v>31</v>
      </c>
      <c r="AX142" s="215" t="s">
        <v>67</v>
      </c>
      <c r="AY142" s="227" t="s">
        <v>119</v>
      </c>
    </row>
    <row r="143" spans="2:65" s="31" customFormat="1" ht="16.5" customHeight="1">
      <c r="B143" s="32"/>
      <c r="C143" s="203" t="s">
        <v>224</v>
      </c>
      <c r="D143" s="203" t="s">
        <v>121</v>
      </c>
      <c r="E143" s="204" t="s">
        <v>225</v>
      </c>
      <c r="F143" s="205" t="s">
        <v>226</v>
      </c>
      <c r="G143" s="206" t="s">
        <v>181</v>
      </c>
      <c r="H143" s="207">
        <v>345.388</v>
      </c>
      <c r="I143" s="208"/>
      <c r="J143" s="209">
        <f>ROUND(I143*H143,2)</f>
        <v>0</v>
      </c>
      <c r="K143" s="205"/>
      <c r="L143" s="58"/>
      <c r="M143" s="210"/>
      <c r="N143" s="211" t="s">
        <v>38</v>
      </c>
      <c r="O143" s="33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11" t="s">
        <v>126</v>
      </c>
      <c r="AT143" s="11" t="s">
        <v>121</v>
      </c>
      <c r="AU143" s="11" t="s">
        <v>76</v>
      </c>
      <c r="AY143" s="11" t="s">
        <v>119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1" t="s">
        <v>72</v>
      </c>
      <c r="BK143" s="214">
        <f>ROUND(I143*H143,2)</f>
        <v>0</v>
      </c>
      <c r="BL143" s="11" t="s">
        <v>126</v>
      </c>
      <c r="BM143" s="11" t="s">
        <v>227</v>
      </c>
    </row>
    <row r="144" spans="2:51" s="215" customFormat="1" ht="12.75">
      <c r="B144" s="216"/>
      <c r="C144" s="217"/>
      <c r="D144" s="218" t="s">
        <v>128</v>
      </c>
      <c r="E144" s="219"/>
      <c r="F144" s="220" t="s">
        <v>228</v>
      </c>
      <c r="G144" s="217"/>
      <c r="H144" s="221">
        <v>345.388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128</v>
      </c>
      <c r="AU144" s="227" t="s">
        <v>76</v>
      </c>
      <c r="AV144" s="215" t="s">
        <v>76</v>
      </c>
      <c r="AW144" s="215" t="s">
        <v>31</v>
      </c>
      <c r="AX144" s="215" t="s">
        <v>72</v>
      </c>
      <c r="AY144" s="227" t="s">
        <v>119</v>
      </c>
    </row>
    <row r="145" spans="2:65" s="31" customFormat="1" ht="16.5" customHeight="1">
      <c r="B145" s="32"/>
      <c r="C145" s="203" t="s">
        <v>9</v>
      </c>
      <c r="D145" s="203" t="s">
        <v>121</v>
      </c>
      <c r="E145" s="204" t="s">
        <v>229</v>
      </c>
      <c r="F145" s="205" t="s">
        <v>230</v>
      </c>
      <c r="G145" s="206" t="s">
        <v>181</v>
      </c>
      <c r="H145" s="207">
        <v>108.168</v>
      </c>
      <c r="I145" s="208"/>
      <c r="J145" s="209">
        <f>ROUND(I145*H145,2)</f>
        <v>0</v>
      </c>
      <c r="K145" s="205"/>
      <c r="L145" s="58"/>
      <c r="M145" s="210"/>
      <c r="N145" s="211" t="s">
        <v>38</v>
      </c>
      <c r="O145" s="33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11" t="s">
        <v>126</v>
      </c>
      <c r="AT145" s="11" t="s">
        <v>121</v>
      </c>
      <c r="AU145" s="11" t="s">
        <v>76</v>
      </c>
      <c r="AY145" s="11" t="s">
        <v>119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1" t="s">
        <v>72</v>
      </c>
      <c r="BK145" s="214">
        <f>ROUND(I145*H145,2)</f>
        <v>0</v>
      </c>
      <c r="BL145" s="11" t="s">
        <v>126</v>
      </c>
      <c r="BM145" s="11" t="s">
        <v>231</v>
      </c>
    </row>
    <row r="146" spans="2:51" s="215" customFormat="1" ht="12.75">
      <c r="B146" s="216"/>
      <c r="C146" s="217"/>
      <c r="D146" s="218" t="s">
        <v>128</v>
      </c>
      <c r="E146" s="219"/>
      <c r="F146" s="220" t="s">
        <v>232</v>
      </c>
      <c r="G146" s="217"/>
      <c r="H146" s="221">
        <v>108.168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128</v>
      </c>
      <c r="AU146" s="227" t="s">
        <v>76</v>
      </c>
      <c r="AV146" s="215" t="s">
        <v>76</v>
      </c>
      <c r="AW146" s="215" t="s">
        <v>31</v>
      </c>
      <c r="AX146" s="215" t="s">
        <v>72</v>
      </c>
      <c r="AY146" s="227" t="s">
        <v>119</v>
      </c>
    </row>
    <row r="147" spans="2:65" s="31" customFormat="1" ht="25.5" customHeight="1">
      <c r="B147" s="32"/>
      <c r="C147" s="203" t="s">
        <v>233</v>
      </c>
      <c r="D147" s="203" t="s">
        <v>121</v>
      </c>
      <c r="E147" s="204" t="s">
        <v>234</v>
      </c>
      <c r="F147" s="205" t="s">
        <v>235</v>
      </c>
      <c r="G147" s="206" t="s">
        <v>181</v>
      </c>
      <c r="H147" s="207">
        <v>1081.68</v>
      </c>
      <c r="I147" s="208"/>
      <c r="J147" s="209">
        <f>ROUND(I147*H147,2)</f>
        <v>0</v>
      </c>
      <c r="K147" s="205"/>
      <c r="L147" s="58"/>
      <c r="M147" s="210"/>
      <c r="N147" s="211" t="s">
        <v>38</v>
      </c>
      <c r="O147" s="33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11" t="s">
        <v>126</v>
      </c>
      <c r="AT147" s="11" t="s">
        <v>121</v>
      </c>
      <c r="AU147" s="11" t="s">
        <v>76</v>
      </c>
      <c r="AY147" s="11" t="s">
        <v>119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1" t="s">
        <v>72</v>
      </c>
      <c r="BK147" s="214">
        <f>ROUND(I147*H147,2)</f>
        <v>0</v>
      </c>
      <c r="BL147" s="11" t="s">
        <v>126</v>
      </c>
      <c r="BM147" s="11" t="s">
        <v>236</v>
      </c>
    </row>
    <row r="148" spans="2:51" s="215" customFormat="1" ht="12.75">
      <c r="B148" s="216"/>
      <c r="C148" s="217"/>
      <c r="D148" s="218" t="s">
        <v>128</v>
      </c>
      <c r="E148" s="219"/>
      <c r="F148" s="220" t="s">
        <v>237</v>
      </c>
      <c r="G148" s="217"/>
      <c r="H148" s="221">
        <v>1081.68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128</v>
      </c>
      <c r="AU148" s="227" t="s">
        <v>76</v>
      </c>
      <c r="AV148" s="215" t="s">
        <v>76</v>
      </c>
      <c r="AW148" s="215" t="s">
        <v>31</v>
      </c>
      <c r="AX148" s="215" t="s">
        <v>72</v>
      </c>
      <c r="AY148" s="227" t="s">
        <v>119</v>
      </c>
    </row>
    <row r="149" spans="2:65" s="31" customFormat="1" ht="16.5" customHeight="1">
      <c r="B149" s="32"/>
      <c r="C149" s="203" t="s">
        <v>238</v>
      </c>
      <c r="D149" s="203" t="s">
        <v>121</v>
      </c>
      <c r="E149" s="204" t="s">
        <v>239</v>
      </c>
      <c r="F149" s="205" t="s">
        <v>240</v>
      </c>
      <c r="G149" s="206" t="s">
        <v>181</v>
      </c>
      <c r="H149" s="207">
        <v>172.694</v>
      </c>
      <c r="I149" s="208"/>
      <c r="J149" s="209">
        <f>ROUND(I149*H149,2)</f>
        <v>0</v>
      </c>
      <c r="K149" s="205"/>
      <c r="L149" s="58"/>
      <c r="M149" s="210"/>
      <c r="N149" s="211" t="s">
        <v>38</v>
      </c>
      <c r="O149" s="33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11" t="s">
        <v>126</v>
      </c>
      <c r="AT149" s="11" t="s">
        <v>121</v>
      </c>
      <c r="AU149" s="11" t="s">
        <v>76</v>
      </c>
      <c r="AY149" s="11" t="s">
        <v>119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1" t="s">
        <v>72</v>
      </c>
      <c r="BK149" s="214">
        <f>ROUND(I149*H149,2)</f>
        <v>0</v>
      </c>
      <c r="BL149" s="11" t="s">
        <v>126</v>
      </c>
      <c r="BM149" s="11" t="s">
        <v>241</v>
      </c>
    </row>
    <row r="150" spans="2:65" s="31" customFormat="1" ht="16.5" customHeight="1">
      <c r="B150" s="32"/>
      <c r="C150" s="203" t="s">
        <v>242</v>
      </c>
      <c r="D150" s="203" t="s">
        <v>121</v>
      </c>
      <c r="E150" s="204" t="s">
        <v>243</v>
      </c>
      <c r="F150" s="205" t="s">
        <v>244</v>
      </c>
      <c r="G150" s="206" t="s">
        <v>181</v>
      </c>
      <c r="H150" s="207">
        <v>108.168</v>
      </c>
      <c r="I150" s="208"/>
      <c r="J150" s="209">
        <f>ROUND(I150*H150,2)</f>
        <v>0</v>
      </c>
      <c r="K150" s="205"/>
      <c r="L150" s="58"/>
      <c r="M150" s="210"/>
      <c r="N150" s="211" t="s">
        <v>38</v>
      </c>
      <c r="O150" s="33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AR150" s="11" t="s">
        <v>126</v>
      </c>
      <c r="AT150" s="11" t="s">
        <v>121</v>
      </c>
      <c r="AU150" s="11" t="s">
        <v>76</v>
      </c>
      <c r="AY150" s="11" t="s">
        <v>119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1" t="s">
        <v>72</v>
      </c>
      <c r="BK150" s="214">
        <f>ROUND(I150*H150,2)</f>
        <v>0</v>
      </c>
      <c r="BL150" s="11" t="s">
        <v>126</v>
      </c>
      <c r="BM150" s="11" t="s">
        <v>245</v>
      </c>
    </row>
    <row r="151" spans="2:51" s="215" customFormat="1" ht="12.75">
      <c r="B151" s="216"/>
      <c r="C151" s="217"/>
      <c r="D151" s="218" t="s">
        <v>128</v>
      </c>
      <c r="E151" s="219"/>
      <c r="F151" s="220" t="s">
        <v>232</v>
      </c>
      <c r="G151" s="217"/>
      <c r="H151" s="221">
        <v>108.168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128</v>
      </c>
      <c r="AU151" s="227" t="s">
        <v>76</v>
      </c>
      <c r="AV151" s="215" t="s">
        <v>76</v>
      </c>
      <c r="AW151" s="215" t="s">
        <v>31</v>
      </c>
      <c r="AX151" s="215" t="s">
        <v>72</v>
      </c>
      <c r="AY151" s="227" t="s">
        <v>119</v>
      </c>
    </row>
    <row r="152" spans="2:65" s="31" customFormat="1" ht="16.5" customHeight="1">
      <c r="B152" s="32"/>
      <c r="C152" s="203" t="s">
        <v>246</v>
      </c>
      <c r="D152" s="203" t="s">
        <v>121</v>
      </c>
      <c r="E152" s="204" t="s">
        <v>247</v>
      </c>
      <c r="F152" s="205" t="s">
        <v>248</v>
      </c>
      <c r="G152" s="206" t="s">
        <v>249</v>
      </c>
      <c r="H152" s="207">
        <v>205.519</v>
      </c>
      <c r="I152" s="208"/>
      <c r="J152" s="209">
        <f>ROUND(I152*H152,2)</f>
        <v>0</v>
      </c>
      <c r="K152" s="205" t="s">
        <v>125</v>
      </c>
      <c r="L152" s="58"/>
      <c r="M152" s="210"/>
      <c r="N152" s="211" t="s">
        <v>38</v>
      </c>
      <c r="O152" s="33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11" t="s">
        <v>126</v>
      </c>
      <c r="AT152" s="11" t="s">
        <v>121</v>
      </c>
      <c r="AU152" s="11" t="s">
        <v>76</v>
      </c>
      <c r="AY152" s="11" t="s">
        <v>119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1" t="s">
        <v>72</v>
      </c>
      <c r="BK152" s="214">
        <f>ROUND(I152*H152,2)</f>
        <v>0</v>
      </c>
      <c r="BL152" s="11" t="s">
        <v>126</v>
      </c>
      <c r="BM152" s="11" t="s">
        <v>250</v>
      </c>
    </row>
    <row r="153" spans="2:51" s="215" customFormat="1" ht="12.75">
      <c r="B153" s="216"/>
      <c r="C153" s="217"/>
      <c r="D153" s="218" t="s">
        <v>128</v>
      </c>
      <c r="E153" s="219"/>
      <c r="F153" s="220" t="s">
        <v>251</v>
      </c>
      <c r="G153" s="217"/>
      <c r="H153" s="221">
        <v>205.519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128</v>
      </c>
      <c r="AU153" s="227" t="s">
        <v>76</v>
      </c>
      <c r="AV153" s="215" t="s">
        <v>76</v>
      </c>
      <c r="AW153" s="215" t="s">
        <v>31</v>
      </c>
      <c r="AX153" s="215" t="s">
        <v>72</v>
      </c>
      <c r="AY153" s="227" t="s">
        <v>119</v>
      </c>
    </row>
    <row r="154" spans="2:65" s="31" customFormat="1" ht="16.5" customHeight="1">
      <c r="B154" s="32"/>
      <c r="C154" s="203" t="s">
        <v>252</v>
      </c>
      <c r="D154" s="203" t="s">
        <v>121</v>
      </c>
      <c r="E154" s="204" t="s">
        <v>253</v>
      </c>
      <c r="F154" s="205" t="s">
        <v>254</v>
      </c>
      <c r="G154" s="206" t="s">
        <v>181</v>
      </c>
      <c r="H154" s="207">
        <v>172.694</v>
      </c>
      <c r="I154" s="208"/>
      <c r="J154" s="209">
        <f>ROUND(I154*H154,2)</f>
        <v>0</v>
      </c>
      <c r="K154" s="205"/>
      <c r="L154" s="58"/>
      <c r="M154" s="210"/>
      <c r="N154" s="211" t="s">
        <v>38</v>
      </c>
      <c r="O154" s="33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11" t="s">
        <v>126</v>
      </c>
      <c r="AT154" s="11" t="s">
        <v>121</v>
      </c>
      <c r="AU154" s="11" t="s">
        <v>76</v>
      </c>
      <c r="AY154" s="11" t="s">
        <v>119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1" t="s">
        <v>72</v>
      </c>
      <c r="BK154" s="214">
        <f>ROUND(I154*H154,2)</f>
        <v>0</v>
      </c>
      <c r="BL154" s="11" t="s">
        <v>126</v>
      </c>
      <c r="BM154" s="11" t="s">
        <v>255</v>
      </c>
    </row>
    <row r="155" spans="2:51" s="215" customFormat="1" ht="12.75">
      <c r="B155" s="216"/>
      <c r="C155" s="217"/>
      <c r="D155" s="218" t="s">
        <v>128</v>
      </c>
      <c r="E155" s="219"/>
      <c r="F155" s="220" t="s">
        <v>256</v>
      </c>
      <c r="G155" s="217"/>
      <c r="H155" s="221">
        <v>280.862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128</v>
      </c>
      <c r="AU155" s="227" t="s">
        <v>76</v>
      </c>
      <c r="AV155" s="215" t="s">
        <v>76</v>
      </c>
      <c r="AW155" s="215" t="s">
        <v>31</v>
      </c>
      <c r="AX155" s="215" t="s">
        <v>67</v>
      </c>
      <c r="AY155" s="227" t="s">
        <v>119</v>
      </c>
    </row>
    <row r="156" spans="2:51" s="215" customFormat="1" ht="12.75">
      <c r="B156" s="216"/>
      <c r="C156" s="217"/>
      <c r="D156" s="218" t="s">
        <v>128</v>
      </c>
      <c r="E156" s="219"/>
      <c r="F156" s="220" t="s">
        <v>257</v>
      </c>
      <c r="G156" s="217"/>
      <c r="H156" s="221">
        <v>-99.258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128</v>
      </c>
      <c r="AU156" s="227" t="s">
        <v>76</v>
      </c>
      <c r="AV156" s="215" t="s">
        <v>76</v>
      </c>
      <c r="AW156" s="215" t="s">
        <v>31</v>
      </c>
      <c r="AX156" s="215" t="s">
        <v>67</v>
      </c>
      <c r="AY156" s="227" t="s">
        <v>119</v>
      </c>
    </row>
    <row r="157" spans="2:51" s="215" customFormat="1" ht="12.75">
      <c r="B157" s="216"/>
      <c r="C157" s="217"/>
      <c r="D157" s="218" t="s">
        <v>128</v>
      </c>
      <c r="E157" s="219"/>
      <c r="F157" s="220" t="s">
        <v>258</v>
      </c>
      <c r="G157" s="217"/>
      <c r="H157" s="221">
        <v>-8.91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128</v>
      </c>
      <c r="AU157" s="227" t="s">
        <v>76</v>
      </c>
      <c r="AV157" s="215" t="s">
        <v>76</v>
      </c>
      <c r="AW157" s="215" t="s">
        <v>31</v>
      </c>
      <c r="AX157" s="215" t="s">
        <v>67</v>
      </c>
      <c r="AY157" s="227" t="s">
        <v>119</v>
      </c>
    </row>
    <row r="158" spans="2:51" s="228" customFormat="1" ht="12.75">
      <c r="B158" s="229"/>
      <c r="C158" s="230"/>
      <c r="D158" s="218" t="s">
        <v>128</v>
      </c>
      <c r="E158" s="231"/>
      <c r="F158" s="232" t="s">
        <v>131</v>
      </c>
      <c r="G158" s="230"/>
      <c r="H158" s="233">
        <v>172.694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128</v>
      </c>
      <c r="AU158" s="239" t="s">
        <v>76</v>
      </c>
      <c r="AV158" s="228" t="s">
        <v>126</v>
      </c>
      <c r="AW158" s="228" t="s">
        <v>31</v>
      </c>
      <c r="AX158" s="228" t="s">
        <v>72</v>
      </c>
      <c r="AY158" s="239" t="s">
        <v>119</v>
      </c>
    </row>
    <row r="159" spans="2:65" s="31" customFormat="1" ht="16.5" customHeight="1">
      <c r="B159" s="32"/>
      <c r="C159" s="203" t="s">
        <v>259</v>
      </c>
      <c r="D159" s="203" t="s">
        <v>121</v>
      </c>
      <c r="E159" s="204" t="s">
        <v>260</v>
      </c>
      <c r="F159" s="205" t="s">
        <v>261</v>
      </c>
      <c r="G159" s="206" t="s">
        <v>181</v>
      </c>
      <c r="H159" s="207">
        <v>86.336</v>
      </c>
      <c r="I159" s="208"/>
      <c r="J159" s="209">
        <f>ROUND(I159*H159,2)</f>
        <v>0</v>
      </c>
      <c r="K159" s="205" t="s">
        <v>125</v>
      </c>
      <c r="L159" s="58"/>
      <c r="M159" s="210"/>
      <c r="N159" s="211" t="s">
        <v>38</v>
      </c>
      <c r="O159" s="33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11" t="s">
        <v>126</v>
      </c>
      <c r="AT159" s="11" t="s">
        <v>121</v>
      </c>
      <c r="AU159" s="11" t="s">
        <v>76</v>
      </c>
      <c r="AY159" s="11" t="s">
        <v>119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1" t="s">
        <v>72</v>
      </c>
      <c r="BK159" s="214">
        <f>ROUND(I159*H159,2)</f>
        <v>0</v>
      </c>
      <c r="BL159" s="11" t="s">
        <v>126</v>
      </c>
      <c r="BM159" s="11" t="s">
        <v>262</v>
      </c>
    </row>
    <row r="160" spans="2:51" s="215" customFormat="1" ht="12.75">
      <c r="B160" s="216"/>
      <c r="C160" s="217"/>
      <c r="D160" s="218" t="s">
        <v>128</v>
      </c>
      <c r="E160" s="219"/>
      <c r="F160" s="220" t="s">
        <v>263</v>
      </c>
      <c r="G160" s="217"/>
      <c r="H160" s="221">
        <v>79.406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128</v>
      </c>
      <c r="AU160" s="227" t="s">
        <v>76</v>
      </c>
      <c r="AV160" s="215" t="s">
        <v>76</v>
      </c>
      <c r="AW160" s="215" t="s">
        <v>31</v>
      </c>
      <c r="AX160" s="215" t="s">
        <v>67</v>
      </c>
      <c r="AY160" s="227" t="s">
        <v>119</v>
      </c>
    </row>
    <row r="161" spans="2:51" s="215" customFormat="1" ht="12.75">
      <c r="B161" s="216"/>
      <c r="C161" s="217"/>
      <c r="D161" s="218" t="s">
        <v>128</v>
      </c>
      <c r="E161" s="219"/>
      <c r="F161" s="220" t="s">
        <v>264</v>
      </c>
      <c r="G161" s="217"/>
      <c r="H161" s="221">
        <v>6.93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128</v>
      </c>
      <c r="AU161" s="227" t="s">
        <v>76</v>
      </c>
      <c r="AV161" s="215" t="s">
        <v>76</v>
      </c>
      <c r="AW161" s="215" t="s">
        <v>31</v>
      </c>
      <c r="AX161" s="215" t="s">
        <v>67</v>
      </c>
      <c r="AY161" s="227" t="s">
        <v>119</v>
      </c>
    </row>
    <row r="162" spans="2:51" s="228" customFormat="1" ht="12.75">
      <c r="B162" s="229"/>
      <c r="C162" s="230"/>
      <c r="D162" s="218" t="s">
        <v>128</v>
      </c>
      <c r="E162" s="231"/>
      <c r="F162" s="232" t="s">
        <v>131</v>
      </c>
      <c r="G162" s="230"/>
      <c r="H162" s="233">
        <v>86.336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128</v>
      </c>
      <c r="AU162" s="239" t="s">
        <v>76</v>
      </c>
      <c r="AV162" s="228" t="s">
        <v>126</v>
      </c>
      <c r="AW162" s="228" t="s">
        <v>31</v>
      </c>
      <c r="AX162" s="228" t="s">
        <v>72</v>
      </c>
      <c r="AY162" s="239" t="s">
        <v>119</v>
      </c>
    </row>
    <row r="163" spans="2:65" s="31" customFormat="1" ht="16.5" customHeight="1">
      <c r="B163" s="32"/>
      <c r="C163" s="252" t="s">
        <v>265</v>
      </c>
      <c r="D163" s="252" t="s">
        <v>266</v>
      </c>
      <c r="E163" s="253" t="s">
        <v>267</v>
      </c>
      <c r="F163" s="254" t="s">
        <v>268</v>
      </c>
      <c r="G163" s="255" t="s">
        <v>249</v>
      </c>
      <c r="H163" s="256">
        <v>181.287</v>
      </c>
      <c r="I163" s="257"/>
      <c r="J163" s="258">
        <f>ROUND(I163*H163,2)</f>
        <v>0</v>
      </c>
      <c r="K163" s="254" t="s">
        <v>125</v>
      </c>
      <c r="L163" s="259"/>
      <c r="M163" s="260"/>
      <c r="N163" s="261" t="s">
        <v>38</v>
      </c>
      <c r="O163" s="33"/>
      <c r="P163" s="212">
        <f>O163*H163</f>
        <v>0</v>
      </c>
      <c r="Q163" s="212">
        <v>1</v>
      </c>
      <c r="R163" s="212">
        <f>Q163*H163</f>
        <v>181.287</v>
      </c>
      <c r="S163" s="212">
        <v>0</v>
      </c>
      <c r="T163" s="213">
        <f>S163*H163</f>
        <v>0</v>
      </c>
      <c r="AR163" s="11" t="s">
        <v>159</v>
      </c>
      <c r="AT163" s="11" t="s">
        <v>266</v>
      </c>
      <c r="AU163" s="11" t="s">
        <v>76</v>
      </c>
      <c r="AY163" s="11" t="s">
        <v>119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1" t="s">
        <v>72</v>
      </c>
      <c r="BK163" s="214">
        <f>ROUND(I163*H163,2)</f>
        <v>0</v>
      </c>
      <c r="BL163" s="11" t="s">
        <v>126</v>
      </c>
      <c r="BM163" s="11" t="s">
        <v>269</v>
      </c>
    </row>
    <row r="164" spans="2:51" s="215" customFormat="1" ht="12.75">
      <c r="B164" s="216"/>
      <c r="C164" s="217"/>
      <c r="D164" s="218" t="s">
        <v>128</v>
      </c>
      <c r="E164" s="219"/>
      <c r="F164" s="220" t="s">
        <v>270</v>
      </c>
      <c r="G164" s="217"/>
      <c r="H164" s="221">
        <v>181.287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128</v>
      </c>
      <c r="AU164" s="227" t="s">
        <v>76</v>
      </c>
      <c r="AV164" s="215" t="s">
        <v>76</v>
      </c>
      <c r="AW164" s="215" t="s">
        <v>31</v>
      </c>
      <c r="AX164" s="215" t="s">
        <v>72</v>
      </c>
      <c r="AY164" s="227" t="s">
        <v>119</v>
      </c>
    </row>
    <row r="165" spans="2:63" s="186" customFormat="1" ht="29.25" customHeight="1">
      <c r="B165" s="187"/>
      <c r="C165" s="188"/>
      <c r="D165" s="189" t="s">
        <v>66</v>
      </c>
      <c r="E165" s="201" t="s">
        <v>137</v>
      </c>
      <c r="F165" s="201" t="s">
        <v>271</v>
      </c>
      <c r="G165" s="188"/>
      <c r="H165" s="188"/>
      <c r="I165" s="191"/>
      <c r="J165" s="202">
        <f>BK165</f>
        <v>0</v>
      </c>
      <c r="K165" s="188"/>
      <c r="L165" s="193"/>
      <c r="M165" s="194"/>
      <c r="N165" s="195"/>
      <c r="O165" s="195"/>
      <c r="P165" s="196">
        <f>SUM(P166:P168)</f>
        <v>0</v>
      </c>
      <c r="Q165" s="195"/>
      <c r="R165" s="196">
        <f>SUM(R166:R168)</f>
        <v>0</v>
      </c>
      <c r="S165" s="195"/>
      <c r="T165" s="197">
        <f>SUM(T166:T168)</f>
        <v>0.37400000000000005</v>
      </c>
      <c r="AR165" s="198" t="s">
        <v>72</v>
      </c>
      <c r="AT165" s="199" t="s">
        <v>66</v>
      </c>
      <c r="AU165" s="199" t="s">
        <v>72</v>
      </c>
      <c r="AY165" s="198" t="s">
        <v>119</v>
      </c>
      <c r="BK165" s="200">
        <f>SUM(BK166:BK168)</f>
        <v>0</v>
      </c>
    </row>
    <row r="166" spans="2:65" s="31" customFormat="1" ht="25.5" customHeight="1">
      <c r="B166" s="32"/>
      <c r="C166" s="203" t="s">
        <v>272</v>
      </c>
      <c r="D166" s="203" t="s">
        <v>121</v>
      </c>
      <c r="E166" s="204" t="s">
        <v>273</v>
      </c>
      <c r="F166" s="205" t="s">
        <v>274</v>
      </c>
      <c r="G166" s="206" t="s">
        <v>181</v>
      </c>
      <c r="H166" s="207">
        <v>0.17</v>
      </c>
      <c r="I166" s="208"/>
      <c r="J166" s="209">
        <f>ROUND(I166*H166,2)</f>
        <v>0</v>
      </c>
      <c r="K166" s="205" t="s">
        <v>125</v>
      </c>
      <c r="L166" s="58"/>
      <c r="M166" s="210"/>
      <c r="N166" s="211" t="s">
        <v>38</v>
      </c>
      <c r="O166" s="33"/>
      <c r="P166" s="212">
        <f>O166*H166</f>
        <v>0</v>
      </c>
      <c r="Q166" s="212">
        <v>0</v>
      </c>
      <c r="R166" s="212">
        <f>Q166*H166</f>
        <v>0</v>
      </c>
      <c r="S166" s="212">
        <v>2.2</v>
      </c>
      <c r="T166" s="213">
        <f>S166*H166</f>
        <v>0.37400000000000005</v>
      </c>
      <c r="AR166" s="11" t="s">
        <v>126</v>
      </c>
      <c r="AT166" s="11" t="s">
        <v>121</v>
      </c>
      <c r="AU166" s="11" t="s">
        <v>76</v>
      </c>
      <c r="AY166" s="11" t="s">
        <v>119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1" t="s">
        <v>72</v>
      </c>
      <c r="BK166" s="214">
        <f>ROUND(I166*H166,2)</f>
        <v>0</v>
      </c>
      <c r="BL166" s="11" t="s">
        <v>126</v>
      </c>
      <c r="BM166" s="11" t="s">
        <v>275</v>
      </c>
    </row>
    <row r="167" spans="2:51" s="215" customFormat="1" ht="12.75">
      <c r="B167" s="216"/>
      <c r="C167" s="217"/>
      <c r="D167" s="218" t="s">
        <v>128</v>
      </c>
      <c r="E167" s="219"/>
      <c r="F167" s="220" t="s">
        <v>276</v>
      </c>
      <c r="G167" s="217"/>
      <c r="H167" s="221">
        <v>0.017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128</v>
      </c>
      <c r="AU167" s="227" t="s">
        <v>76</v>
      </c>
      <c r="AV167" s="215" t="s">
        <v>76</v>
      </c>
      <c r="AW167" s="215" t="s">
        <v>31</v>
      </c>
      <c r="AX167" s="215" t="s">
        <v>67</v>
      </c>
      <c r="AY167" s="227" t="s">
        <v>119</v>
      </c>
    </row>
    <row r="168" spans="2:51" s="215" customFormat="1" ht="12.75">
      <c r="B168" s="216"/>
      <c r="C168" s="217"/>
      <c r="D168" s="218" t="s">
        <v>128</v>
      </c>
      <c r="E168" s="219"/>
      <c r="F168" s="220" t="s">
        <v>277</v>
      </c>
      <c r="G168" s="217"/>
      <c r="H168" s="221">
        <v>0.17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128</v>
      </c>
      <c r="AU168" s="227" t="s">
        <v>76</v>
      </c>
      <c r="AV168" s="215" t="s">
        <v>76</v>
      </c>
      <c r="AW168" s="215" t="s">
        <v>31</v>
      </c>
      <c r="AX168" s="215" t="s">
        <v>72</v>
      </c>
      <c r="AY168" s="227" t="s">
        <v>119</v>
      </c>
    </row>
    <row r="169" spans="2:63" s="186" customFormat="1" ht="29.25" customHeight="1">
      <c r="B169" s="187"/>
      <c r="C169" s="188"/>
      <c r="D169" s="189" t="s">
        <v>66</v>
      </c>
      <c r="E169" s="201" t="s">
        <v>126</v>
      </c>
      <c r="F169" s="201" t="s">
        <v>278</v>
      </c>
      <c r="G169" s="188"/>
      <c r="H169" s="188"/>
      <c r="I169" s="191"/>
      <c r="J169" s="202">
        <f>BK169</f>
        <v>0</v>
      </c>
      <c r="K169" s="188"/>
      <c r="L169" s="193"/>
      <c r="M169" s="194"/>
      <c r="N169" s="195"/>
      <c r="O169" s="195"/>
      <c r="P169" s="196">
        <f>SUM(P170:P177)</f>
        <v>0</v>
      </c>
      <c r="Q169" s="195"/>
      <c r="R169" s="196">
        <f>SUM(R170:R177)</f>
        <v>0.053676</v>
      </c>
      <c r="S169" s="195"/>
      <c r="T169" s="197">
        <f>SUM(T170:T177)</f>
        <v>0</v>
      </c>
      <c r="AR169" s="198" t="s">
        <v>72</v>
      </c>
      <c r="AT169" s="199" t="s">
        <v>66</v>
      </c>
      <c r="AU169" s="199" t="s">
        <v>72</v>
      </c>
      <c r="AY169" s="198" t="s">
        <v>119</v>
      </c>
      <c r="BK169" s="200">
        <f>SUM(BK170:BK177)</f>
        <v>0</v>
      </c>
    </row>
    <row r="170" spans="2:65" s="31" customFormat="1" ht="16.5" customHeight="1">
      <c r="B170" s="32"/>
      <c r="C170" s="203" t="s">
        <v>279</v>
      </c>
      <c r="D170" s="203" t="s">
        <v>121</v>
      </c>
      <c r="E170" s="204" t="s">
        <v>280</v>
      </c>
      <c r="F170" s="205" t="s">
        <v>281</v>
      </c>
      <c r="G170" s="206" t="s">
        <v>181</v>
      </c>
      <c r="H170" s="207">
        <v>21.832</v>
      </c>
      <c r="I170" s="208"/>
      <c r="J170" s="209">
        <f>ROUND(I170*H170,2)</f>
        <v>0</v>
      </c>
      <c r="K170" s="205"/>
      <c r="L170" s="58"/>
      <c r="M170" s="210"/>
      <c r="N170" s="211" t="s">
        <v>38</v>
      </c>
      <c r="O170" s="33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11" t="s">
        <v>126</v>
      </c>
      <c r="AT170" s="11" t="s">
        <v>121</v>
      </c>
      <c r="AU170" s="11" t="s">
        <v>76</v>
      </c>
      <c r="AY170" s="11" t="s">
        <v>119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1" t="s">
        <v>72</v>
      </c>
      <c r="BK170" s="214">
        <f>ROUND(I170*H170,2)</f>
        <v>0</v>
      </c>
      <c r="BL170" s="11" t="s">
        <v>126</v>
      </c>
      <c r="BM170" s="11" t="s">
        <v>282</v>
      </c>
    </row>
    <row r="171" spans="2:51" s="215" customFormat="1" ht="12.75">
      <c r="B171" s="216"/>
      <c r="C171" s="217"/>
      <c r="D171" s="218" t="s">
        <v>128</v>
      </c>
      <c r="E171" s="219"/>
      <c r="F171" s="220" t="s">
        <v>283</v>
      </c>
      <c r="G171" s="217"/>
      <c r="H171" s="221">
        <v>19.852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128</v>
      </c>
      <c r="AU171" s="227" t="s">
        <v>76</v>
      </c>
      <c r="AV171" s="215" t="s">
        <v>76</v>
      </c>
      <c r="AW171" s="215" t="s">
        <v>31</v>
      </c>
      <c r="AX171" s="215" t="s">
        <v>67</v>
      </c>
      <c r="AY171" s="227" t="s">
        <v>119</v>
      </c>
    </row>
    <row r="172" spans="2:51" s="215" customFormat="1" ht="12.75">
      <c r="B172" s="216"/>
      <c r="C172" s="217"/>
      <c r="D172" s="218" t="s">
        <v>128</v>
      </c>
      <c r="E172" s="219"/>
      <c r="F172" s="220" t="s">
        <v>284</v>
      </c>
      <c r="G172" s="217"/>
      <c r="H172" s="221">
        <v>1.98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128</v>
      </c>
      <c r="AU172" s="227" t="s">
        <v>76</v>
      </c>
      <c r="AV172" s="215" t="s">
        <v>76</v>
      </c>
      <c r="AW172" s="215" t="s">
        <v>31</v>
      </c>
      <c r="AX172" s="215" t="s">
        <v>67</v>
      </c>
      <c r="AY172" s="227" t="s">
        <v>119</v>
      </c>
    </row>
    <row r="173" spans="2:51" s="228" customFormat="1" ht="12.75">
      <c r="B173" s="229"/>
      <c r="C173" s="230"/>
      <c r="D173" s="218" t="s">
        <v>128</v>
      </c>
      <c r="E173" s="231"/>
      <c r="F173" s="232" t="s">
        <v>131</v>
      </c>
      <c r="G173" s="230"/>
      <c r="H173" s="233">
        <v>21.832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AT173" s="239" t="s">
        <v>128</v>
      </c>
      <c r="AU173" s="239" t="s">
        <v>76</v>
      </c>
      <c r="AV173" s="228" t="s">
        <v>126</v>
      </c>
      <c r="AW173" s="228" t="s">
        <v>31</v>
      </c>
      <c r="AX173" s="228" t="s">
        <v>72</v>
      </c>
      <c r="AY173" s="239" t="s">
        <v>119</v>
      </c>
    </row>
    <row r="174" spans="2:65" s="31" customFormat="1" ht="16.5" customHeight="1">
      <c r="B174" s="32"/>
      <c r="C174" s="203" t="s">
        <v>285</v>
      </c>
      <c r="D174" s="203" t="s">
        <v>121</v>
      </c>
      <c r="E174" s="204" t="s">
        <v>286</v>
      </c>
      <c r="F174" s="205" t="s">
        <v>287</v>
      </c>
      <c r="G174" s="206" t="s">
        <v>181</v>
      </c>
      <c r="H174" s="207">
        <v>1.225</v>
      </c>
      <c r="I174" s="208"/>
      <c r="J174" s="209">
        <f>ROUND(I174*H174,2)</f>
        <v>0</v>
      </c>
      <c r="K174" s="205" t="s">
        <v>125</v>
      </c>
      <c r="L174" s="58"/>
      <c r="M174" s="210"/>
      <c r="N174" s="211" t="s">
        <v>38</v>
      </c>
      <c r="O174" s="33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AR174" s="11" t="s">
        <v>126</v>
      </c>
      <c r="AT174" s="11" t="s">
        <v>121</v>
      </c>
      <c r="AU174" s="11" t="s">
        <v>76</v>
      </c>
      <c r="AY174" s="11" t="s">
        <v>119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1" t="s">
        <v>72</v>
      </c>
      <c r="BK174" s="214">
        <f>ROUND(I174*H174,2)</f>
        <v>0</v>
      </c>
      <c r="BL174" s="11" t="s">
        <v>126</v>
      </c>
      <c r="BM174" s="11" t="s">
        <v>288</v>
      </c>
    </row>
    <row r="175" spans="2:51" s="215" customFormat="1" ht="12.75">
      <c r="B175" s="216"/>
      <c r="C175" s="217"/>
      <c r="D175" s="218" t="s">
        <v>128</v>
      </c>
      <c r="E175" s="219"/>
      <c r="F175" s="220" t="s">
        <v>289</v>
      </c>
      <c r="G175" s="217"/>
      <c r="H175" s="221">
        <v>1.225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128</v>
      </c>
      <c r="AU175" s="227" t="s">
        <v>76</v>
      </c>
      <c r="AV175" s="215" t="s">
        <v>76</v>
      </c>
      <c r="AW175" s="215" t="s">
        <v>31</v>
      </c>
      <c r="AX175" s="215" t="s">
        <v>72</v>
      </c>
      <c r="AY175" s="227" t="s">
        <v>119</v>
      </c>
    </row>
    <row r="176" spans="2:65" s="31" customFormat="1" ht="16.5" customHeight="1">
      <c r="B176" s="32"/>
      <c r="C176" s="203" t="s">
        <v>290</v>
      </c>
      <c r="D176" s="203" t="s">
        <v>121</v>
      </c>
      <c r="E176" s="204" t="s">
        <v>291</v>
      </c>
      <c r="F176" s="205" t="s">
        <v>292</v>
      </c>
      <c r="G176" s="206" t="s">
        <v>124</v>
      </c>
      <c r="H176" s="207">
        <v>8.4</v>
      </c>
      <c r="I176" s="208"/>
      <c r="J176" s="209">
        <f>ROUND(I176*H176,2)</f>
        <v>0</v>
      </c>
      <c r="K176" s="205" t="s">
        <v>125</v>
      </c>
      <c r="L176" s="58"/>
      <c r="M176" s="210"/>
      <c r="N176" s="211" t="s">
        <v>38</v>
      </c>
      <c r="O176" s="33"/>
      <c r="P176" s="212">
        <f>O176*H176</f>
        <v>0</v>
      </c>
      <c r="Q176" s="212">
        <v>0.00639</v>
      </c>
      <c r="R176" s="212">
        <f>Q176*H176</f>
        <v>0.053676</v>
      </c>
      <c r="S176" s="212">
        <v>0</v>
      </c>
      <c r="T176" s="213">
        <f>S176*H176</f>
        <v>0</v>
      </c>
      <c r="AR176" s="11" t="s">
        <v>126</v>
      </c>
      <c r="AT176" s="11" t="s">
        <v>121</v>
      </c>
      <c r="AU176" s="11" t="s">
        <v>76</v>
      </c>
      <c r="AY176" s="11" t="s">
        <v>119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1" t="s">
        <v>72</v>
      </c>
      <c r="BK176" s="214">
        <f>ROUND(I176*H176,2)</f>
        <v>0</v>
      </c>
      <c r="BL176" s="11" t="s">
        <v>126</v>
      </c>
      <c r="BM176" s="11" t="s">
        <v>293</v>
      </c>
    </row>
    <row r="177" spans="2:51" s="215" customFormat="1" ht="12.75">
      <c r="B177" s="216"/>
      <c r="C177" s="217"/>
      <c r="D177" s="218" t="s">
        <v>128</v>
      </c>
      <c r="E177" s="219"/>
      <c r="F177" s="220" t="s">
        <v>294</v>
      </c>
      <c r="G177" s="217"/>
      <c r="H177" s="221">
        <v>8.4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128</v>
      </c>
      <c r="AU177" s="227" t="s">
        <v>76</v>
      </c>
      <c r="AV177" s="215" t="s">
        <v>76</v>
      </c>
      <c r="AW177" s="215" t="s">
        <v>31</v>
      </c>
      <c r="AX177" s="215" t="s">
        <v>72</v>
      </c>
      <c r="AY177" s="227" t="s">
        <v>119</v>
      </c>
    </row>
    <row r="178" spans="2:63" s="186" customFormat="1" ht="29.25" customHeight="1">
      <c r="B178" s="187"/>
      <c r="C178" s="188"/>
      <c r="D178" s="189" t="s">
        <v>66</v>
      </c>
      <c r="E178" s="201" t="s">
        <v>144</v>
      </c>
      <c r="F178" s="201" t="s">
        <v>295</v>
      </c>
      <c r="G178" s="188"/>
      <c r="H178" s="188"/>
      <c r="I178" s="191"/>
      <c r="J178" s="202">
        <f>BK178</f>
        <v>0</v>
      </c>
      <c r="K178" s="188"/>
      <c r="L178" s="193"/>
      <c r="M178" s="194"/>
      <c r="N178" s="195"/>
      <c r="O178" s="195"/>
      <c r="P178" s="196">
        <f>SUM(P179:P192)</f>
        <v>0</v>
      </c>
      <c r="Q178" s="195"/>
      <c r="R178" s="196">
        <f>SUM(R179:R192)</f>
        <v>0.8431694</v>
      </c>
      <c r="S178" s="195"/>
      <c r="T178" s="197">
        <f>SUM(T179:T192)</f>
        <v>0</v>
      </c>
      <c r="AR178" s="198" t="s">
        <v>72</v>
      </c>
      <c r="AT178" s="199" t="s">
        <v>66</v>
      </c>
      <c r="AU178" s="199" t="s">
        <v>72</v>
      </c>
      <c r="AY178" s="198" t="s">
        <v>119</v>
      </c>
      <c r="BK178" s="200">
        <f>SUM(BK179:BK192)</f>
        <v>0</v>
      </c>
    </row>
    <row r="179" spans="2:65" s="31" customFormat="1" ht="16.5" customHeight="1">
      <c r="B179" s="32"/>
      <c r="C179" s="203" t="s">
        <v>296</v>
      </c>
      <c r="D179" s="203" t="s">
        <v>121</v>
      </c>
      <c r="E179" s="204" t="s">
        <v>297</v>
      </c>
      <c r="F179" s="205" t="s">
        <v>298</v>
      </c>
      <c r="G179" s="206" t="s">
        <v>124</v>
      </c>
      <c r="H179" s="207">
        <v>270.74</v>
      </c>
      <c r="I179" s="208"/>
      <c r="J179" s="209">
        <f>ROUND(I179*H179,2)</f>
        <v>0</v>
      </c>
      <c r="K179" s="205"/>
      <c r="L179" s="58"/>
      <c r="M179" s="210"/>
      <c r="N179" s="211" t="s">
        <v>38</v>
      </c>
      <c r="O179" s="33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AR179" s="11" t="s">
        <v>126</v>
      </c>
      <c r="AT179" s="11" t="s">
        <v>121</v>
      </c>
      <c r="AU179" s="11" t="s">
        <v>76</v>
      </c>
      <c r="AY179" s="11" t="s">
        <v>119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11" t="s">
        <v>72</v>
      </c>
      <c r="BK179" s="214">
        <f>ROUND(I179*H179,2)</f>
        <v>0</v>
      </c>
      <c r="BL179" s="11" t="s">
        <v>126</v>
      </c>
      <c r="BM179" s="11" t="s">
        <v>299</v>
      </c>
    </row>
    <row r="180" spans="2:51" s="215" customFormat="1" ht="12.75">
      <c r="B180" s="216"/>
      <c r="C180" s="217"/>
      <c r="D180" s="218" t="s">
        <v>128</v>
      </c>
      <c r="E180" s="219"/>
      <c r="F180" s="220" t="s">
        <v>300</v>
      </c>
      <c r="G180" s="217"/>
      <c r="H180" s="221">
        <v>270.74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128</v>
      </c>
      <c r="AU180" s="227" t="s">
        <v>76</v>
      </c>
      <c r="AV180" s="215" t="s">
        <v>76</v>
      </c>
      <c r="AW180" s="215" t="s">
        <v>31</v>
      </c>
      <c r="AX180" s="215" t="s">
        <v>72</v>
      </c>
      <c r="AY180" s="227" t="s">
        <v>119</v>
      </c>
    </row>
    <row r="181" spans="2:65" s="31" customFormat="1" ht="16.5" customHeight="1">
      <c r="B181" s="32"/>
      <c r="C181" s="203" t="s">
        <v>301</v>
      </c>
      <c r="D181" s="203" t="s">
        <v>121</v>
      </c>
      <c r="E181" s="204" t="s">
        <v>302</v>
      </c>
      <c r="F181" s="205" t="s">
        <v>303</v>
      </c>
      <c r="G181" s="206" t="s">
        <v>124</v>
      </c>
      <c r="H181" s="207">
        <v>58.66</v>
      </c>
      <c r="I181" s="208"/>
      <c r="J181" s="209">
        <f>ROUND(I181*H181,2)</f>
        <v>0</v>
      </c>
      <c r="K181" s="205"/>
      <c r="L181" s="58"/>
      <c r="M181" s="210"/>
      <c r="N181" s="211" t="s">
        <v>38</v>
      </c>
      <c r="O181" s="33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AR181" s="11" t="s">
        <v>126</v>
      </c>
      <c r="AT181" s="11" t="s">
        <v>121</v>
      </c>
      <c r="AU181" s="11" t="s">
        <v>76</v>
      </c>
      <c r="AY181" s="11" t="s">
        <v>119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1" t="s">
        <v>72</v>
      </c>
      <c r="BK181" s="214">
        <f>ROUND(I181*H181,2)</f>
        <v>0</v>
      </c>
      <c r="BL181" s="11" t="s">
        <v>126</v>
      </c>
      <c r="BM181" s="11" t="s">
        <v>304</v>
      </c>
    </row>
    <row r="182" spans="2:51" s="215" customFormat="1" ht="12.75">
      <c r="B182" s="216"/>
      <c r="C182" s="217"/>
      <c r="D182" s="218" t="s">
        <v>128</v>
      </c>
      <c r="E182" s="219"/>
      <c r="F182" s="220" t="s">
        <v>305</v>
      </c>
      <c r="G182" s="217"/>
      <c r="H182" s="221">
        <v>58.66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128</v>
      </c>
      <c r="AU182" s="227" t="s">
        <v>76</v>
      </c>
      <c r="AV182" s="215" t="s">
        <v>76</v>
      </c>
      <c r="AW182" s="215" t="s">
        <v>31</v>
      </c>
      <c r="AX182" s="215" t="s">
        <v>72</v>
      </c>
      <c r="AY182" s="227" t="s">
        <v>119</v>
      </c>
    </row>
    <row r="183" spans="2:65" s="31" customFormat="1" ht="16.5" customHeight="1">
      <c r="B183" s="32"/>
      <c r="C183" s="203" t="s">
        <v>306</v>
      </c>
      <c r="D183" s="203" t="s">
        <v>121</v>
      </c>
      <c r="E183" s="204" t="s">
        <v>307</v>
      </c>
      <c r="F183" s="205" t="s">
        <v>308</v>
      </c>
      <c r="G183" s="206" t="s">
        <v>124</v>
      </c>
      <c r="H183" s="207">
        <v>270.74</v>
      </c>
      <c r="I183" s="208"/>
      <c r="J183" s="209">
        <f>ROUND(I183*H183,2)</f>
        <v>0</v>
      </c>
      <c r="K183" s="205"/>
      <c r="L183" s="58"/>
      <c r="M183" s="210"/>
      <c r="N183" s="211" t="s">
        <v>38</v>
      </c>
      <c r="O183" s="33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AR183" s="11" t="s">
        <v>126</v>
      </c>
      <c r="AT183" s="11" t="s">
        <v>121</v>
      </c>
      <c r="AU183" s="11" t="s">
        <v>76</v>
      </c>
      <c r="AY183" s="11" t="s">
        <v>119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1" t="s">
        <v>72</v>
      </c>
      <c r="BK183" s="214">
        <f>ROUND(I183*H183,2)</f>
        <v>0</v>
      </c>
      <c r="BL183" s="11" t="s">
        <v>126</v>
      </c>
      <c r="BM183" s="11" t="s">
        <v>309</v>
      </c>
    </row>
    <row r="184" spans="2:51" s="215" customFormat="1" ht="12.75">
      <c r="B184" s="216"/>
      <c r="C184" s="217"/>
      <c r="D184" s="218" t="s">
        <v>128</v>
      </c>
      <c r="E184" s="219"/>
      <c r="F184" s="220" t="s">
        <v>310</v>
      </c>
      <c r="G184" s="217"/>
      <c r="H184" s="221">
        <v>253.62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128</v>
      </c>
      <c r="AU184" s="227" t="s">
        <v>76</v>
      </c>
      <c r="AV184" s="215" t="s">
        <v>76</v>
      </c>
      <c r="AW184" s="215" t="s">
        <v>31</v>
      </c>
      <c r="AX184" s="215" t="s">
        <v>67</v>
      </c>
      <c r="AY184" s="227" t="s">
        <v>119</v>
      </c>
    </row>
    <row r="185" spans="2:51" s="215" customFormat="1" ht="12.75">
      <c r="B185" s="216"/>
      <c r="C185" s="217"/>
      <c r="D185" s="218" t="s">
        <v>128</v>
      </c>
      <c r="E185" s="219"/>
      <c r="F185" s="220" t="s">
        <v>136</v>
      </c>
      <c r="G185" s="217"/>
      <c r="H185" s="221">
        <v>17.12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128</v>
      </c>
      <c r="AU185" s="227" t="s">
        <v>76</v>
      </c>
      <c r="AV185" s="215" t="s">
        <v>76</v>
      </c>
      <c r="AW185" s="215" t="s">
        <v>31</v>
      </c>
      <c r="AX185" s="215" t="s">
        <v>67</v>
      </c>
      <c r="AY185" s="227" t="s">
        <v>119</v>
      </c>
    </row>
    <row r="186" spans="2:51" s="228" customFormat="1" ht="12.75">
      <c r="B186" s="229"/>
      <c r="C186" s="230"/>
      <c r="D186" s="218" t="s">
        <v>128</v>
      </c>
      <c r="E186" s="231"/>
      <c r="F186" s="232" t="s">
        <v>131</v>
      </c>
      <c r="G186" s="230"/>
      <c r="H186" s="233">
        <v>270.74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128</v>
      </c>
      <c r="AU186" s="239" t="s">
        <v>76</v>
      </c>
      <c r="AV186" s="228" t="s">
        <v>126</v>
      </c>
      <c r="AW186" s="228" t="s">
        <v>31</v>
      </c>
      <c r="AX186" s="228" t="s">
        <v>72</v>
      </c>
      <c r="AY186" s="239" t="s">
        <v>119</v>
      </c>
    </row>
    <row r="187" spans="2:65" s="31" customFormat="1" ht="16.5" customHeight="1">
      <c r="B187" s="32"/>
      <c r="C187" s="203" t="s">
        <v>311</v>
      </c>
      <c r="D187" s="203" t="s">
        <v>121</v>
      </c>
      <c r="E187" s="204" t="s">
        <v>312</v>
      </c>
      <c r="F187" s="205" t="s">
        <v>313</v>
      </c>
      <c r="G187" s="206" t="s">
        <v>124</v>
      </c>
      <c r="H187" s="207">
        <v>270.74</v>
      </c>
      <c r="I187" s="208"/>
      <c r="J187" s="209">
        <f>ROUND(I187*H187,2)</f>
        <v>0</v>
      </c>
      <c r="K187" s="205"/>
      <c r="L187" s="58"/>
      <c r="M187" s="210"/>
      <c r="N187" s="211" t="s">
        <v>38</v>
      </c>
      <c r="O187" s="33"/>
      <c r="P187" s="212">
        <f>O187*H187</f>
        <v>0</v>
      </c>
      <c r="Q187" s="212">
        <v>0.0007099999999999999</v>
      </c>
      <c r="R187" s="212">
        <f>Q187*H187</f>
        <v>0.1922254</v>
      </c>
      <c r="S187" s="212">
        <v>0</v>
      </c>
      <c r="T187" s="213">
        <f>S187*H187</f>
        <v>0</v>
      </c>
      <c r="AR187" s="11" t="s">
        <v>126</v>
      </c>
      <c r="AT187" s="11" t="s">
        <v>121</v>
      </c>
      <c r="AU187" s="11" t="s">
        <v>76</v>
      </c>
      <c r="AY187" s="11" t="s">
        <v>119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1" t="s">
        <v>72</v>
      </c>
      <c r="BK187" s="214">
        <f>ROUND(I187*H187,2)</f>
        <v>0</v>
      </c>
      <c r="BL187" s="11" t="s">
        <v>126</v>
      </c>
      <c r="BM187" s="11" t="s">
        <v>314</v>
      </c>
    </row>
    <row r="188" spans="2:65" s="31" customFormat="1" ht="25.5" customHeight="1">
      <c r="B188" s="32"/>
      <c r="C188" s="203" t="s">
        <v>315</v>
      </c>
      <c r="D188" s="203" t="s">
        <v>121</v>
      </c>
      <c r="E188" s="204" t="s">
        <v>316</v>
      </c>
      <c r="F188" s="205" t="s">
        <v>317</v>
      </c>
      <c r="G188" s="206" t="s">
        <v>124</v>
      </c>
      <c r="H188" s="207">
        <v>329.4</v>
      </c>
      <c r="I188" s="208"/>
      <c r="J188" s="209">
        <f>ROUND(I188*H188,2)</f>
        <v>0</v>
      </c>
      <c r="K188" s="205"/>
      <c r="L188" s="58"/>
      <c r="M188" s="210"/>
      <c r="N188" s="211" t="s">
        <v>38</v>
      </c>
      <c r="O188" s="33"/>
      <c r="P188" s="212">
        <f>O188*H188</f>
        <v>0</v>
      </c>
      <c r="Q188" s="212">
        <v>0</v>
      </c>
      <c r="R188" s="212">
        <f>Q188*H188</f>
        <v>0</v>
      </c>
      <c r="S188" s="212">
        <v>0</v>
      </c>
      <c r="T188" s="213">
        <f>S188*H188</f>
        <v>0</v>
      </c>
      <c r="AR188" s="11" t="s">
        <v>126</v>
      </c>
      <c r="AT188" s="11" t="s">
        <v>121</v>
      </c>
      <c r="AU188" s="11" t="s">
        <v>76</v>
      </c>
      <c r="AY188" s="11" t="s">
        <v>119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1" t="s">
        <v>72</v>
      </c>
      <c r="BK188" s="214">
        <f>ROUND(I188*H188,2)</f>
        <v>0</v>
      </c>
      <c r="BL188" s="11" t="s">
        <v>126</v>
      </c>
      <c r="BM188" s="11" t="s">
        <v>318</v>
      </c>
    </row>
    <row r="189" spans="2:51" s="215" customFormat="1" ht="12.75">
      <c r="B189" s="216"/>
      <c r="C189" s="217"/>
      <c r="D189" s="218" t="s">
        <v>128</v>
      </c>
      <c r="E189" s="219"/>
      <c r="F189" s="220" t="s">
        <v>319</v>
      </c>
      <c r="G189" s="217"/>
      <c r="H189" s="221">
        <v>329.4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128</v>
      </c>
      <c r="AU189" s="227" t="s">
        <v>76</v>
      </c>
      <c r="AV189" s="215" t="s">
        <v>76</v>
      </c>
      <c r="AW189" s="215" t="s">
        <v>31</v>
      </c>
      <c r="AX189" s="215" t="s">
        <v>72</v>
      </c>
      <c r="AY189" s="227" t="s">
        <v>119</v>
      </c>
    </row>
    <row r="190" spans="2:65" s="31" customFormat="1" ht="25.5" customHeight="1">
      <c r="B190" s="32"/>
      <c r="C190" s="203" t="s">
        <v>320</v>
      </c>
      <c r="D190" s="203" t="s">
        <v>121</v>
      </c>
      <c r="E190" s="204" t="s">
        <v>321</v>
      </c>
      <c r="F190" s="205" t="s">
        <v>322</v>
      </c>
      <c r="G190" s="206" t="s">
        <v>124</v>
      </c>
      <c r="H190" s="207">
        <v>270.74</v>
      </c>
      <c r="I190" s="208"/>
      <c r="J190" s="209">
        <f>ROUND(I190*H190,2)</f>
        <v>0</v>
      </c>
      <c r="K190" s="205"/>
      <c r="L190" s="58"/>
      <c r="M190" s="210"/>
      <c r="N190" s="211" t="s">
        <v>38</v>
      </c>
      <c r="O190" s="33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AR190" s="11" t="s">
        <v>126</v>
      </c>
      <c r="AT190" s="11" t="s">
        <v>121</v>
      </c>
      <c r="AU190" s="11" t="s">
        <v>76</v>
      </c>
      <c r="AY190" s="11" t="s">
        <v>119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1" t="s">
        <v>72</v>
      </c>
      <c r="BK190" s="214">
        <f>ROUND(I190*H190,2)</f>
        <v>0</v>
      </c>
      <c r="BL190" s="11" t="s">
        <v>126</v>
      </c>
      <c r="BM190" s="11" t="s">
        <v>323</v>
      </c>
    </row>
    <row r="191" spans="2:65" s="31" customFormat="1" ht="25.5" customHeight="1">
      <c r="B191" s="32"/>
      <c r="C191" s="203" t="s">
        <v>324</v>
      </c>
      <c r="D191" s="203" t="s">
        <v>121</v>
      </c>
      <c r="E191" s="204" t="s">
        <v>325</v>
      </c>
      <c r="F191" s="205" t="s">
        <v>326</v>
      </c>
      <c r="G191" s="206" t="s">
        <v>151</v>
      </c>
      <c r="H191" s="207">
        <v>290.6</v>
      </c>
      <c r="I191" s="208"/>
      <c r="J191" s="209">
        <f>ROUND(I191*H191,2)</f>
        <v>0</v>
      </c>
      <c r="K191" s="205"/>
      <c r="L191" s="58"/>
      <c r="M191" s="210"/>
      <c r="N191" s="211" t="s">
        <v>38</v>
      </c>
      <c r="O191" s="33"/>
      <c r="P191" s="212">
        <f>O191*H191</f>
        <v>0</v>
      </c>
      <c r="Q191" s="212">
        <v>0.00224</v>
      </c>
      <c r="R191" s="212">
        <f>Q191*H191</f>
        <v>0.650944</v>
      </c>
      <c r="S191" s="212">
        <v>0</v>
      </c>
      <c r="T191" s="213">
        <f>S191*H191</f>
        <v>0</v>
      </c>
      <c r="AR191" s="11" t="s">
        <v>126</v>
      </c>
      <c r="AT191" s="11" t="s">
        <v>121</v>
      </c>
      <c r="AU191" s="11" t="s">
        <v>76</v>
      </c>
      <c r="AY191" s="11" t="s">
        <v>119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1" t="s">
        <v>72</v>
      </c>
      <c r="BK191" s="214">
        <f>ROUND(I191*H191,2)</f>
        <v>0</v>
      </c>
      <c r="BL191" s="11" t="s">
        <v>126</v>
      </c>
      <c r="BM191" s="11" t="s">
        <v>327</v>
      </c>
    </row>
    <row r="192" spans="2:51" s="215" customFormat="1" ht="12.75">
      <c r="B192" s="216"/>
      <c r="C192" s="217"/>
      <c r="D192" s="218" t="s">
        <v>128</v>
      </c>
      <c r="E192" s="219"/>
      <c r="F192" s="220" t="s">
        <v>328</v>
      </c>
      <c r="G192" s="217"/>
      <c r="H192" s="221">
        <v>290.6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128</v>
      </c>
      <c r="AU192" s="227" t="s">
        <v>76</v>
      </c>
      <c r="AV192" s="215" t="s">
        <v>76</v>
      </c>
      <c r="AW192" s="215" t="s">
        <v>31</v>
      </c>
      <c r="AX192" s="215" t="s">
        <v>72</v>
      </c>
      <c r="AY192" s="227" t="s">
        <v>119</v>
      </c>
    </row>
    <row r="193" spans="2:63" s="186" customFormat="1" ht="29.25" customHeight="1">
      <c r="B193" s="187"/>
      <c r="C193" s="188"/>
      <c r="D193" s="189" t="s">
        <v>66</v>
      </c>
      <c r="E193" s="201" t="s">
        <v>159</v>
      </c>
      <c r="F193" s="201" t="s">
        <v>329</v>
      </c>
      <c r="G193" s="188"/>
      <c r="H193" s="188"/>
      <c r="I193" s="191"/>
      <c r="J193" s="202">
        <f>BK193</f>
        <v>0</v>
      </c>
      <c r="K193" s="188"/>
      <c r="L193" s="193"/>
      <c r="M193" s="194"/>
      <c r="N193" s="195"/>
      <c r="O193" s="195"/>
      <c r="P193" s="196">
        <f>SUM(P194:P242)</f>
        <v>0</v>
      </c>
      <c r="Q193" s="195"/>
      <c r="R193" s="196">
        <f>SUM(R194:R242)</f>
        <v>8.252533500000002</v>
      </c>
      <c r="S193" s="195"/>
      <c r="T193" s="197">
        <f>SUM(T194:T242)</f>
        <v>0</v>
      </c>
      <c r="AR193" s="198" t="s">
        <v>72</v>
      </c>
      <c r="AT193" s="199" t="s">
        <v>66</v>
      </c>
      <c r="AU193" s="199" t="s">
        <v>72</v>
      </c>
      <c r="AY193" s="198" t="s">
        <v>119</v>
      </c>
      <c r="BK193" s="200">
        <f>SUM(BK194:BK242)</f>
        <v>0</v>
      </c>
    </row>
    <row r="194" spans="2:65" s="31" customFormat="1" ht="25.5" customHeight="1">
      <c r="B194" s="32"/>
      <c r="C194" s="203" t="s">
        <v>330</v>
      </c>
      <c r="D194" s="203" t="s">
        <v>121</v>
      </c>
      <c r="E194" s="204" t="s">
        <v>331</v>
      </c>
      <c r="F194" s="205" t="s">
        <v>332</v>
      </c>
      <c r="G194" s="206" t="s">
        <v>151</v>
      </c>
      <c r="H194" s="207">
        <v>165.4</v>
      </c>
      <c r="I194" s="208"/>
      <c r="J194" s="209">
        <f>ROUND(I194*H194,2)</f>
        <v>0</v>
      </c>
      <c r="K194" s="205"/>
      <c r="L194" s="58"/>
      <c r="M194" s="210"/>
      <c r="N194" s="211" t="s">
        <v>38</v>
      </c>
      <c r="O194" s="33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11" t="s">
        <v>126</v>
      </c>
      <c r="AT194" s="11" t="s">
        <v>121</v>
      </c>
      <c r="AU194" s="11" t="s">
        <v>76</v>
      </c>
      <c r="AY194" s="11" t="s">
        <v>119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1" t="s">
        <v>72</v>
      </c>
      <c r="BK194" s="214">
        <f>ROUND(I194*H194,2)</f>
        <v>0</v>
      </c>
      <c r="BL194" s="11" t="s">
        <v>126</v>
      </c>
      <c r="BM194" s="11" t="s">
        <v>333</v>
      </c>
    </row>
    <row r="195" spans="2:65" s="31" customFormat="1" ht="16.5" customHeight="1">
      <c r="B195" s="32"/>
      <c r="C195" s="252" t="s">
        <v>334</v>
      </c>
      <c r="D195" s="252" t="s">
        <v>266</v>
      </c>
      <c r="E195" s="253" t="s">
        <v>335</v>
      </c>
      <c r="F195" s="254" t="s">
        <v>336</v>
      </c>
      <c r="G195" s="255" t="s">
        <v>337</v>
      </c>
      <c r="H195" s="256">
        <v>27.842</v>
      </c>
      <c r="I195" s="257"/>
      <c r="J195" s="258">
        <f>ROUND(I195*H195,2)</f>
        <v>0</v>
      </c>
      <c r="K195" s="254" t="s">
        <v>125</v>
      </c>
      <c r="L195" s="259"/>
      <c r="M195" s="260"/>
      <c r="N195" s="261" t="s">
        <v>38</v>
      </c>
      <c r="O195" s="33"/>
      <c r="P195" s="212">
        <f>O195*H195</f>
        <v>0</v>
      </c>
      <c r="Q195" s="212">
        <v>0.09540000000000003</v>
      </c>
      <c r="R195" s="212">
        <f>Q195*H195</f>
        <v>2.6561268000000005</v>
      </c>
      <c r="S195" s="212">
        <v>0</v>
      </c>
      <c r="T195" s="213">
        <f>S195*H195</f>
        <v>0</v>
      </c>
      <c r="AR195" s="11" t="s">
        <v>159</v>
      </c>
      <c r="AT195" s="11" t="s">
        <v>266</v>
      </c>
      <c r="AU195" s="11" t="s">
        <v>76</v>
      </c>
      <c r="AY195" s="11" t="s">
        <v>119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1" t="s">
        <v>72</v>
      </c>
      <c r="BK195" s="214">
        <f>ROUND(I195*H195,2)</f>
        <v>0</v>
      </c>
      <c r="BL195" s="11" t="s">
        <v>126</v>
      </c>
      <c r="BM195" s="11" t="s">
        <v>338</v>
      </c>
    </row>
    <row r="196" spans="2:51" s="215" customFormat="1" ht="12.75">
      <c r="B196" s="216"/>
      <c r="C196" s="217"/>
      <c r="D196" s="218" t="s">
        <v>128</v>
      </c>
      <c r="E196" s="219"/>
      <c r="F196" s="220" t="s">
        <v>339</v>
      </c>
      <c r="G196" s="217"/>
      <c r="H196" s="221">
        <v>27.842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128</v>
      </c>
      <c r="AU196" s="227" t="s">
        <v>76</v>
      </c>
      <c r="AV196" s="215" t="s">
        <v>76</v>
      </c>
      <c r="AW196" s="215" t="s">
        <v>31</v>
      </c>
      <c r="AX196" s="215" t="s">
        <v>72</v>
      </c>
      <c r="AY196" s="227" t="s">
        <v>119</v>
      </c>
    </row>
    <row r="197" spans="2:65" s="31" customFormat="1" ht="25.5" customHeight="1">
      <c r="B197" s="32"/>
      <c r="C197" s="203" t="s">
        <v>340</v>
      </c>
      <c r="D197" s="203" t="s">
        <v>121</v>
      </c>
      <c r="E197" s="204" t="s">
        <v>341</v>
      </c>
      <c r="F197" s="205" t="s">
        <v>342</v>
      </c>
      <c r="G197" s="206" t="s">
        <v>337</v>
      </c>
      <c r="H197" s="207">
        <v>1</v>
      </c>
      <c r="I197" s="208"/>
      <c r="J197" s="209">
        <f>ROUND(I197*H197,2)</f>
        <v>0</v>
      </c>
      <c r="K197" s="205"/>
      <c r="L197" s="58"/>
      <c r="M197" s="210"/>
      <c r="N197" s="211" t="s">
        <v>38</v>
      </c>
      <c r="O197" s="33"/>
      <c r="P197" s="212">
        <f>O197*H197</f>
        <v>0</v>
      </c>
      <c r="Q197" s="212">
        <v>0.0007999999999999999</v>
      </c>
      <c r="R197" s="212">
        <f>Q197*H197</f>
        <v>0.0007999999999999999</v>
      </c>
      <c r="S197" s="212">
        <v>0</v>
      </c>
      <c r="T197" s="213">
        <f>S197*H197</f>
        <v>0</v>
      </c>
      <c r="AR197" s="11" t="s">
        <v>126</v>
      </c>
      <c r="AT197" s="11" t="s">
        <v>121</v>
      </c>
      <c r="AU197" s="11" t="s">
        <v>76</v>
      </c>
      <c r="AY197" s="11" t="s">
        <v>119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1" t="s">
        <v>72</v>
      </c>
      <c r="BK197" s="214">
        <f>ROUND(I197*H197,2)</f>
        <v>0</v>
      </c>
      <c r="BL197" s="11" t="s">
        <v>126</v>
      </c>
      <c r="BM197" s="11" t="s">
        <v>343</v>
      </c>
    </row>
    <row r="198" spans="2:65" s="31" customFormat="1" ht="16.5" customHeight="1">
      <c r="B198" s="32"/>
      <c r="C198" s="252" t="s">
        <v>344</v>
      </c>
      <c r="D198" s="252" t="s">
        <v>266</v>
      </c>
      <c r="E198" s="253" t="s">
        <v>345</v>
      </c>
      <c r="F198" s="254" t="s">
        <v>346</v>
      </c>
      <c r="G198" s="255" t="s">
        <v>337</v>
      </c>
      <c r="H198" s="256">
        <v>1</v>
      </c>
      <c r="I198" s="257"/>
      <c r="J198" s="258">
        <f>ROUND(I198*H198,2)</f>
        <v>0</v>
      </c>
      <c r="K198" s="254"/>
      <c r="L198" s="259"/>
      <c r="M198" s="260"/>
      <c r="N198" s="261" t="s">
        <v>38</v>
      </c>
      <c r="O198" s="33"/>
      <c r="P198" s="212">
        <f>O198*H198</f>
        <v>0</v>
      </c>
      <c r="Q198" s="212">
        <v>0.014</v>
      </c>
      <c r="R198" s="212">
        <f>Q198*H198</f>
        <v>0.014</v>
      </c>
      <c r="S198" s="212">
        <v>0</v>
      </c>
      <c r="T198" s="213">
        <f>S198*H198</f>
        <v>0</v>
      </c>
      <c r="AR198" s="11" t="s">
        <v>159</v>
      </c>
      <c r="AT198" s="11" t="s">
        <v>266</v>
      </c>
      <c r="AU198" s="11" t="s">
        <v>76</v>
      </c>
      <c r="AY198" s="11" t="s">
        <v>119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1" t="s">
        <v>72</v>
      </c>
      <c r="BK198" s="214">
        <f>ROUND(I198*H198,2)</f>
        <v>0</v>
      </c>
      <c r="BL198" s="11" t="s">
        <v>126</v>
      </c>
      <c r="BM198" s="11" t="s">
        <v>347</v>
      </c>
    </row>
    <row r="199" spans="2:65" s="31" customFormat="1" ht="16.5" customHeight="1">
      <c r="B199" s="32"/>
      <c r="C199" s="203" t="s">
        <v>348</v>
      </c>
      <c r="D199" s="203" t="s">
        <v>121</v>
      </c>
      <c r="E199" s="204" t="s">
        <v>349</v>
      </c>
      <c r="F199" s="205" t="s">
        <v>350</v>
      </c>
      <c r="G199" s="206" t="s">
        <v>337</v>
      </c>
      <c r="H199" s="207">
        <v>1</v>
      </c>
      <c r="I199" s="208"/>
      <c r="J199" s="209">
        <f>ROUND(I199*H199,2)</f>
        <v>0</v>
      </c>
      <c r="K199" s="205"/>
      <c r="L199" s="58"/>
      <c r="M199" s="210"/>
      <c r="N199" s="211" t="s">
        <v>38</v>
      </c>
      <c r="O199" s="33"/>
      <c r="P199" s="212">
        <f>O199*H199</f>
        <v>0</v>
      </c>
      <c r="Q199" s="212">
        <v>0.0007999999999999999</v>
      </c>
      <c r="R199" s="212">
        <f>Q199*H199</f>
        <v>0.0007999999999999999</v>
      </c>
      <c r="S199" s="212">
        <v>0</v>
      </c>
      <c r="T199" s="213">
        <f>S199*H199</f>
        <v>0</v>
      </c>
      <c r="AR199" s="11" t="s">
        <v>126</v>
      </c>
      <c r="AT199" s="11" t="s">
        <v>121</v>
      </c>
      <c r="AU199" s="11" t="s">
        <v>76</v>
      </c>
      <c r="AY199" s="11" t="s">
        <v>119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1" t="s">
        <v>72</v>
      </c>
      <c r="BK199" s="214">
        <f>ROUND(I199*H199,2)</f>
        <v>0</v>
      </c>
      <c r="BL199" s="11" t="s">
        <v>126</v>
      </c>
      <c r="BM199" s="11" t="s">
        <v>351</v>
      </c>
    </row>
    <row r="200" spans="2:65" s="31" customFormat="1" ht="16.5" customHeight="1">
      <c r="B200" s="32"/>
      <c r="C200" s="252" t="s">
        <v>352</v>
      </c>
      <c r="D200" s="252" t="s">
        <v>266</v>
      </c>
      <c r="E200" s="253" t="s">
        <v>353</v>
      </c>
      <c r="F200" s="254" t="s">
        <v>354</v>
      </c>
      <c r="G200" s="255" t="s">
        <v>337</v>
      </c>
      <c r="H200" s="256">
        <v>1</v>
      </c>
      <c r="I200" s="257"/>
      <c r="J200" s="258">
        <f>ROUND(I200*H200,2)</f>
        <v>0</v>
      </c>
      <c r="K200" s="254" t="s">
        <v>125</v>
      </c>
      <c r="L200" s="259"/>
      <c r="M200" s="260"/>
      <c r="N200" s="261" t="s">
        <v>38</v>
      </c>
      <c r="O200" s="33"/>
      <c r="P200" s="212">
        <f>O200*H200</f>
        <v>0</v>
      </c>
      <c r="Q200" s="212">
        <v>0.0134</v>
      </c>
      <c r="R200" s="212">
        <f>Q200*H200</f>
        <v>0.0134</v>
      </c>
      <c r="S200" s="212">
        <v>0</v>
      </c>
      <c r="T200" s="213">
        <f>S200*H200</f>
        <v>0</v>
      </c>
      <c r="AR200" s="11" t="s">
        <v>159</v>
      </c>
      <c r="AT200" s="11" t="s">
        <v>266</v>
      </c>
      <c r="AU200" s="11" t="s">
        <v>76</v>
      </c>
      <c r="AY200" s="11" t="s">
        <v>119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1" t="s">
        <v>72</v>
      </c>
      <c r="BK200" s="214">
        <f>ROUND(I200*H200,2)</f>
        <v>0</v>
      </c>
      <c r="BL200" s="11" t="s">
        <v>126</v>
      </c>
      <c r="BM200" s="11" t="s">
        <v>355</v>
      </c>
    </row>
    <row r="201" spans="2:65" s="31" customFormat="1" ht="25.5" customHeight="1">
      <c r="B201" s="32"/>
      <c r="C201" s="203" t="s">
        <v>356</v>
      </c>
      <c r="D201" s="203" t="s">
        <v>121</v>
      </c>
      <c r="E201" s="204" t="s">
        <v>357</v>
      </c>
      <c r="F201" s="205" t="s">
        <v>358</v>
      </c>
      <c r="G201" s="206" t="s">
        <v>337</v>
      </c>
      <c r="H201" s="207">
        <v>4</v>
      </c>
      <c r="I201" s="208"/>
      <c r="J201" s="209">
        <f>ROUND(I201*H201,2)</f>
        <v>0</v>
      </c>
      <c r="K201" s="205"/>
      <c r="L201" s="58"/>
      <c r="M201" s="210"/>
      <c r="N201" s="211" t="s">
        <v>38</v>
      </c>
      <c r="O201" s="33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AR201" s="11" t="s">
        <v>126</v>
      </c>
      <c r="AT201" s="11" t="s">
        <v>121</v>
      </c>
      <c r="AU201" s="11" t="s">
        <v>76</v>
      </c>
      <c r="AY201" s="11" t="s">
        <v>119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1" t="s">
        <v>72</v>
      </c>
      <c r="BK201" s="214">
        <f>ROUND(I201*H201,2)</f>
        <v>0</v>
      </c>
      <c r="BL201" s="11" t="s">
        <v>126</v>
      </c>
      <c r="BM201" s="11" t="s">
        <v>359</v>
      </c>
    </row>
    <row r="202" spans="2:65" s="31" customFormat="1" ht="25.5" customHeight="1">
      <c r="B202" s="32"/>
      <c r="C202" s="252" t="s">
        <v>360</v>
      </c>
      <c r="D202" s="252" t="s">
        <v>266</v>
      </c>
      <c r="E202" s="253" t="s">
        <v>361</v>
      </c>
      <c r="F202" s="254" t="s">
        <v>362</v>
      </c>
      <c r="G202" s="255" t="s">
        <v>337</v>
      </c>
      <c r="H202" s="256">
        <v>1</v>
      </c>
      <c r="I202" s="257"/>
      <c r="J202" s="258">
        <f>ROUND(I202*H202,2)</f>
        <v>0</v>
      </c>
      <c r="K202" s="254" t="s">
        <v>125</v>
      </c>
      <c r="L202" s="259"/>
      <c r="M202" s="260"/>
      <c r="N202" s="261" t="s">
        <v>38</v>
      </c>
      <c r="O202" s="33"/>
      <c r="P202" s="212">
        <f>O202*H202</f>
        <v>0</v>
      </c>
      <c r="Q202" s="212">
        <v>0.0092</v>
      </c>
      <c r="R202" s="212">
        <f>Q202*H202</f>
        <v>0.0092</v>
      </c>
      <c r="S202" s="212">
        <v>0</v>
      </c>
      <c r="T202" s="213">
        <f>S202*H202</f>
        <v>0</v>
      </c>
      <c r="AR202" s="11" t="s">
        <v>159</v>
      </c>
      <c r="AT202" s="11" t="s">
        <v>266</v>
      </c>
      <c r="AU202" s="11" t="s">
        <v>76</v>
      </c>
      <c r="AY202" s="11" t="s">
        <v>119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1" t="s">
        <v>72</v>
      </c>
      <c r="BK202" s="214">
        <f>ROUND(I202*H202,2)</f>
        <v>0</v>
      </c>
      <c r="BL202" s="11" t="s">
        <v>126</v>
      </c>
      <c r="BM202" s="11" t="s">
        <v>363</v>
      </c>
    </row>
    <row r="203" spans="2:65" s="31" customFormat="1" ht="25.5" customHeight="1">
      <c r="B203" s="32"/>
      <c r="C203" s="252" t="s">
        <v>364</v>
      </c>
      <c r="D203" s="252" t="s">
        <v>266</v>
      </c>
      <c r="E203" s="253" t="s">
        <v>365</v>
      </c>
      <c r="F203" s="254" t="s">
        <v>366</v>
      </c>
      <c r="G203" s="255" t="s">
        <v>337</v>
      </c>
      <c r="H203" s="256">
        <v>2</v>
      </c>
      <c r="I203" s="257"/>
      <c r="J203" s="258">
        <f>ROUND(I203*H203,2)</f>
        <v>0</v>
      </c>
      <c r="K203" s="254" t="s">
        <v>125</v>
      </c>
      <c r="L203" s="259"/>
      <c r="M203" s="260"/>
      <c r="N203" s="261" t="s">
        <v>38</v>
      </c>
      <c r="O203" s="33"/>
      <c r="P203" s="212">
        <f>O203*H203</f>
        <v>0</v>
      </c>
      <c r="Q203" s="212">
        <v>0.0088</v>
      </c>
      <c r="R203" s="212">
        <f>Q203*H203</f>
        <v>0.0176</v>
      </c>
      <c r="S203" s="212">
        <v>0</v>
      </c>
      <c r="T203" s="213">
        <f>S203*H203</f>
        <v>0</v>
      </c>
      <c r="AR203" s="11" t="s">
        <v>159</v>
      </c>
      <c r="AT203" s="11" t="s">
        <v>266</v>
      </c>
      <c r="AU203" s="11" t="s">
        <v>76</v>
      </c>
      <c r="AY203" s="11" t="s">
        <v>119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1" t="s">
        <v>72</v>
      </c>
      <c r="BK203" s="214">
        <f>ROUND(I203*H203,2)</f>
        <v>0</v>
      </c>
      <c r="BL203" s="11" t="s">
        <v>126</v>
      </c>
      <c r="BM203" s="11" t="s">
        <v>367</v>
      </c>
    </row>
    <row r="204" spans="2:65" s="31" customFormat="1" ht="16.5" customHeight="1">
      <c r="B204" s="32"/>
      <c r="C204" s="252" t="s">
        <v>368</v>
      </c>
      <c r="D204" s="252" t="s">
        <v>266</v>
      </c>
      <c r="E204" s="253" t="s">
        <v>369</v>
      </c>
      <c r="F204" s="254" t="s">
        <v>370</v>
      </c>
      <c r="G204" s="255" t="s">
        <v>337</v>
      </c>
      <c r="H204" s="256">
        <v>1</v>
      </c>
      <c r="I204" s="257"/>
      <c r="J204" s="258">
        <f>ROUND(I204*H204,2)</f>
        <v>0</v>
      </c>
      <c r="K204" s="254" t="s">
        <v>125</v>
      </c>
      <c r="L204" s="259"/>
      <c r="M204" s="260"/>
      <c r="N204" s="261" t="s">
        <v>38</v>
      </c>
      <c r="O204" s="33"/>
      <c r="P204" s="212">
        <f>O204*H204</f>
        <v>0</v>
      </c>
      <c r="Q204" s="212">
        <v>0.010100000000000001</v>
      </c>
      <c r="R204" s="212">
        <f>Q204*H204</f>
        <v>0.010100000000000001</v>
      </c>
      <c r="S204" s="212">
        <v>0</v>
      </c>
      <c r="T204" s="213">
        <f>S204*H204</f>
        <v>0</v>
      </c>
      <c r="AR204" s="11" t="s">
        <v>159</v>
      </c>
      <c r="AT204" s="11" t="s">
        <v>266</v>
      </c>
      <c r="AU204" s="11" t="s">
        <v>76</v>
      </c>
      <c r="AY204" s="11" t="s">
        <v>119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1" t="s">
        <v>72</v>
      </c>
      <c r="BK204" s="214">
        <f>ROUND(I204*H204,2)</f>
        <v>0</v>
      </c>
      <c r="BL204" s="11" t="s">
        <v>126</v>
      </c>
      <c r="BM204" s="11" t="s">
        <v>371</v>
      </c>
    </row>
    <row r="205" spans="2:65" s="31" customFormat="1" ht="16.5" customHeight="1">
      <c r="B205" s="32"/>
      <c r="C205" s="203" t="s">
        <v>372</v>
      </c>
      <c r="D205" s="203" t="s">
        <v>121</v>
      </c>
      <c r="E205" s="204" t="s">
        <v>373</v>
      </c>
      <c r="F205" s="205" t="s">
        <v>374</v>
      </c>
      <c r="G205" s="206" t="s">
        <v>337</v>
      </c>
      <c r="H205" s="207">
        <v>2</v>
      </c>
      <c r="I205" s="208"/>
      <c r="J205" s="209">
        <f>ROUND(I205*H205,2)</f>
        <v>0</v>
      </c>
      <c r="K205" s="205" t="s">
        <v>125</v>
      </c>
      <c r="L205" s="58"/>
      <c r="M205" s="210"/>
      <c r="N205" s="211" t="s">
        <v>38</v>
      </c>
      <c r="O205" s="33"/>
      <c r="P205" s="212">
        <f>O205*H205</f>
        <v>0</v>
      </c>
      <c r="Q205" s="212">
        <v>0.0016500000000000002</v>
      </c>
      <c r="R205" s="212">
        <f>Q205*H205</f>
        <v>0.0033000000000000004</v>
      </c>
      <c r="S205" s="212">
        <v>0</v>
      </c>
      <c r="T205" s="213">
        <f>S205*H205</f>
        <v>0</v>
      </c>
      <c r="AR205" s="11" t="s">
        <v>126</v>
      </c>
      <c r="AT205" s="11" t="s">
        <v>121</v>
      </c>
      <c r="AU205" s="11" t="s">
        <v>76</v>
      </c>
      <c r="AY205" s="11" t="s">
        <v>119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1" t="s">
        <v>72</v>
      </c>
      <c r="BK205" s="214">
        <f>ROUND(I205*H205,2)</f>
        <v>0</v>
      </c>
      <c r="BL205" s="11" t="s">
        <v>126</v>
      </c>
      <c r="BM205" s="11" t="s">
        <v>375</v>
      </c>
    </row>
    <row r="206" spans="2:65" s="31" customFormat="1" ht="16.5" customHeight="1">
      <c r="B206" s="32"/>
      <c r="C206" s="252" t="s">
        <v>376</v>
      </c>
      <c r="D206" s="252" t="s">
        <v>266</v>
      </c>
      <c r="E206" s="253" t="s">
        <v>377</v>
      </c>
      <c r="F206" s="254" t="s">
        <v>378</v>
      </c>
      <c r="G206" s="255" t="s">
        <v>337</v>
      </c>
      <c r="H206" s="256">
        <v>1</v>
      </c>
      <c r="I206" s="257"/>
      <c r="J206" s="258">
        <f>ROUND(I206*H206,2)</f>
        <v>0</v>
      </c>
      <c r="K206" s="254"/>
      <c r="L206" s="259"/>
      <c r="M206" s="260"/>
      <c r="N206" s="261" t="s">
        <v>38</v>
      </c>
      <c r="O206" s="33"/>
      <c r="P206" s="212">
        <f>O206*H206</f>
        <v>0</v>
      </c>
      <c r="Q206" s="212">
        <v>0.0097</v>
      </c>
      <c r="R206" s="212">
        <f>Q206*H206</f>
        <v>0.0097</v>
      </c>
      <c r="S206" s="212">
        <v>0</v>
      </c>
      <c r="T206" s="213">
        <f>S206*H206</f>
        <v>0</v>
      </c>
      <c r="AR206" s="11" t="s">
        <v>159</v>
      </c>
      <c r="AT206" s="11" t="s">
        <v>266</v>
      </c>
      <c r="AU206" s="11" t="s">
        <v>76</v>
      </c>
      <c r="AY206" s="11" t="s">
        <v>119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1" t="s">
        <v>72</v>
      </c>
      <c r="BK206" s="214">
        <f>ROUND(I206*H206,2)</f>
        <v>0</v>
      </c>
      <c r="BL206" s="11" t="s">
        <v>126</v>
      </c>
      <c r="BM206" s="11" t="s">
        <v>379</v>
      </c>
    </row>
    <row r="207" spans="2:65" s="31" customFormat="1" ht="16.5" customHeight="1">
      <c r="B207" s="32"/>
      <c r="C207" s="252" t="s">
        <v>380</v>
      </c>
      <c r="D207" s="252" t="s">
        <v>266</v>
      </c>
      <c r="E207" s="253" t="s">
        <v>381</v>
      </c>
      <c r="F207" s="254" t="s">
        <v>382</v>
      </c>
      <c r="G207" s="255" t="s">
        <v>337</v>
      </c>
      <c r="H207" s="256">
        <v>1</v>
      </c>
      <c r="I207" s="257"/>
      <c r="J207" s="258">
        <f>ROUND(I207*H207,2)</f>
        <v>0</v>
      </c>
      <c r="K207" s="254"/>
      <c r="L207" s="259"/>
      <c r="M207" s="260"/>
      <c r="N207" s="261" t="s">
        <v>38</v>
      </c>
      <c r="O207" s="33"/>
      <c r="P207" s="212">
        <f>O207*H207</f>
        <v>0</v>
      </c>
      <c r="Q207" s="212">
        <v>0.0088</v>
      </c>
      <c r="R207" s="212">
        <f>Q207*H207</f>
        <v>0.0088</v>
      </c>
      <c r="S207" s="212">
        <v>0</v>
      </c>
      <c r="T207" s="213">
        <f>S207*H207</f>
        <v>0</v>
      </c>
      <c r="AR207" s="11" t="s">
        <v>159</v>
      </c>
      <c r="AT207" s="11" t="s">
        <v>266</v>
      </c>
      <c r="AU207" s="11" t="s">
        <v>76</v>
      </c>
      <c r="AY207" s="11" t="s">
        <v>119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1" t="s">
        <v>72</v>
      </c>
      <c r="BK207" s="214">
        <f>ROUND(I207*H207,2)</f>
        <v>0</v>
      </c>
      <c r="BL207" s="11" t="s">
        <v>126</v>
      </c>
      <c r="BM207" s="11" t="s">
        <v>383</v>
      </c>
    </row>
    <row r="208" spans="2:65" s="31" customFormat="1" ht="16.5" customHeight="1">
      <c r="B208" s="32"/>
      <c r="C208" s="203" t="s">
        <v>384</v>
      </c>
      <c r="D208" s="203" t="s">
        <v>121</v>
      </c>
      <c r="E208" s="204" t="s">
        <v>385</v>
      </c>
      <c r="F208" s="205" t="s">
        <v>386</v>
      </c>
      <c r="G208" s="206" t="s">
        <v>337</v>
      </c>
      <c r="H208" s="207">
        <v>1</v>
      </c>
      <c r="I208" s="208"/>
      <c r="J208" s="209">
        <f>ROUND(I208*H208,2)</f>
        <v>0</v>
      </c>
      <c r="K208" s="205"/>
      <c r="L208" s="58"/>
      <c r="M208" s="210"/>
      <c r="N208" s="211" t="s">
        <v>38</v>
      </c>
      <c r="O208" s="33"/>
      <c r="P208" s="212">
        <f>O208*H208</f>
        <v>0</v>
      </c>
      <c r="Q208" s="212">
        <v>0.00244</v>
      </c>
      <c r="R208" s="212">
        <f>Q208*H208</f>
        <v>0.00244</v>
      </c>
      <c r="S208" s="212">
        <v>0</v>
      </c>
      <c r="T208" s="213">
        <f>S208*H208</f>
        <v>0</v>
      </c>
      <c r="AR208" s="11" t="s">
        <v>126</v>
      </c>
      <c r="AT208" s="11" t="s">
        <v>121</v>
      </c>
      <c r="AU208" s="11" t="s">
        <v>76</v>
      </c>
      <c r="AY208" s="11" t="s">
        <v>119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1" t="s">
        <v>72</v>
      </c>
      <c r="BK208" s="214">
        <f>ROUND(I208*H208,2)</f>
        <v>0</v>
      </c>
      <c r="BL208" s="11" t="s">
        <v>126</v>
      </c>
      <c r="BM208" s="11" t="s">
        <v>387</v>
      </c>
    </row>
    <row r="209" spans="2:65" s="31" customFormat="1" ht="16.5" customHeight="1">
      <c r="B209" s="32"/>
      <c r="C209" s="252" t="s">
        <v>388</v>
      </c>
      <c r="D209" s="252" t="s">
        <v>266</v>
      </c>
      <c r="E209" s="253" t="s">
        <v>389</v>
      </c>
      <c r="F209" s="254" t="s">
        <v>390</v>
      </c>
      <c r="G209" s="255" t="s">
        <v>337</v>
      </c>
      <c r="H209" s="256">
        <v>1</v>
      </c>
      <c r="I209" s="257"/>
      <c r="J209" s="258">
        <f>ROUND(I209*H209,2)</f>
        <v>0</v>
      </c>
      <c r="K209" s="254"/>
      <c r="L209" s="259"/>
      <c r="M209" s="260"/>
      <c r="N209" s="261" t="s">
        <v>38</v>
      </c>
      <c r="O209" s="33"/>
      <c r="P209" s="212">
        <f>O209*H209</f>
        <v>0</v>
      </c>
      <c r="Q209" s="212">
        <v>0.0178</v>
      </c>
      <c r="R209" s="212">
        <f>Q209*H209</f>
        <v>0.0178</v>
      </c>
      <c r="S209" s="212">
        <v>0</v>
      </c>
      <c r="T209" s="213">
        <f>S209*H209</f>
        <v>0</v>
      </c>
      <c r="AR209" s="11" t="s">
        <v>159</v>
      </c>
      <c r="AT209" s="11" t="s">
        <v>266</v>
      </c>
      <c r="AU209" s="11" t="s">
        <v>76</v>
      </c>
      <c r="AY209" s="11" t="s">
        <v>119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1" t="s">
        <v>72</v>
      </c>
      <c r="BK209" s="214">
        <f>ROUND(I209*H209,2)</f>
        <v>0</v>
      </c>
      <c r="BL209" s="11" t="s">
        <v>126</v>
      </c>
      <c r="BM209" s="11" t="s">
        <v>391</v>
      </c>
    </row>
    <row r="210" spans="2:65" s="31" customFormat="1" ht="25.5" customHeight="1">
      <c r="B210" s="32"/>
      <c r="C210" s="203" t="s">
        <v>392</v>
      </c>
      <c r="D210" s="203" t="s">
        <v>121</v>
      </c>
      <c r="E210" s="204" t="s">
        <v>393</v>
      </c>
      <c r="F210" s="205" t="s">
        <v>394</v>
      </c>
      <c r="G210" s="206" t="s">
        <v>151</v>
      </c>
      <c r="H210" s="207">
        <v>19.8</v>
      </c>
      <c r="I210" s="208"/>
      <c r="J210" s="209">
        <f>ROUND(I210*H210,2)</f>
        <v>0</v>
      </c>
      <c r="K210" s="205" t="s">
        <v>125</v>
      </c>
      <c r="L210" s="58"/>
      <c r="M210" s="210"/>
      <c r="N210" s="211" t="s">
        <v>38</v>
      </c>
      <c r="O210" s="33"/>
      <c r="P210" s="212">
        <f>O210*H210</f>
        <v>0</v>
      </c>
      <c r="Q210" s="212">
        <v>0</v>
      </c>
      <c r="R210" s="212">
        <f>Q210*H210</f>
        <v>0</v>
      </c>
      <c r="S210" s="212">
        <v>0</v>
      </c>
      <c r="T210" s="213">
        <f>S210*H210</f>
        <v>0</v>
      </c>
      <c r="AR210" s="11" t="s">
        <v>126</v>
      </c>
      <c r="AT210" s="11" t="s">
        <v>121</v>
      </c>
      <c r="AU210" s="11" t="s">
        <v>76</v>
      </c>
      <c r="AY210" s="11" t="s">
        <v>119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1" t="s">
        <v>72</v>
      </c>
      <c r="BK210" s="214">
        <f>ROUND(I210*H210,2)</f>
        <v>0</v>
      </c>
      <c r="BL210" s="11" t="s">
        <v>126</v>
      </c>
      <c r="BM210" s="11" t="s">
        <v>395</v>
      </c>
    </row>
    <row r="211" spans="2:65" s="31" customFormat="1" ht="16.5" customHeight="1">
      <c r="B211" s="32"/>
      <c r="C211" s="252" t="s">
        <v>396</v>
      </c>
      <c r="D211" s="252" t="s">
        <v>266</v>
      </c>
      <c r="E211" s="253" t="s">
        <v>397</v>
      </c>
      <c r="F211" s="254" t="s">
        <v>398</v>
      </c>
      <c r="G211" s="255" t="s">
        <v>151</v>
      </c>
      <c r="H211" s="256">
        <v>20.097</v>
      </c>
      <c r="I211" s="257"/>
      <c r="J211" s="258">
        <f>ROUND(I211*H211,2)</f>
        <v>0</v>
      </c>
      <c r="K211" s="254"/>
      <c r="L211" s="259"/>
      <c r="M211" s="260"/>
      <c r="N211" s="261" t="s">
        <v>38</v>
      </c>
      <c r="O211" s="33"/>
      <c r="P211" s="212">
        <f>O211*H211</f>
        <v>0</v>
      </c>
      <c r="Q211" s="212">
        <v>0.0011</v>
      </c>
      <c r="R211" s="212">
        <f>Q211*H211</f>
        <v>0.022106700000000003</v>
      </c>
      <c r="S211" s="212">
        <v>0</v>
      </c>
      <c r="T211" s="213">
        <f>S211*H211</f>
        <v>0</v>
      </c>
      <c r="AR211" s="11" t="s">
        <v>159</v>
      </c>
      <c r="AT211" s="11" t="s">
        <v>266</v>
      </c>
      <c r="AU211" s="11" t="s">
        <v>76</v>
      </c>
      <c r="AY211" s="11" t="s">
        <v>119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1" t="s">
        <v>72</v>
      </c>
      <c r="BK211" s="214">
        <f>ROUND(I211*H211,2)</f>
        <v>0</v>
      </c>
      <c r="BL211" s="11" t="s">
        <v>126</v>
      </c>
      <c r="BM211" s="11" t="s">
        <v>399</v>
      </c>
    </row>
    <row r="212" spans="2:51" s="215" customFormat="1" ht="12.75">
      <c r="B212" s="216"/>
      <c r="C212" s="217"/>
      <c r="D212" s="218" t="s">
        <v>128</v>
      </c>
      <c r="E212" s="219"/>
      <c r="F212" s="220" t="s">
        <v>400</v>
      </c>
      <c r="G212" s="217"/>
      <c r="H212" s="221">
        <v>20.097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128</v>
      </c>
      <c r="AU212" s="227" t="s">
        <v>76</v>
      </c>
      <c r="AV212" s="215" t="s">
        <v>76</v>
      </c>
      <c r="AW212" s="215" t="s">
        <v>31</v>
      </c>
      <c r="AX212" s="215" t="s">
        <v>72</v>
      </c>
      <c r="AY212" s="227" t="s">
        <v>119</v>
      </c>
    </row>
    <row r="213" spans="2:65" s="31" customFormat="1" ht="16.5" customHeight="1">
      <c r="B213" s="32"/>
      <c r="C213" s="203" t="s">
        <v>401</v>
      </c>
      <c r="D213" s="203" t="s">
        <v>121</v>
      </c>
      <c r="E213" s="204" t="s">
        <v>402</v>
      </c>
      <c r="F213" s="205" t="s">
        <v>403</v>
      </c>
      <c r="G213" s="206" t="s">
        <v>337</v>
      </c>
      <c r="H213" s="207">
        <v>4</v>
      </c>
      <c r="I213" s="208"/>
      <c r="J213" s="209">
        <f>ROUND(I213*H213,2)</f>
        <v>0</v>
      </c>
      <c r="K213" s="205" t="s">
        <v>125</v>
      </c>
      <c r="L213" s="58"/>
      <c r="M213" s="210"/>
      <c r="N213" s="211" t="s">
        <v>38</v>
      </c>
      <c r="O213" s="33"/>
      <c r="P213" s="212">
        <f>O213*H213</f>
        <v>0</v>
      </c>
      <c r="Q213" s="212">
        <v>0.00072</v>
      </c>
      <c r="R213" s="212">
        <f>Q213*H213</f>
        <v>0.00288</v>
      </c>
      <c r="S213" s="212">
        <v>0</v>
      </c>
      <c r="T213" s="213">
        <f>S213*H213</f>
        <v>0</v>
      </c>
      <c r="AR213" s="11" t="s">
        <v>126</v>
      </c>
      <c r="AT213" s="11" t="s">
        <v>121</v>
      </c>
      <c r="AU213" s="11" t="s">
        <v>76</v>
      </c>
      <c r="AY213" s="11" t="s">
        <v>119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1" t="s">
        <v>72</v>
      </c>
      <c r="BK213" s="214">
        <f>ROUND(I213*H213,2)</f>
        <v>0</v>
      </c>
      <c r="BL213" s="11" t="s">
        <v>126</v>
      </c>
      <c r="BM213" s="11" t="s">
        <v>404</v>
      </c>
    </row>
    <row r="214" spans="2:65" s="31" customFormat="1" ht="16.5" customHeight="1">
      <c r="B214" s="32"/>
      <c r="C214" s="252" t="s">
        <v>405</v>
      </c>
      <c r="D214" s="252" t="s">
        <v>266</v>
      </c>
      <c r="E214" s="253" t="s">
        <v>406</v>
      </c>
      <c r="F214" s="254" t="s">
        <v>407</v>
      </c>
      <c r="G214" s="255" t="s">
        <v>337</v>
      </c>
      <c r="H214" s="256">
        <v>4</v>
      </c>
      <c r="I214" s="257"/>
      <c r="J214" s="258">
        <f>ROUND(I214*H214,2)</f>
        <v>0</v>
      </c>
      <c r="K214" s="254"/>
      <c r="L214" s="259"/>
      <c r="M214" s="260"/>
      <c r="N214" s="261" t="s">
        <v>38</v>
      </c>
      <c r="O214" s="33"/>
      <c r="P214" s="212">
        <f>O214*H214</f>
        <v>0</v>
      </c>
      <c r="Q214" s="212">
        <v>0.00554</v>
      </c>
      <c r="R214" s="212">
        <f>Q214*H214</f>
        <v>0.02216</v>
      </c>
      <c r="S214" s="212">
        <v>0</v>
      </c>
      <c r="T214" s="213">
        <f>S214*H214</f>
        <v>0</v>
      </c>
      <c r="AR214" s="11" t="s">
        <v>159</v>
      </c>
      <c r="AT214" s="11" t="s">
        <v>266</v>
      </c>
      <c r="AU214" s="11" t="s">
        <v>76</v>
      </c>
      <c r="AY214" s="11" t="s">
        <v>119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1" t="s">
        <v>72</v>
      </c>
      <c r="BK214" s="214">
        <f>ROUND(I214*H214,2)</f>
        <v>0</v>
      </c>
      <c r="BL214" s="11" t="s">
        <v>126</v>
      </c>
      <c r="BM214" s="11" t="s">
        <v>408</v>
      </c>
    </row>
    <row r="215" spans="2:65" s="31" customFormat="1" ht="16.5" customHeight="1">
      <c r="B215" s="32"/>
      <c r="C215" s="252" t="s">
        <v>409</v>
      </c>
      <c r="D215" s="252" t="s">
        <v>266</v>
      </c>
      <c r="E215" s="253" t="s">
        <v>410</v>
      </c>
      <c r="F215" s="254" t="s">
        <v>411</v>
      </c>
      <c r="G215" s="255" t="s">
        <v>337</v>
      </c>
      <c r="H215" s="256">
        <v>4</v>
      </c>
      <c r="I215" s="257"/>
      <c r="J215" s="258">
        <f>ROUND(I215*H215,2)</f>
        <v>0</v>
      </c>
      <c r="K215" s="254"/>
      <c r="L215" s="259"/>
      <c r="M215" s="260"/>
      <c r="N215" s="261" t="s">
        <v>38</v>
      </c>
      <c r="O215" s="33"/>
      <c r="P215" s="212">
        <f>O215*H215</f>
        <v>0</v>
      </c>
      <c r="Q215" s="212">
        <v>0.0024</v>
      </c>
      <c r="R215" s="212">
        <f>Q215*H215</f>
        <v>0.0096</v>
      </c>
      <c r="S215" s="212">
        <v>0</v>
      </c>
      <c r="T215" s="213">
        <f>S215*H215</f>
        <v>0</v>
      </c>
      <c r="AR215" s="11" t="s">
        <v>159</v>
      </c>
      <c r="AT215" s="11" t="s">
        <v>266</v>
      </c>
      <c r="AU215" s="11" t="s">
        <v>76</v>
      </c>
      <c r="AY215" s="11" t="s">
        <v>119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1" t="s">
        <v>72</v>
      </c>
      <c r="BK215" s="214">
        <f>ROUND(I215*H215,2)</f>
        <v>0</v>
      </c>
      <c r="BL215" s="11" t="s">
        <v>126</v>
      </c>
      <c r="BM215" s="11" t="s">
        <v>412</v>
      </c>
    </row>
    <row r="216" spans="2:65" s="31" customFormat="1" ht="16.5" customHeight="1">
      <c r="B216" s="32"/>
      <c r="C216" s="203" t="s">
        <v>413</v>
      </c>
      <c r="D216" s="203" t="s">
        <v>121</v>
      </c>
      <c r="E216" s="204" t="s">
        <v>414</v>
      </c>
      <c r="F216" s="205" t="s">
        <v>415</v>
      </c>
      <c r="G216" s="206" t="s">
        <v>337</v>
      </c>
      <c r="H216" s="207">
        <v>1</v>
      </c>
      <c r="I216" s="208"/>
      <c r="J216" s="209">
        <f>ROUND(I216*H216,2)</f>
        <v>0</v>
      </c>
      <c r="K216" s="205"/>
      <c r="L216" s="58"/>
      <c r="M216" s="210"/>
      <c r="N216" s="211" t="s">
        <v>38</v>
      </c>
      <c r="O216" s="33"/>
      <c r="P216" s="212">
        <f>O216*H216</f>
        <v>0</v>
      </c>
      <c r="Q216" s="212">
        <v>0.0007999999999999999</v>
      </c>
      <c r="R216" s="212">
        <f>Q216*H216</f>
        <v>0.0007999999999999999</v>
      </c>
      <c r="S216" s="212">
        <v>0</v>
      </c>
      <c r="T216" s="213">
        <f>S216*H216</f>
        <v>0</v>
      </c>
      <c r="AR216" s="11" t="s">
        <v>126</v>
      </c>
      <c r="AT216" s="11" t="s">
        <v>121</v>
      </c>
      <c r="AU216" s="11" t="s">
        <v>76</v>
      </c>
      <c r="AY216" s="11" t="s">
        <v>119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1" t="s">
        <v>72</v>
      </c>
      <c r="BK216" s="214">
        <f>ROUND(I216*H216,2)</f>
        <v>0</v>
      </c>
      <c r="BL216" s="11" t="s">
        <v>126</v>
      </c>
      <c r="BM216" s="11" t="s">
        <v>416</v>
      </c>
    </row>
    <row r="217" spans="2:65" s="31" customFormat="1" ht="16.5" customHeight="1">
      <c r="B217" s="32"/>
      <c r="C217" s="252" t="s">
        <v>417</v>
      </c>
      <c r="D217" s="252" t="s">
        <v>266</v>
      </c>
      <c r="E217" s="253" t="s">
        <v>418</v>
      </c>
      <c r="F217" s="254" t="s">
        <v>419</v>
      </c>
      <c r="G217" s="255" t="s">
        <v>337</v>
      </c>
      <c r="H217" s="256">
        <v>1</v>
      </c>
      <c r="I217" s="257"/>
      <c r="J217" s="258">
        <f>ROUND(I217*H217,2)</f>
        <v>0</v>
      </c>
      <c r="K217" s="254"/>
      <c r="L217" s="259"/>
      <c r="M217" s="260"/>
      <c r="N217" s="261" t="s">
        <v>38</v>
      </c>
      <c r="O217" s="33"/>
      <c r="P217" s="212">
        <f>O217*H217</f>
        <v>0</v>
      </c>
      <c r="Q217" s="212">
        <v>0.0205</v>
      </c>
      <c r="R217" s="212">
        <f>Q217*H217</f>
        <v>0.0205</v>
      </c>
      <c r="S217" s="212">
        <v>0</v>
      </c>
      <c r="T217" s="213">
        <f>S217*H217</f>
        <v>0</v>
      </c>
      <c r="AR217" s="11" t="s">
        <v>159</v>
      </c>
      <c r="AT217" s="11" t="s">
        <v>266</v>
      </c>
      <c r="AU217" s="11" t="s">
        <v>76</v>
      </c>
      <c r="AY217" s="11" t="s">
        <v>119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1" t="s">
        <v>72</v>
      </c>
      <c r="BK217" s="214">
        <f>ROUND(I217*H217,2)</f>
        <v>0</v>
      </c>
      <c r="BL217" s="11" t="s">
        <v>126</v>
      </c>
      <c r="BM217" s="11" t="s">
        <v>420</v>
      </c>
    </row>
    <row r="218" spans="2:65" s="31" customFormat="1" ht="16.5" customHeight="1">
      <c r="B218" s="32"/>
      <c r="C218" s="203" t="s">
        <v>421</v>
      </c>
      <c r="D218" s="203" t="s">
        <v>121</v>
      </c>
      <c r="E218" s="204" t="s">
        <v>422</v>
      </c>
      <c r="F218" s="205" t="s">
        <v>423</v>
      </c>
      <c r="G218" s="206" t="s">
        <v>337</v>
      </c>
      <c r="H218" s="207">
        <v>2</v>
      </c>
      <c r="I218" s="208"/>
      <c r="J218" s="209">
        <f>ROUND(I218*H218,2)</f>
        <v>0</v>
      </c>
      <c r="K218" s="205"/>
      <c r="L218" s="58"/>
      <c r="M218" s="210"/>
      <c r="N218" s="211" t="s">
        <v>38</v>
      </c>
      <c r="O218" s="33"/>
      <c r="P218" s="212">
        <f>O218*H218</f>
        <v>0</v>
      </c>
      <c r="Q218" s="212">
        <v>0.00163</v>
      </c>
      <c r="R218" s="212">
        <f>Q218*H218</f>
        <v>0.00326</v>
      </c>
      <c r="S218" s="212">
        <v>0</v>
      </c>
      <c r="T218" s="213">
        <f>S218*H218</f>
        <v>0</v>
      </c>
      <c r="AR218" s="11" t="s">
        <v>126</v>
      </c>
      <c r="AT218" s="11" t="s">
        <v>121</v>
      </c>
      <c r="AU218" s="11" t="s">
        <v>76</v>
      </c>
      <c r="AY218" s="11" t="s">
        <v>119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1" t="s">
        <v>72</v>
      </c>
      <c r="BK218" s="214">
        <f>ROUND(I218*H218,2)</f>
        <v>0</v>
      </c>
      <c r="BL218" s="11" t="s">
        <v>126</v>
      </c>
      <c r="BM218" s="11" t="s">
        <v>424</v>
      </c>
    </row>
    <row r="219" spans="2:65" s="31" customFormat="1" ht="16.5" customHeight="1">
      <c r="B219" s="32"/>
      <c r="C219" s="252" t="s">
        <v>425</v>
      </c>
      <c r="D219" s="252" t="s">
        <v>266</v>
      </c>
      <c r="E219" s="253" t="s">
        <v>426</v>
      </c>
      <c r="F219" s="254" t="s">
        <v>427</v>
      </c>
      <c r="G219" s="255" t="s">
        <v>337</v>
      </c>
      <c r="H219" s="256">
        <v>2</v>
      </c>
      <c r="I219" s="257"/>
      <c r="J219" s="258">
        <f>ROUND(I219*H219,2)</f>
        <v>0</v>
      </c>
      <c r="K219" s="254"/>
      <c r="L219" s="259"/>
      <c r="M219" s="260"/>
      <c r="N219" s="261" t="s">
        <v>38</v>
      </c>
      <c r="O219" s="33"/>
      <c r="P219" s="212">
        <f>O219*H219</f>
        <v>0</v>
      </c>
      <c r="Q219" s="212">
        <v>0.0275</v>
      </c>
      <c r="R219" s="212">
        <f>Q219*H219</f>
        <v>0.055</v>
      </c>
      <c r="S219" s="212">
        <v>0</v>
      </c>
      <c r="T219" s="213">
        <f>S219*H219</f>
        <v>0</v>
      </c>
      <c r="AR219" s="11" t="s">
        <v>159</v>
      </c>
      <c r="AT219" s="11" t="s">
        <v>266</v>
      </c>
      <c r="AU219" s="11" t="s">
        <v>76</v>
      </c>
      <c r="AY219" s="11" t="s">
        <v>119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1" t="s">
        <v>72</v>
      </c>
      <c r="BK219" s="214">
        <f>ROUND(I219*H219,2)</f>
        <v>0</v>
      </c>
      <c r="BL219" s="11" t="s">
        <v>126</v>
      </c>
      <c r="BM219" s="11" t="s">
        <v>428</v>
      </c>
    </row>
    <row r="220" spans="2:65" s="31" customFormat="1" ht="16.5" customHeight="1">
      <c r="B220" s="32"/>
      <c r="C220" s="252" t="s">
        <v>429</v>
      </c>
      <c r="D220" s="252" t="s">
        <v>266</v>
      </c>
      <c r="E220" s="253" t="s">
        <v>430</v>
      </c>
      <c r="F220" s="254" t="s">
        <v>431</v>
      </c>
      <c r="G220" s="255" t="s">
        <v>337</v>
      </c>
      <c r="H220" s="256">
        <v>3</v>
      </c>
      <c r="I220" s="257"/>
      <c r="J220" s="258">
        <f>ROUND(I220*H220,2)</f>
        <v>0</v>
      </c>
      <c r="K220" s="254"/>
      <c r="L220" s="259"/>
      <c r="M220" s="260"/>
      <c r="N220" s="261" t="s">
        <v>38</v>
      </c>
      <c r="O220" s="33"/>
      <c r="P220" s="212">
        <f>O220*H220</f>
        <v>0</v>
      </c>
      <c r="Q220" s="212">
        <v>0.07499999999999998</v>
      </c>
      <c r="R220" s="212">
        <f>Q220*H220</f>
        <v>0.22499999999999995</v>
      </c>
      <c r="S220" s="212">
        <v>0</v>
      </c>
      <c r="T220" s="213">
        <f>S220*H220</f>
        <v>0</v>
      </c>
      <c r="AR220" s="11" t="s">
        <v>159</v>
      </c>
      <c r="AT220" s="11" t="s">
        <v>266</v>
      </c>
      <c r="AU220" s="11" t="s">
        <v>76</v>
      </c>
      <c r="AY220" s="11" t="s">
        <v>119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1" t="s">
        <v>72</v>
      </c>
      <c r="BK220" s="214">
        <f>ROUND(I220*H220,2)</f>
        <v>0</v>
      </c>
      <c r="BL220" s="11" t="s">
        <v>126</v>
      </c>
      <c r="BM220" s="11" t="s">
        <v>432</v>
      </c>
    </row>
    <row r="221" spans="2:65" s="31" customFormat="1" ht="16.5" customHeight="1">
      <c r="B221" s="32"/>
      <c r="C221" s="203" t="s">
        <v>433</v>
      </c>
      <c r="D221" s="203" t="s">
        <v>121</v>
      </c>
      <c r="E221" s="204" t="s">
        <v>434</v>
      </c>
      <c r="F221" s="205" t="s">
        <v>435</v>
      </c>
      <c r="G221" s="206" t="s">
        <v>337</v>
      </c>
      <c r="H221" s="207">
        <v>4</v>
      </c>
      <c r="I221" s="208"/>
      <c r="J221" s="209">
        <f>ROUND(I221*H221,2)</f>
        <v>0</v>
      </c>
      <c r="K221" s="205"/>
      <c r="L221" s="58"/>
      <c r="M221" s="210"/>
      <c r="N221" s="211" t="s">
        <v>38</v>
      </c>
      <c r="O221" s="33"/>
      <c r="P221" s="212">
        <f>O221*H221</f>
        <v>0</v>
      </c>
      <c r="Q221" s="212">
        <v>0</v>
      </c>
      <c r="R221" s="212">
        <f>Q221*H221</f>
        <v>0</v>
      </c>
      <c r="S221" s="212">
        <v>0</v>
      </c>
      <c r="T221" s="213">
        <f>S221*H221</f>
        <v>0</v>
      </c>
      <c r="AR221" s="11" t="s">
        <v>126</v>
      </c>
      <c r="AT221" s="11" t="s">
        <v>121</v>
      </c>
      <c r="AU221" s="11" t="s">
        <v>76</v>
      </c>
      <c r="AY221" s="11" t="s">
        <v>119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1" t="s">
        <v>72</v>
      </c>
      <c r="BK221" s="214">
        <f>ROUND(I221*H221,2)</f>
        <v>0</v>
      </c>
      <c r="BL221" s="11" t="s">
        <v>126</v>
      </c>
      <c r="BM221" s="11" t="s">
        <v>436</v>
      </c>
    </row>
    <row r="222" spans="2:65" s="31" customFormat="1" ht="25.5" customHeight="1">
      <c r="B222" s="32"/>
      <c r="C222" s="252" t="s">
        <v>437</v>
      </c>
      <c r="D222" s="252" t="s">
        <v>266</v>
      </c>
      <c r="E222" s="253" t="s">
        <v>438</v>
      </c>
      <c r="F222" s="254" t="s">
        <v>439</v>
      </c>
      <c r="G222" s="255" t="s">
        <v>337</v>
      </c>
      <c r="H222" s="256">
        <v>4</v>
      </c>
      <c r="I222" s="257"/>
      <c r="J222" s="258">
        <f>ROUND(I222*H222,2)</f>
        <v>0</v>
      </c>
      <c r="K222" s="254"/>
      <c r="L222" s="259"/>
      <c r="M222" s="260"/>
      <c r="N222" s="261" t="s">
        <v>38</v>
      </c>
      <c r="O222" s="33"/>
      <c r="P222" s="212">
        <f>O222*H222</f>
        <v>0</v>
      </c>
      <c r="Q222" s="212">
        <v>0.0025</v>
      </c>
      <c r="R222" s="212">
        <f>Q222*H222</f>
        <v>0.01</v>
      </c>
      <c r="S222" s="212">
        <v>0</v>
      </c>
      <c r="T222" s="213">
        <f>S222*H222</f>
        <v>0</v>
      </c>
      <c r="AR222" s="11" t="s">
        <v>159</v>
      </c>
      <c r="AT222" s="11" t="s">
        <v>266</v>
      </c>
      <c r="AU222" s="11" t="s">
        <v>76</v>
      </c>
      <c r="AY222" s="11" t="s">
        <v>119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1" t="s">
        <v>72</v>
      </c>
      <c r="BK222" s="214">
        <f>ROUND(I222*H222,2)</f>
        <v>0</v>
      </c>
      <c r="BL222" s="11" t="s">
        <v>126</v>
      </c>
      <c r="BM222" s="11" t="s">
        <v>440</v>
      </c>
    </row>
    <row r="223" spans="2:65" s="31" customFormat="1" ht="16.5" customHeight="1">
      <c r="B223" s="32"/>
      <c r="C223" s="203" t="s">
        <v>441</v>
      </c>
      <c r="D223" s="203" t="s">
        <v>121</v>
      </c>
      <c r="E223" s="204" t="s">
        <v>442</v>
      </c>
      <c r="F223" s="205" t="s">
        <v>443</v>
      </c>
      <c r="G223" s="206" t="s">
        <v>337</v>
      </c>
      <c r="H223" s="207">
        <v>1</v>
      </c>
      <c r="I223" s="208"/>
      <c r="J223" s="209">
        <f>ROUND(I223*H223,2)</f>
        <v>0</v>
      </c>
      <c r="K223" s="205"/>
      <c r="L223" s="58"/>
      <c r="M223" s="210"/>
      <c r="N223" s="211" t="s">
        <v>38</v>
      </c>
      <c r="O223" s="33"/>
      <c r="P223" s="212">
        <f>O223*H223</f>
        <v>0</v>
      </c>
      <c r="Q223" s="212">
        <v>0.00035000000000000005</v>
      </c>
      <c r="R223" s="212">
        <f>Q223*H223</f>
        <v>0.00035000000000000005</v>
      </c>
      <c r="S223" s="212">
        <v>0</v>
      </c>
      <c r="T223" s="213">
        <f>S223*H223</f>
        <v>0</v>
      </c>
      <c r="AR223" s="11" t="s">
        <v>126</v>
      </c>
      <c r="AT223" s="11" t="s">
        <v>121</v>
      </c>
      <c r="AU223" s="11" t="s">
        <v>76</v>
      </c>
      <c r="AY223" s="11" t="s">
        <v>119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11" t="s">
        <v>72</v>
      </c>
      <c r="BK223" s="214">
        <f>ROUND(I223*H223,2)</f>
        <v>0</v>
      </c>
      <c r="BL223" s="11" t="s">
        <v>126</v>
      </c>
      <c r="BM223" s="11" t="s">
        <v>444</v>
      </c>
    </row>
    <row r="224" spans="2:65" s="31" customFormat="1" ht="16.5" customHeight="1">
      <c r="B224" s="32"/>
      <c r="C224" s="252" t="s">
        <v>445</v>
      </c>
      <c r="D224" s="252" t="s">
        <v>266</v>
      </c>
      <c r="E224" s="253" t="s">
        <v>446</v>
      </c>
      <c r="F224" s="254" t="s">
        <v>447</v>
      </c>
      <c r="G224" s="255" t="s">
        <v>337</v>
      </c>
      <c r="H224" s="256">
        <v>1</v>
      </c>
      <c r="I224" s="257"/>
      <c r="J224" s="258">
        <f>ROUND(I224*H224,2)</f>
        <v>0</v>
      </c>
      <c r="K224" s="254" t="s">
        <v>125</v>
      </c>
      <c r="L224" s="259"/>
      <c r="M224" s="260"/>
      <c r="N224" s="261" t="s">
        <v>38</v>
      </c>
      <c r="O224" s="33"/>
      <c r="P224" s="212">
        <f>O224*H224</f>
        <v>0</v>
      </c>
      <c r="Q224" s="212">
        <v>0.048</v>
      </c>
      <c r="R224" s="212">
        <f>Q224*H224</f>
        <v>0.048</v>
      </c>
      <c r="S224" s="212">
        <v>0</v>
      </c>
      <c r="T224" s="213">
        <f>S224*H224</f>
        <v>0</v>
      </c>
      <c r="AR224" s="11" t="s">
        <v>159</v>
      </c>
      <c r="AT224" s="11" t="s">
        <v>266</v>
      </c>
      <c r="AU224" s="11" t="s">
        <v>76</v>
      </c>
      <c r="AY224" s="11" t="s">
        <v>119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1" t="s">
        <v>72</v>
      </c>
      <c r="BK224" s="214">
        <f>ROUND(I224*H224,2)</f>
        <v>0</v>
      </c>
      <c r="BL224" s="11" t="s">
        <v>126</v>
      </c>
      <c r="BM224" s="11" t="s">
        <v>448</v>
      </c>
    </row>
    <row r="225" spans="2:65" s="31" customFormat="1" ht="16.5" customHeight="1">
      <c r="B225" s="32"/>
      <c r="C225" s="203" t="s">
        <v>449</v>
      </c>
      <c r="D225" s="203" t="s">
        <v>121</v>
      </c>
      <c r="E225" s="204" t="s">
        <v>450</v>
      </c>
      <c r="F225" s="205" t="s">
        <v>451</v>
      </c>
      <c r="G225" s="206" t="s">
        <v>151</v>
      </c>
      <c r="H225" s="207">
        <v>19.8</v>
      </c>
      <c r="I225" s="208"/>
      <c r="J225" s="209">
        <f>ROUND(I225*H225,2)</f>
        <v>0</v>
      </c>
      <c r="K225" s="205"/>
      <c r="L225" s="58"/>
      <c r="M225" s="210"/>
      <c r="N225" s="211" t="s">
        <v>38</v>
      </c>
      <c r="O225" s="33"/>
      <c r="P225" s="212">
        <f>O225*H225</f>
        <v>0</v>
      </c>
      <c r="Q225" s="212">
        <v>0</v>
      </c>
      <c r="R225" s="212">
        <f>Q225*H225</f>
        <v>0</v>
      </c>
      <c r="S225" s="212">
        <v>0</v>
      </c>
      <c r="T225" s="213">
        <f>S225*H225</f>
        <v>0</v>
      </c>
      <c r="AR225" s="11" t="s">
        <v>126</v>
      </c>
      <c r="AT225" s="11" t="s">
        <v>121</v>
      </c>
      <c r="AU225" s="11" t="s">
        <v>76</v>
      </c>
      <c r="AY225" s="11" t="s">
        <v>119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1" t="s">
        <v>72</v>
      </c>
      <c r="BK225" s="214">
        <f>ROUND(I225*H225,2)</f>
        <v>0</v>
      </c>
      <c r="BL225" s="11" t="s">
        <v>126</v>
      </c>
      <c r="BM225" s="11" t="s">
        <v>452</v>
      </c>
    </row>
    <row r="226" spans="2:65" s="31" customFormat="1" ht="16.5" customHeight="1">
      <c r="B226" s="32"/>
      <c r="C226" s="203" t="s">
        <v>453</v>
      </c>
      <c r="D226" s="203" t="s">
        <v>121</v>
      </c>
      <c r="E226" s="204" t="s">
        <v>454</v>
      </c>
      <c r="F226" s="205" t="s">
        <v>455</v>
      </c>
      <c r="G226" s="206" t="s">
        <v>151</v>
      </c>
      <c r="H226" s="207">
        <v>19.8</v>
      </c>
      <c r="I226" s="208"/>
      <c r="J226" s="209">
        <f>ROUND(I226*H226,2)</f>
        <v>0</v>
      </c>
      <c r="K226" s="205"/>
      <c r="L226" s="58"/>
      <c r="M226" s="210"/>
      <c r="N226" s="211" t="s">
        <v>38</v>
      </c>
      <c r="O226" s="33"/>
      <c r="P226" s="212">
        <f>O226*H226</f>
        <v>0</v>
      </c>
      <c r="Q226" s="212">
        <v>0</v>
      </c>
      <c r="R226" s="212">
        <f>Q226*H226</f>
        <v>0</v>
      </c>
      <c r="S226" s="212">
        <v>0</v>
      </c>
      <c r="T226" s="213">
        <f>S226*H226</f>
        <v>0</v>
      </c>
      <c r="AR226" s="11" t="s">
        <v>126</v>
      </c>
      <c r="AT226" s="11" t="s">
        <v>121</v>
      </c>
      <c r="AU226" s="11" t="s">
        <v>76</v>
      </c>
      <c r="AY226" s="11" t="s">
        <v>119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1" t="s">
        <v>72</v>
      </c>
      <c r="BK226" s="214">
        <f>ROUND(I226*H226,2)</f>
        <v>0</v>
      </c>
      <c r="BL226" s="11" t="s">
        <v>126</v>
      </c>
      <c r="BM226" s="11" t="s">
        <v>456</v>
      </c>
    </row>
    <row r="227" spans="2:65" s="31" customFormat="1" ht="16.5" customHeight="1">
      <c r="B227" s="32"/>
      <c r="C227" s="203" t="s">
        <v>457</v>
      </c>
      <c r="D227" s="203" t="s">
        <v>121</v>
      </c>
      <c r="E227" s="204" t="s">
        <v>458</v>
      </c>
      <c r="F227" s="205" t="s">
        <v>459</v>
      </c>
      <c r="G227" s="206" t="s">
        <v>151</v>
      </c>
      <c r="H227" s="207">
        <v>165.4</v>
      </c>
      <c r="I227" s="208"/>
      <c r="J227" s="209">
        <f>ROUND(I227*H227,2)</f>
        <v>0</v>
      </c>
      <c r="K227" s="205"/>
      <c r="L227" s="58"/>
      <c r="M227" s="210"/>
      <c r="N227" s="211" t="s">
        <v>38</v>
      </c>
      <c r="O227" s="33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AR227" s="11" t="s">
        <v>126</v>
      </c>
      <c r="AT227" s="11" t="s">
        <v>121</v>
      </c>
      <c r="AU227" s="11" t="s">
        <v>76</v>
      </c>
      <c r="AY227" s="11" t="s">
        <v>119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1" t="s">
        <v>72</v>
      </c>
      <c r="BK227" s="214">
        <f>ROUND(I227*H227,2)</f>
        <v>0</v>
      </c>
      <c r="BL227" s="11" t="s">
        <v>126</v>
      </c>
      <c r="BM227" s="11" t="s">
        <v>460</v>
      </c>
    </row>
    <row r="228" spans="2:65" s="31" customFormat="1" ht="16.5" customHeight="1">
      <c r="B228" s="32"/>
      <c r="C228" s="203" t="s">
        <v>461</v>
      </c>
      <c r="D228" s="203" t="s">
        <v>121</v>
      </c>
      <c r="E228" s="204" t="s">
        <v>462</v>
      </c>
      <c r="F228" s="205" t="s">
        <v>463</v>
      </c>
      <c r="G228" s="206" t="s">
        <v>151</v>
      </c>
      <c r="H228" s="207">
        <v>165.4</v>
      </c>
      <c r="I228" s="208"/>
      <c r="J228" s="209">
        <f>ROUND(I228*H228,2)</f>
        <v>0</v>
      </c>
      <c r="K228" s="205"/>
      <c r="L228" s="58"/>
      <c r="M228" s="210"/>
      <c r="N228" s="211" t="s">
        <v>38</v>
      </c>
      <c r="O228" s="33"/>
      <c r="P228" s="212">
        <f>O228*H228</f>
        <v>0</v>
      </c>
      <c r="Q228" s="212">
        <v>0</v>
      </c>
      <c r="R228" s="212">
        <f>Q228*H228</f>
        <v>0</v>
      </c>
      <c r="S228" s="212">
        <v>0</v>
      </c>
      <c r="T228" s="213">
        <f>S228*H228</f>
        <v>0</v>
      </c>
      <c r="AR228" s="11" t="s">
        <v>126</v>
      </c>
      <c r="AT228" s="11" t="s">
        <v>121</v>
      </c>
      <c r="AU228" s="11" t="s">
        <v>76</v>
      </c>
      <c r="AY228" s="11" t="s">
        <v>119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1" t="s">
        <v>72</v>
      </c>
      <c r="BK228" s="214">
        <f>ROUND(I228*H228,2)</f>
        <v>0</v>
      </c>
      <c r="BL228" s="11" t="s">
        <v>126</v>
      </c>
      <c r="BM228" s="11" t="s">
        <v>464</v>
      </c>
    </row>
    <row r="229" spans="2:65" s="31" customFormat="1" ht="16.5" customHeight="1">
      <c r="B229" s="32"/>
      <c r="C229" s="203" t="s">
        <v>465</v>
      </c>
      <c r="D229" s="203" t="s">
        <v>121</v>
      </c>
      <c r="E229" s="204" t="s">
        <v>466</v>
      </c>
      <c r="F229" s="205" t="s">
        <v>467</v>
      </c>
      <c r="G229" s="206" t="s">
        <v>337</v>
      </c>
      <c r="H229" s="207">
        <v>5</v>
      </c>
      <c r="I229" s="208"/>
      <c r="J229" s="209">
        <f>ROUND(I229*H229,2)</f>
        <v>0</v>
      </c>
      <c r="K229" s="205"/>
      <c r="L229" s="58"/>
      <c r="M229" s="210"/>
      <c r="N229" s="211" t="s">
        <v>38</v>
      </c>
      <c r="O229" s="33"/>
      <c r="P229" s="212">
        <f>O229*H229</f>
        <v>0</v>
      </c>
      <c r="Q229" s="212">
        <v>0.46156</v>
      </c>
      <c r="R229" s="212">
        <f>Q229*H229</f>
        <v>2.3078000000000003</v>
      </c>
      <c r="S229" s="212">
        <v>0</v>
      </c>
      <c r="T229" s="213">
        <f>S229*H229</f>
        <v>0</v>
      </c>
      <c r="AR229" s="11" t="s">
        <v>126</v>
      </c>
      <c r="AT229" s="11" t="s">
        <v>121</v>
      </c>
      <c r="AU229" s="11" t="s">
        <v>76</v>
      </c>
      <c r="AY229" s="11" t="s">
        <v>119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1" t="s">
        <v>72</v>
      </c>
      <c r="BK229" s="214">
        <f>ROUND(I229*H229,2)</f>
        <v>0</v>
      </c>
      <c r="BL229" s="11" t="s">
        <v>126</v>
      </c>
      <c r="BM229" s="11" t="s">
        <v>468</v>
      </c>
    </row>
    <row r="230" spans="2:65" s="31" customFormat="1" ht="16.5" customHeight="1">
      <c r="B230" s="32"/>
      <c r="C230" s="203" t="s">
        <v>469</v>
      </c>
      <c r="D230" s="203" t="s">
        <v>121</v>
      </c>
      <c r="E230" s="204" t="s">
        <v>470</v>
      </c>
      <c r="F230" s="205" t="s">
        <v>471</v>
      </c>
      <c r="G230" s="206" t="s">
        <v>337</v>
      </c>
      <c r="H230" s="207">
        <v>4</v>
      </c>
      <c r="I230" s="208"/>
      <c r="J230" s="209">
        <f>ROUND(I230*H230,2)</f>
        <v>0</v>
      </c>
      <c r="K230" s="205"/>
      <c r="L230" s="58"/>
      <c r="M230" s="210"/>
      <c r="N230" s="211" t="s">
        <v>38</v>
      </c>
      <c r="O230" s="33"/>
      <c r="P230" s="212">
        <f>O230*H230</f>
        <v>0</v>
      </c>
      <c r="Q230" s="212">
        <v>0.059820000000000005</v>
      </c>
      <c r="R230" s="212">
        <f>Q230*H230</f>
        <v>0.23928000000000002</v>
      </c>
      <c r="S230" s="212">
        <v>0</v>
      </c>
      <c r="T230" s="213">
        <f>S230*H230</f>
        <v>0</v>
      </c>
      <c r="AR230" s="11" t="s">
        <v>126</v>
      </c>
      <c r="AT230" s="11" t="s">
        <v>121</v>
      </c>
      <c r="AU230" s="11" t="s">
        <v>76</v>
      </c>
      <c r="AY230" s="11" t="s">
        <v>119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11" t="s">
        <v>72</v>
      </c>
      <c r="BK230" s="214">
        <f>ROUND(I230*H230,2)</f>
        <v>0</v>
      </c>
      <c r="BL230" s="11" t="s">
        <v>126</v>
      </c>
      <c r="BM230" s="11" t="s">
        <v>472</v>
      </c>
    </row>
    <row r="231" spans="2:65" s="31" customFormat="1" ht="16.5" customHeight="1">
      <c r="B231" s="32"/>
      <c r="C231" s="252" t="s">
        <v>473</v>
      </c>
      <c r="D231" s="252" t="s">
        <v>266</v>
      </c>
      <c r="E231" s="253" t="s">
        <v>474</v>
      </c>
      <c r="F231" s="254" t="s">
        <v>475</v>
      </c>
      <c r="G231" s="255" t="s">
        <v>337</v>
      </c>
      <c r="H231" s="256">
        <v>4</v>
      </c>
      <c r="I231" s="257"/>
      <c r="J231" s="258">
        <f>ROUND(I231*H231,2)</f>
        <v>0</v>
      </c>
      <c r="K231" s="254"/>
      <c r="L231" s="259"/>
      <c r="M231" s="260"/>
      <c r="N231" s="261" t="s">
        <v>38</v>
      </c>
      <c r="O231" s="33"/>
      <c r="P231" s="212">
        <f>O231*H231</f>
        <v>0</v>
      </c>
      <c r="Q231" s="212">
        <v>0.0065</v>
      </c>
      <c r="R231" s="212">
        <f>Q231*H231</f>
        <v>0.026</v>
      </c>
      <c r="S231" s="212">
        <v>0</v>
      </c>
      <c r="T231" s="213">
        <f>S231*H231</f>
        <v>0</v>
      </c>
      <c r="AR231" s="11" t="s">
        <v>476</v>
      </c>
      <c r="AT231" s="11" t="s">
        <v>266</v>
      </c>
      <c r="AU231" s="11" t="s">
        <v>76</v>
      </c>
      <c r="AY231" s="11" t="s">
        <v>119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1" t="s">
        <v>72</v>
      </c>
      <c r="BK231" s="214">
        <f>ROUND(I231*H231,2)</f>
        <v>0</v>
      </c>
      <c r="BL231" s="11" t="s">
        <v>476</v>
      </c>
      <c r="BM231" s="11" t="s">
        <v>477</v>
      </c>
    </row>
    <row r="232" spans="2:65" s="31" customFormat="1" ht="16.5" customHeight="1">
      <c r="B232" s="32"/>
      <c r="C232" s="203" t="s">
        <v>478</v>
      </c>
      <c r="D232" s="203" t="s">
        <v>121</v>
      </c>
      <c r="E232" s="204" t="s">
        <v>479</v>
      </c>
      <c r="F232" s="205" t="s">
        <v>480</v>
      </c>
      <c r="G232" s="206" t="s">
        <v>337</v>
      </c>
      <c r="H232" s="207">
        <v>3</v>
      </c>
      <c r="I232" s="208"/>
      <c r="J232" s="209">
        <f>ROUND(I232*H232,2)</f>
        <v>0</v>
      </c>
      <c r="K232" s="205"/>
      <c r="L232" s="58"/>
      <c r="M232" s="210"/>
      <c r="N232" s="211" t="s">
        <v>38</v>
      </c>
      <c r="O232" s="33"/>
      <c r="P232" s="212">
        <f>O232*H232</f>
        <v>0</v>
      </c>
      <c r="Q232" s="212">
        <v>0.115</v>
      </c>
      <c r="R232" s="212">
        <f>Q232*H232</f>
        <v>0.34500000000000003</v>
      </c>
      <c r="S232" s="212">
        <v>0</v>
      </c>
      <c r="T232" s="213">
        <f>S232*H232</f>
        <v>0</v>
      </c>
      <c r="AR232" s="11" t="s">
        <v>126</v>
      </c>
      <c r="AT232" s="11" t="s">
        <v>121</v>
      </c>
      <c r="AU232" s="11" t="s">
        <v>76</v>
      </c>
      <c r="AY232" s="11" t="s">
        <v>119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1" t="s">
        <v>72</v>
      </c>
      <c r="BK232" s="214">
        <f>ROUND(I232*H232,2)</f>
        <v>0</v>
      </c>
      <c r="BL232" s="11" t="s">
        <v>126</v>
      </c>
      <c r="BM232" s="11" t="s">
        <v>481</v>
      </c>
    </row>
    <row r="233" spans="2:65" s="31" customFormat="1" ht="16.5" customHeight="1">
      <c r="B233" s="32"/>
      <c r="C233" s="252" t="s">
        <v>482</v>
      </c>
      <c r="D233" s="252" t="s">
        <v>266</v>
      </c>
      <c r="E233" s="253" t="s">
        <v>483</v>
      </c>
      <c r="F233" s="254" t="s">
        <v>484</v>
      </c>
      <c r="G233" s="255" t="s">
        <v>337</v>
      </c>
      <c r="H233" s="256">
        <v>3</v>
      </c>
      <c r="I233" s="257"/>
      <c r="J233" s="258">
        <f>ROUND(I233*H233,2)</f>
        <v>0</v>
      </c>
      <c r="K233" s="254"/>
      <c r="L233" s="259"/>
      <c r="M233" s="260"/>
      <c r="N233" s="261" t="s">
        <v>38</v>
      </c>
      <c r="O233" s="33"/>
      <c r="P233" s="212">
        <f>O233*H233</f>
        <v>0</v>
      </c>
      <c r="Q233" s="212">
        <v>0.01123</v>
      </c>
      <c r="R233" s="212">
        <f>Q233*H233</f>
        <v>0.03369</v>
      </c>
      <c r="S233" s="212">
        <v>0</v>
      </c>
      <c r="T233" s="213">
        <f>S233*H233</f>
        <v>0</v>
      </c>
      <c r="AR233" s="11" t="s">
        <v>159</v>
      </c>
      <c r="AT233" s="11" t="s">
        <v>266</v>
      </c>
      <c r="AU233" s="11" t="s">
        <v>76</v>
      </c>
      <c r="AY233" s="11" t="s">
        <v>119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11" t="s">
        <v>72</v>
      </c>
      <c r="BK233" s="214">
        <f>ROUND(I233*H233,2)</f>
        <v>0</v>
      </c>
      <c r="BL233" s="11" t="s">
        <v>126</v>
      </c>
      <c r="BM233" s="11" t="s">
        <v>485</v>
      </c>
    </row>
    <row r="234" spans="2:65" s="31" customFormat="1" ht="16.5" customHeight="1">
      <c r="B234" s="32"/>
      <c r="C234" s="252" t="s">
        <v>486</v>
      </c>
      <c r="D234" s="252" t="s">
        <v>266</v>
      </c>
      <c r="E234" s="253" t="s">
        <v>487</v>
      </c>
      <c r="F234" s="254" t="s">
        <v>488</v>
      </c>
      <c r="G234" s="255" t="s">
        <v>337</v>
      </c>
      <c r="H234" s="256">
        <v>7</v>
      </c>
      <c r="I234" s="257"/>
      <c r="J234" s="258">
        <f>ROUND(I234*H234,2)</f>
        <v>0</v>
      </c>
      <c r="K234" s="254"/>
      <c r="L234" s="259"/>
      <c r="M234" s="260"/>
      <c r="N234" s="261" t="s">
        <v>38</v>
      </c>
      <c r="O234" s="33"/>
      <c r="P234" s="212">
        <f>O234*H234</f>
        <v>0</v>
      </c>
      <c r="Q234" s="212">
        <v>0.0065</v>
      </c>
      <c r="R234" s="212">
        <f>Q234*H234</f>
        <v>0.0455</v>
      </c>
      <c r="S234" s="212">
        <v>0</v>
      </c>
      <c r="T234" s="213">
        <f>S234*H234</f>
        <v>0</v>
      </c>
      <c r="AR234" s="11" t="s">
        <v>159</v>
      </c>
      <c r="AT234" s="11" t="s">
        <v>266</v>
      </c>
      <c r="AU234" s="11" t="s">
        <v>76</v>
      </c>
      <c r="AY234" s="11" t="s">
        <v>119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1" t="s">
        <v>72</v>
      </c>
      <c r="BK234" s="214">
        <f>ROUND(I234*H234,2)</f>
        <v>0</v>
      </c>
      <c r="BL234" s="11" t="s">
        <v>126</v>
      </c>
      <c r="BM234" s="11" t="s">
        <v>489</v>
      </c>
    </row>
    <row r="235" spans="2:51" s="215" customFormat="1" ht="12.75">
      <c r="B235" s="216"/>
      <c r="C235" s="217"/>
      <c r="D235" s="218" t="s">
        <v>128</v>
      </c>
      <c r="E235" s="219"/>
      <c r="F235" s="220" t="s">
        <v>490</v>
      </c>
      <c r="G235" s="217"/>
      <c r="H235" s="221">
        <v>7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128</v>
      </c>
      <c r="AU235" s="227" t="s">
        <v>76</v>
      </c>
      <c r="AV235" s="215" t="s">
        <v>76</v>
      </c>
      <c r="AW235" s="215" t="s">
        <v>31</v>
      </c>
      <c r="AX235" s="215" t="s">
        <v>72</v>
      </c>
      <c r="AY235" s="227" t="s">
        <v>119</v>
      </c>
    </row>
    <row r="236" spans="2:65" s="31" customFormat="1" ht="16.5" customHeight="1">
      <c r="B236" s="32"/>
      <c r="C236" s="203" t="s">
        <v>491</v>
      </c>
      <c r="D236" s="203" t="s">
        <v>121</v>
      </c>
      <c r="E236" s="204" t="s">
        <v>492</v>
      </c>
      <c r="F236" s="205" t="s">
        <v>493</v>
      </c>
      <c r="G236" s="206" t="s">
        <v>337</v>
      </c>
      <c r="H236" s="207">
        <v>1</v>
      </c>
      <c r="I236" s="208"/>
      <c r="J236" s="209">
        <f>ROUND(I236*H236,2)</f>
        <v>0</v>
      </c>
      <c r="K236" s="205"/>
      <c r="L236" s="58"/>
      <c r="M236" s="210"/>
      <c r="N236" s="211" t="s">
        <v>38</v>
      </c>
      <c r="O236" s="33"/>
      <c r="P236" s="212">
        <f>O236*H236</f>
        <v>0</v>
      </c>
      <c r="Q236" s="212">
        <v>0.30704000000000004</v>
      </c>
      <c r="R236" s="212">
        <f>Q236*H236</f>
        <v>0.30704000000000004</v>
      </c>
      <c r="S236" s="212">
        <v>0</v>
      </c>
      <c r="T236" s="213">
        <f>S236*H236</f>
        <v>0</v>
      </c>
      <c r="AR236" s="11" t="s">
        <v>126</v>
      </c>
      <c r="AT236" s="11" t="s">
        <v>121</v>
      </c>
      <c r="AU236" s="11" t="s">
        <v>76</v>
      </c>
      <c r="AY236" s="11" t="s">
        <v>119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1" t="s">
        <v>72</v>
      </c>
      <c r="BK236" s="214">
        <f>ROUND(I236*H236,2)</f>
        <v>0</v>
      </c>
      <c r="BL236" s="11" t="s">
        <v>126</v>
      </c>
      <c r="BM236" s="11" t="s">
        <v>494</v>
      </c>
    </row>
    <row r="237" spans="2:65" s="31" customFormat="1" ht="16.5" customHeight="1">
      <c r="B237" s="32"/>
      <c r="C237" s="252" t="s">
        <v>495</v>
      </c>
      <c r="D237" s="252" t="s">
        <v>266</v>
      </c>
      <c r="E237" s="253" t="s">
        <v>496</v>
      </c>
      <c r="F237" s="254" t="s">
        <v>497</v>
      </c>
      <c r="G237" s="255" t="s">
        <v>337</v>
      </c>
      <c r="H237" s="256">
        <v>1</v>
      </c>
      <c r="I237" s="257"/>
      <c r="J237" s="258">
        <f>ROUND(I237*H237,2)</f>
        <v>0</v>
      </c>
      <c r="K237" s="254"/>
      <c r="L237" s="259"/>
      <c r="M237" s="260"/>
      <c r="N237" s="261" t="s">
        <v>38</v>
      </c>
      <c r="O237" s="33"/>
      <c r="P237" s="212">
        <f>O237*H237</f>
        <v>0</v>
      </c>
      <c r="Q237" s="212">
        <v>0.021</v>
      </c>
      <c r="R237" s="212">
        <f>Q237*H237</f>
        <v>0.021</v>
      </c>
      <c r="S237" s="212">
        <v>0</v>
      </c>
      <c r="T237" s="213">
        <f>S237*H237</f>
        <v>0</v>
      </c>
      <c r="AR237" s="11" t="s">
        <v>476</v>
      </c>
      <c r="AT237" s="11" t="s">
        <v>266</v>
      </c>
      <c r="AU237" s="11" t="s">
        <v>76</v>
      </c>
      <c r="AY237" s="11" t="s">
        <v>119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1" t="s">
        <v>72</v>
      </c>
      <c r="BK237" s="214">
        <f>ROUND(I237*H237,2)</f>
        <v>0</v>
      </c>
      <c r="BL237" s="11" t="s">
        <v>476</v>
      </c>
      <c r="BM237" s="11" t="s">
        <v>498</v>
      </c>
    </row>
    <row r="238" spans="2:65" s="31" customFormat="1" ht="16.5" customHeight="1">
      <c r="B238" s="32"/>
      <c r="C238" s="252" t="s">
        <v>499</v>
      </c>
      <c r="D238" s="252" t="s">
        <v>266</v>
      </c>
      <c r="E238" s="253" t="s">
        <v>500</v>
      </c>
      <c r="F238" s="254" t="s">
        <v>501</v>
      </c>
      <c r="G238" s="255" t="s">
        <v>337</v>
      </c>
      <c r="H238" s="256">
        <v>1</v>
      </c>
      <c r="I238" s="257"/>
      <c r="J238" s="258">
        <f>ROUND(I238*H238,2)</f>
        <v>0</v>
      </c>
      <c r="K238" s="254"/>
      <c r="L238" s="259"/>
      <c r="M238" s="260"/>
      <c r="N238" s="261" t="s">
        <v>38</v>
      </c>
      <c r="O238" s="33"/>
      <c r="P238" s="212">
        <f>O238*H238</f>
        <v>0</v>
      </c>
      <c r="Q238" s="212">
        <v>0.0065</v>
      </c>
      <c r="R238" s="212">
        <f>Q238*H238</f>
        <v>0.0065</v>
      </c>
      <c r="S238" s="212">
        <v>0</v>
      </c>
      <c r="T238" s="213">
        <f>S238*H238</f>
        <v>0</v>
      </c>
      <c r="AR238" s="11" t="s">
        <v>476</v>
      </c>
      <c r="AT238" s="11" t="s">
        <v>266</v>
      </c>
      <c r="AU238" s="11" t="s">
        <v>76</v>
      </c>
      <c r="AY238" s="11" t="s">
        <v>119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1" t="s">
        <v>72</v>
      </c>
      <c r="BK238" s="214">
        <f>ROUND(I238*H238,2)</f>
        <v>0</v>
      </c>
      <c r="BL238" s="11" t="s">
        <v>476</v>
      </c>
      <c r="BM238" s="11" t="s">
        <v>502</v>
      </c>
    </row>
    <row r="239" spans="2:65" s="31" customFormat="1" ht="16.5" customHeight="1">
      <c r="B239" s="32"/>
      <c r="C239" s="203" t="s">
        <v>503</v>
      </c>
      <c r="D239" s="203" t="s">
        <v>121</v>
      </c>
      <c r="E239" s="204" t="s">
        <v>504</v>
      </c>
      <c r="F239" s="205" t="s">
        <v>505</v>
      </c>
      <c r="G239" s="206" t="s">
        <v>337</v>
      </c>
      <c r="H239" s="207">
        <v>10</v>
      </c>
      <c r="I239" s="208"/>
      <c r="J239" s="209">
        <f>ROUND(I239*H239,2)</f>
        <v>0</v>
      </c>
      <c r="K239" s="205" t="s">
        <v>125</v>
      </c>
      <c r="L239" s="58"/>
      <c r="M239" s="210"/>
      <c r="N239" s="211" t="s">
        <v>38</v>
      </c>
      <c r="O239" s="33"/>
      <c r="P239" s="212">
        <f>O239*H239</f>
        <v>0</v>
      </c>
      <c r="Q239" s="212">
        <v>0.0117</v>
      </c>
      <c r="R239" s="212">
        <f>Q239*H239</f>
        <v>0.117</v>
      </c>
      <c r="S239" s="212">
        <v>0</v>
      </c>
      <c r="T239" s="213">
        <f>S239*H239</f>
        <v>0</v>
      </c>
      <c r="AR239" s="11" t="s">
        <v>126</v>
      </c>
      <c r="AT239" s="11" t="s">
        <v>121</v>
      </c>
      <c r="AU239" s="11" t="s">
        <v>76</v>
      </c>
      <c r="AY239" s="11" t="s">
        <v>119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1" t="s">
        <v>72</v>
      </c>
      <c r="BK239" s="214">
        <f>ROUND(I239*H239,2)</f>
        <v>0</v>
      </c>
      <c r="BL239" s="11" t="s">
        <v>126</v>
      </c>
      <c r="BM239" s="11" t="s">
        <v>506</v>
      </c>
    </row>
    <row r="240" spans="2:51" s="215" customFormat="1" ht="12.75">
      <c r="B240" s="216"/>
      <c r="C240" s="217"/>
      <c r="D240" s="218" t="s">
        <v>128</v>
      </c>
      <c r="E240" s="219"/>
      <c r="F240" s="220" t="s">
        <v>507</v>
      </c>
      <c r="G240" s="217"/>
      <c r="H240" s="221">
        <v>10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128</v>
      </c>
      <c r="AU240" s="227" t="s">
        <v>76</v>
      </c>
      <c r="AV240" s="215" t="s">
        <v>76</v>
      </c>
      <c r="AW240" s="215" t="s">
        <v>31</v>
      </c>
      <c r="AX240" s="215" t="s">
        <v>72</v>
      </c>
      <c r="AY240" s="227" t="s">
        <v>119</v>
      </c>
    </row>
    <row r="241" spans="2:65" s="31" customFormat="1" ht="16.5" customHeight="1">
      <c r="B241" s="32"/>
      <c r="C241" s="252" t="s">
        <v>508</v>
      </c>
      <c r="D241" s="252" t="s">
        <v>266</v>
      </c>
      <c r="E241" s="253" t="s">
        <v>509</v>
      </c>
      <c r="F241" s="254" t="s">
        <v>510</v>
      </c>
      <c r="G241" s="255" t="s">
        <v>337</v>
      </c>
      <c r="H241" s="256">
        <v>10</v>
      </c>
      <c r="I241" s="257"/>
      <c r="J241" s="258">
        <f>ROUND(I241*H241,2)</f>
        <v>0</v>
      </c>
      <c r="K241" s="254"/>
      <c r="L241" s="259"/>
      <c r="M241" s="260"/>
      <c r="N241" s="261" t="s">
        <v>38</v>
      </c>
      <c r="O241" s="33"/>
      <c r="P241" s="212">
        <f>O241*H241</f>
        <v>0</v>
      </c>
      <c r="Q241" s="212">
        <v>0.162</v>
      </c>
      <c r="R241" s="212">
        <f>Q241*H241</f>
        <v>1.62</v>
      </c>
      <c r="S241" s="212">
        <v>0</v>
      </c>
      <c r="T241" s="213">
        <f>S241*H241</f>
        <v>0</v>
      </c>
      <c r="AR241" s="11" t="s">
        <v>159</v>
      </c>
      <c r="AT241" s="11" t="s">
        <v>266</v>
      </c>
      <c r="AU241" s="11" t="s">
        <v>76</v>
      </c>
      <c r="AY241" s="11" t="s">
        <v>119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1" t="s">
        <v>72</v>
      </c>
      <c r="BK241" s="214">
        <f>ROUND(I241*H241,2)</f>
        <v>0</v>
      </c>
      <c r="BL241" s="11" t="s">
        <v>126</v>
      </c>
      <c r="BM241" s="11" t="s">
        <v>511</v>
      </c>
    </row>
    <row r="242" spans="2:51" s="215" customFormat="1" ht="12.75">
      <c r="B242" s="216"/>
      <c r="C242" s="217"/>
      <c r="D242" s="218" t="s">
        <v>128</v>
      </c>
      <c r="E242" s="219"/>
      <c r="F242" s="220" t="s">
        <v>507</v>
      </c>
      <c r="G242" s="217"/>
      <c r="H242" s="221">
        <v>10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128</v>
      </c>
      <c r="AU242" s="227" t="s">
        <v>76</v>
      </c>
      <c r="AV242" s="215" t="s">
        <v>76</v>
      </c>
      <c r="AW242" s="215" t="s">
        <v>31</v>
      </c>
      <c r="AX242" s="215" t="s">
        <v>72</v>
      </c>
      <c r="AY242" s="227" t="s">
        <v>119</v>
      </c>
    </row>
    <row r="243" spans="2:63" s="186" customFormat="1" ht="29.25" customHeight="1">
      <c r="B243" s="187"/>
      <c r="C243" s="188"/>
      <c r="D243" s="189" t="s">
        <v>66</v>
      </c>
      <c r="E243" s="201" t="s">
        <v>164</v>
      </c>
      <c r="F243" s="201" t="s">
        <v>512</v>
      </c>
      <c r="G243" s="188"/>
      <c r="H243" s="188"/>
      <c r="I243" s="191"/>
      <c r="J243" s="202">
        <f>BK243</f>
        <v>0</v>
      </c>
      <c r="K243" s="188"/>
      <c r="L243" s="193"/>
      <c r="M243" s="194"/>
      <c r="N243" s="195"/>
      <c r="O243" s="195"/>
      <c r="P243" s="196">
        <f>P244+SUM(P245:P251)</f>
        <v>0</v>
      </c>
      <c r="Q243" s="195"/>
      <c r="R243" s="196">
        <f>R244+SUM(R245:R251)</f>
        <v>7E-05</v>
      </c>
      <c r="S243" s="195"/>
      <c r="T243" s="197">
        <f>T244+SUM(T245:T251)</f>
        <v>11.9076</v>
      </c>
      <c r="AR243" s="198" t="s">
        <v>72</v>
      </c>
      <c r="AT243" s="199" t="s">
        <v>66</v>
      </c>
      <c r="AU243" s="199" t="s">
        <v>72</v>
      </c>
      <c r="AY243" s="198" t="s">
        <v>119</v>
      </c>
      <c r="BK243" s="200">
        <f>BK244+SUM(BK245:BK251)</f>
        <v>0</v>
      </c>
    </row>
    <row r="244" spans="2:65" s="31" customFormat="1" ht="16.5" customHeight="1">
      <c r="B244" s="32"/>
      <c r="C244" s="203" t="s">
        <v>513</v>
      </c>
      <c r="D244" s="203" t="s">
        <v>121</v>
      </c>
      <c r="E244" s="204" t="s">
        <v>514</v>
      </c>
      <c r="F244" s="205" t="s">
        <v>515</v>
      </c>
      <c r="G244" s="206" t="s">
        <v>151</v>
      </c>
      <c r="H244" s="207">
        <v>290.6</v>
      </c>
      <c r="I244" s="208"/>
      <c r="J244" s="209">
        <f>ROUND(I244*H244,2)</f>
        <v>0</v>
      </c>
      <c r="K244" s="205"/>
      <c r="L244" s="58"/>
      <c r="M244" s="210"/>
      <c r="N244" s="211" t="s">
        <v>38</v>
      </c>
      <c r="O244" s="33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3">
        <f>S244*H244</f>
        <v>0</v>
      </c>
      <c r="AR244" s="11" t="s">
        <v>126</v>
      </c>
      <c r="AT244" s="11" t="s">
        <v>121</v>
      </c>
      <c r="AU244" s="11" t="s">
        <v>76</v>
      </c>
      <c r="AY244" s="11" t="s">
        <v>119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11" t="s">
        <v>72</v>
      </c>
      <c r="BK244" s="214">
        <f>ROUND(I244*H244,2)</f>
        <v>0</v>
      </c>
      <c r="BL244" s="11" t="s">
        <v>126</v>
      </c>
      <c r="BM244" s="11" t="s">
        <v>516</v>
      </c>
    </row>
    <row r="245" spans="2:51" s="215" customFormat="1" ht="12.75">
      <c r="B245" s="216"/>
      <c r="C245" s="217"/>
      <c r="D245" s="218" t="s">
        <v>128</v>
      </c>
      <c r="E245" s="219"/>
      <c r="F245" s="220" t="s">
        <v>328</v>
      </c>
      <c r="G245" s="217"/>
      <c r="H245" s="221">
        <v>290.6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128</v>
      </c>
      <c r="AU245" s="227" t="s">
        <v>76</v>
      </c>
      <c r="AV245" s="215" t="s">
        <v>76</v>
      </c>
      <c r="AW245" s="215" t="s">
        <v>31</v>
      </c>
      <c r="AX245" s="215" t="s">
        <v>72</v>
      </c>
      <c r="AY245" s="227" t="s">
        <v>119</v>
      </c>
    </row>
    <row r="246" spans="2:65" s="31" customFormat="1" ht="16.5" customHeight="1">
      <c r="B246" s="32"/>
      <c r="C246" s="203" t="s">
        <v>517</v>
      </c>
      <c r="D246" s="203" t="s">
        <v>121</v>
      </c>
      <c r="E246" s="204" t="s">
        <v>518</v>
      </c>
      <c r="F246" s="205" t="s">
        <v>519</v>
      </c>
      <c r="G246" s="206" t="s">
        <v>151</v>
      </c>
      <c r="H246" s="207">
        <v>290.6</v>
      </c>
      <c r="I246" s="208"/>
      <c r="J246" s="209">
        <f>ROUND(I246*H246,2)</f>
        <v>0</v>
      </c>
      <c r="K246" s="205"/>
      <c r="L246" s="58"/>
      <c r="M246" s="210"/>
      <c r="N246" s="211" t="s">
        <v>38</v>
      </c>
      <c r="O246" s="33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AR246" s="11" t="s">
        <v>126</v>
      </c>
      <c r="AT246" s="11" t="s">
        <v>121</v>
      </c>
      <c r="AU246" s="11" t="s">
        <v>76</v>
      </c>
      <c r="AY246" s="11" t="s">
        <v>119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11" t="s">
        <v>72</v>
      </c>
      <c r="BK246" s="214">
        <f>ROUND(I246*H246,2)</f>
        <v>0</v>
      </c>
      <c r="BL246" s="11" t="s">
        <v>126</v>
      </c>
      <c r="BM246" s="11" t="s">
        <v>520</v>
      </c>
    </row>
    <row r="247" spans="2:65" s="31" customFormat="1" ht="16.5" customHeight="1">
      <c r="B247" s="32"/>
      <c r="C247" s="203" t="s">
        <v>521</v>
      </c>
      <c r="D247" s="203" t="s">
        <v>121</v>
      </c>
      <c r="E247" s="204" t="s">
        <v>522</v>
      </c>
      <c r="F247" s="205" t="s">
        <v>523</v>
      </c>
      <c r="G247" s="206" t="s">
        <v>151</v>
      </c>
      <c r="H247" s="207">
        <v>185.2</v>
      </c>
      <c r="I247" s="208"/>
      <c r="J247" s="209">
        <f>ROUND(I247*H247,2)</f>
        <v>0</v>
      </c>
      <c r="K247" s="205" t="s">
        <v>125</v>
      </c>
      <c r="L247" s="58"/>
      <c r="M247" s="210"/>
      <c r="N247" s="211" t="s">
        <v>38</v>
      </c>
      <c r="O247" s="33"/>
      <c r="P247" s="212">
        <f>O247*H247</f>
        <v>0</v>
      </c>
      <c r="Q247" s="212">
        <v>0</v>
      </c>
      <c r="R247" s="212">
        <f>Q247*H247</f>
        <v>0</v>
      </c>
      <c r="S247" s="212">
        <v>0.063</v>
      </c>
      <c r="T247" s="213">
        <f>S247*H247</f>
        <v>11.6676</v>
      </c>
      <c r="AR247" s="11" t="s">
        <v>126</v>
      </c>
      <c r="AT247" s="11" t="s">
        <v>121</v>
      </c>
      <c r="AU247" s="11" t="s">
        <v>76</v>
      </c>
      <c r="AY247" s="11" t="s">
        <v>119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1" t="s">
        <v>72</v>
      </c>
      <c r="BK247" s="214">
        <f>ROUND(I247*H247,2)</f>
        <v>0</v>
      </c>
      <c r="BL247" s="11" t="s">
        <v>126</v>
      </c>
      <c r="BM247" s="11" t="s">
        <v>524</v>
      </c>
    </row>
    <row r="248" spans="2:51" s="215" customFormat="1" ht="12.75">
      <c r="B248" s="216"/>
      <c r="C248" s="217"/>
      <c r="D248" s="218" t="s">
        <v>128</v>
      </c>
      <c r="E248" s="219"/>
      <c r="F248" s="220" t="s">
        <v>525</v>
      </c>
      <c r="G248" s="217"/>
      <c r="H248" s="221">
        <v>185.2</v>
      </c>
      <c r="I248" s="222"/>
      <c r="J248" s="217"/>
      <c r="K248" s="217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128</v>
      </c>
      <c r="AU248" s="227" t="s">
        <v>76</v>
      </c>
      <c r="AV248" s="215" t="s">
        <v>76</v>
      </c>
      <c r="AW248" s="215" t="s">
        <v>31</v>
      </c>
      <c r="AX248" s="215" t="s">
        <v>72</v>
      </c>
      <c r="AY248" s="227" t="s">
        <v>119</v>
      </c>
    </row>
    <row r="249" spans="2:65" s="31" customFormat="1" ht="16.5" customHeight="1">
      <c r="B249" s="32"/>
      <c r="C249" s="203" t="s">
        <v>526</v>
      </c>
      <c r="D249" s="203" t="s">
        <v>121</v>
      </c>
      <c r="E249" s="204" t="s">
        <v>527</v>
      </c>
      <c r="F249" s="205" t="s">
        <v>528</v>
      </c>
      <c r="G249" s="206" t="s">
        <v>337</v>
      </c>
      <c r="H249" s="207">
        <v>10</v>
      </c>
      <c r="I249" s="208"/>
      <c r="J249" s="209">
        <f>ROUND(I249*H249,2)</f>
        <v>0</v>
      </c>
      <c r="K249" s="205" t="s">
        <v>125</v>
      </c>
      <c r="L249" s="58"/>
      <c r="M249" s="210"/>
      <c r="N249" s="211" t="s">
        <v>38</v>
      </c>
      <c r="O249" s="33"/>
      <c r="P249" s="212">
        <f>O249*H249</f>
        <v>0</v>
      </c>
      <c r="Q249" s="212">
        <v>0</v>
      </c>
      <c r="R249" s="212">
        <f>Q249*H249</f>
        <v>0</v>
      </c>
      <c r="S249" s="212">
        <v>0.024</v>
      </c>
      <c r="T249" s="213">
        <f>S249*H249</f>
        <v>0.24</v>
      </c>
      <c r="AR249" s="11" t="s">
        <v>126</v>
      </c>
      <c r="AT249" s="11" t="s">
        <v>121</v>
      </c>
      <c r="AU249" s="11" t="s">
        <v>76</v>
      </c>
      <c r="AY249" s="11" t="s">
        <v>119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1" t="s">
        <v>72</v>
      </c>
      <c r="BK249" s="214">
        <f>ROUND(I249*H249,2)</f>
        <v>0</v>
      </c>
      <c r="BL249" s="11" t="s">
        <v>126</v>
      </c>
      <c r="BM249" s="11" t="s">
        <v>529</v>
      </c>
    </row>
    <row r="250" spans="2:65" s="31" customFormat="1" ht="16.5" customHeight="1">
      <c r="B250" s="32"/>
      <c r="C250" s="203" t="s">
        <v>530</v>
      </c>
      <c r="D250" s="203" t="s">
        <v>121</v>
      </c>
      <c r="E250" s="204" t="s">
        <v>531</v>
      </c>
      <c r="F250" s="205" t="s">
        <v>532</v>
      </c>
      <c r="G250" s="206" t="s">
        <v>533</v>
      </c>
      <c r="H250" s="207">
        <v>1</v>
      </c>
      <c r="I250" s="208"/>
      <c r="J250" s="209">
        <f>ROUND(I250*H250,2)</f>
        <v>0</v>
      </c>
      <c r="K250" s="205"/>
      <c r="L250" s="58"/>
      <c r="M250" s="210"/>
      <c r="N250" s="211" t="s">
        <v>38</v>
      </c>
      <c r="O250" s="33"/>
      <c r="P250" s="212">
        <f>O250*H250</f>
        <v>0</v>
      </c>
      <c r="Q250" s="212">
        <v>7E-05</v>
      </c>
      <c r="R250" s="212">
        <f>Q250*H250</f>
        <v>7E-05</v>
      </c>
      <c r="S250" s="212">
        <v>0</v>
      </c>
      <c r="T250" s="213">
        <f>S250*H250</f>
        <v>0</v>
      </c>
      <c r="AR250" s="11" t="s">
        <v>126</v>
      </c>
      <c r="AT250" s="11" t="s">
        <v>121</v>
      </c>
      <c r="AU250" s="11" t="s">
        <v>76</v>
      </c>
      <c r="AY250" s="11" t="s">
        <v>119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11" t="s">
        <v>72</v>
      </c>
      <c r="BK250" s="214">
        <f>ROUND(I250*H250,2)</f>
        <v>0</v>
      </c>
      <c r="BL250" s="11" t="s">
        <v>126</v>
      </c>
      <c r="BM250" s="11" t="s">
        <v>534</v>
      </c>
    </row>
    <row r="251" spans="2:63" s="186" customFormat="1" ht="21.75" customHeight="1">
      <c r="B251" s="187"/>
      <c r="C251" s="188"/>
      <c r="D251" s="189" t="s">
        <v>66</v>
      </c>
      <c r="E251" s="201" t="s">
        <v>535</v>
      </c>
      <c r="F251" s="201" t="s">
        <v>536</v>
      </c>
      <c r="G251" s="188"/>
      <c r="H251" s="188"/>
      <c r="I251" s="191"/>
      <c r="J251" s="202">
        <f>BK251</f>
        <v>0</v>
      </c>
      <c r="K251" s="188"/>
      <c r="L251" s="193"/>
      <c r="M251" s="194"/>
      <c r="N251" s="195"/>
      <c r="O251" s="195"/>
      <c r="P251" s="196">
        <f>P252</f>
        <v>0</v>
      </c>
      <c r="Q251" s="195"/>
      <c r="R251" s="196">
        <f>R252</f>
        <v>0</v>
      </c>
      <c r="S251" s="195"/>
      <c r="T251" s="197">
        <f>T252</f>
        <v>0</v>
      </c>
      <c r="AR251" s="198" t="s">
        <v>72</v>
      </c>
      <c r="AT251" s="199" t="s">
        <v>66</v>
      </c>
      <c r="AU251" s="199" t="s">
        <v>76</v>
      </c>
      <c r="AY251" s="198" t="s">
        <v>119</v>
      </c>
      <c r="BK251" s="200">
        <f>BK252</f>
        <v>0</v>
      </c>
    </row>
    <row r="252" spans="2:65" s="31" customFormat="1" ht="16.5" customHeight="1">
      <c r="B252" s="32"/>
      <c r="C252" s="203" t="s">
        <v>537</v>
      </c>
      <c r="D252" s="203" t="s">
        <v>121</v>
      </c>
      <c r="E252" s="204" t="s">
        <v>538</v>
      </c>
      <c r="F252" s="205" t="s">
        <v>539</v>
      </c>
      <c r="G252" s="206" t="s">
        <v>249</v>
      </c>
      <c r="H252" s="207">
        <v>228.096</v>
      </c>
      <c r="I252" s="208"/>
      <c r="J252" s="209">
        <f>ROUND(I252*H252,2)</f>
        <v>0</v>
      </c>
      <c r="K252" s="205"/>
      <c r="L252" s="58"/>
      <c r="M252" s="210"/>
      <c r="N252" s="211" t="s">
        <v>38</v>
      </c>
      <c r="O252" s="33"/>
      <c r="P252" s="212">
        <f>O252*H252</f>
        <v>0</v>
      </c>
      <c r="Q252" s="212">
        <v>0</v>
      </c>
      <c r="R252" s="212">
        <f>Q252*H252</f>
        <v>0</v>
      </c>
      <c r="S252" s="212">
        <v>0</v>
      </c>
      <c r="T252" s="213">
        <f>S252*H252</f>
        <v>0</v>
      </c>
      <c r="AR252" s="11" t="s">
        <v>126</v>
      </c>
      <c r="AT252" s="11" t="s">
        <v>121</v>
      </c>
      <c r="AU252" s="11" t="s">
        <v>137</v>
      </c>
      <c r="AY252" s="11" t="s">
        <v>119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11" t="s">
        <v>72</v>
      </c>
      <c r="BK252" s="214">
        <f>ROUND(I252*H252,2)</f>
        <v>0</v>
      </c>
      <c r="BL252" s="11" t="s">
        <v>126</v>
      </c>
      <c r="BM252" s="11" t="s">
        <v>540</v>
      </c>
    </row>
    <row r="253" spans="2:63" s="186" customFormat="1" ht="29.25" customHeight="1">
      <c r="B253" s="187"/>
      <c r="C253" s="188"/>
      <c r="D253" s="189" t="s">
        <v>66</v>
      </c>
      <c r="E253" s="201" t="s">
        <v>541</v>
      </c>
      <c r="F253" s="201" t="s">
        <v>542</v>
      </c>
      <c r="G253" s="188"/>
      <c r="H253" s="188"/>
      <c r="I253" s="191"/>
      <c r="J253" s="202">
        <f>BK253</f>
        <v>0</v>
      </c>
      <c r="K253" s="188"/>
      <c r="L253" s="193"/>
      <c r="M253" s="194"/>
      <c r="N253" s="195"/>
      <c r="O253" s="195"/>
      <c r="P253" s="196">
        <f>SUM(P254:P261)</f>
        <v>0</v>
      </c>
      <c r="Q253" s="195"/>
      <c r="R253" s="196">
        <f>SUM(R254:R261)</f>
        <v>0</v>
      </c>
      <c r="S253" s="195"/>
      <c r="T253" s="197">
        <f>SUM(T254:T261)</f>
        <v>0</v>
      </c>
      <c r="AR253" s="198" t="s">
        <v>72</v>
      </c>
      <c r="AT253" s="199" t="s">
        <v>66</v>
      </c>
      <c r="AU253" s="199" t="s">
        <v>72</v>
      </c>
      <c r="AY253" s="198" t="s">
        <v>119</v>
      </c>
      <c r="BK253" s="200">
        <f>SUM(BK254:BK261)</f>
        <v>0</v>
      </c>
    </row>
    <row r="254" spans="2:65" s="31" customFormat="1" ht="25.5" customHeight="1">
      <c r="B254" s="32"/>
      <c r="C254" s="203" t="s">
        <v>543</v>
      </c>
      <c r="D254" s="203" t="s">
        <v>121</v>
      </c>
      <c r="E254" s="204" t="s">
        <v>544</v>
      </c>
      <c r="F254" s="205" t="s">
        <v>545</v>
      </c>
      <c r="G254" s="206" t="s">
        <v>249</v>
      </c>
      <c r="H254" s="207">
        <v>315.664</v>
      </c>
      <c r="I254" s="208"/>
      <c r="J254" s="209">
        <f>ROUND(I254*H254,2)</f>
        <v>0</v>
      </c>
      <c r="K254" s="205" t="s">
        <v>125</v>
      </c>
      <c r="L254" s="58"/>
      <c r="M254" s="210"/>
      <c r="N254" s="211" t="s">
        <v>38</v>
      </c>
      <c r="O254" s="33"/>
      <c r="P254" s="212">
        <f>O254*H254</f>
        <v>0</v>
      </c>
      <c r="Q254" s="212">
        <v>0</v>
      </c>
      <c r="R254" s="212">
        <f>Q254*H254</f>
        <v>0</v>
      </c>
      <c r="S254" s="212">
        <v>0</v>
      </c>
      <c r="T254" s="213">
        <f>S254*H254</f>
        <v>0</v>
      </c>
      <c r="AR254" s="11" t="s">
        <v>126</v>
      </c>
      <c r="AT254" s="11" t="s">
        <v>121</v>
      </c>
      <c r="AU254" s="11" t="s">
        <v>76</v>
      </c>
      <c r="AY254" s="11" t="s">
        <v>119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11" t="s">
        <v>72</v>
      </c>
      <c r="BK254" s="214">
        <f>ROUND(I254*H254,2)</f>
        <v>0</v>
      </c>
      <c r="BL254" s="11" t="s">
        <v>126</v>
      </c>
      <c r="BM254" s="11" t="s">
        <v>546</v>
      </c>
    </row>
    <row r="255" spans="2:65" s="31" customFormat="1" ht="25.5" customHeight="1">
      <c r="B255" s="32"/>
      <c r="C255" s="203" t="s">
        <v>547</v>
      </c>
      <c r="D255" s="203" t="s">
        <v>121</v>
      </c>
      <c r="E255" s="204" t="s">
        <v>548</v>
      </c>
      <c r="F255" s="205" t="s">
        <v>549</v>
      </c>
      <c r="G255" s="206" t="s">
        <v>249</v>
      </c>
      <c r="H255" s="207">
        <v>5997.616</v>
      </c>
      <c r="I255" s="208"/>
      <c r="J255" s="209">
        <f>ROUND(I255*H255,2)</f>
        <v>0</v>
      </c>
      <c r="K255" s="205" t="s">
        <v>125</v>
      </c>
      <c r="L255" s="58"/>
      <c r="M255" s="210"/>
      <c r="N255" s="211" t="s">
        <v>38</v>
      </c>
      <c r="O255" s="33"/>
      <c r="P255" s="212">
        <f>O255*H255</f>
        <v>0</v>
      </c>
      <c r="Q255" s="212">
        <v>0</v>
      </c>
      <c r="R255" s="212">
        <f>Q255*H255</f>
        <v>0</v>
      </c>
      <c r="S255" s="212">
        <v>0</v>
      </c>
      <c r="T255" s="213">
        <f>S255*H255</f>
        <v>0</v>
      </c>
      <c r="AR255" s="11" t="s">
        <v>126</v>
      </c>
      <c r="AT255" s="11" t="s">
        <v>121</v>
      </c>
      <c r="AU255" s="11" t="s">
        <v>76</v>
      </c>
      <c r="AY255" s="11" t="s">
        <v>119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1" t="s">
        <v>72</v>
      </c>
      <c r="BK255" s="214">
        <f>ROUND(I255*H255,2)</f>
        <v>0</v>
      </c>
      <c r="BL255" s="11" t="s">
        <v>126</v>
      </c>
      <c r="BM255" s="11" t="s">
        <v>550</v>
      </c>
    </row>
    <row r="256" spans="2:51" s="215" customFormat="1" ht="12.75">
      <c r="B256" s="216"/>
      <c r="C256" s="217"/>
      <c r="D256" s="218" t="s">
        <v>128</v>
      </c>
      <c r="E256" s="219"/>
      <c r="F256" s="220" t="s">
        <v>551</v>
      </c>
      <c r="G256" s="217"/>
      <c r="H256" s="221">
        <v>5997.616</v>
      </c>
      <c r="I256" s="222"/>
      <c r="J256" s="217"/>
      <c r="K256" s="217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128</v>
      </c>
      <c r="AU256" s="227" t="s">
        <v>76</v>
      </c>
      <c r="AV256" s="215" t="s">
        <v>76</v>
      </c>
      <c r="AW256" s="215" t="s">
        <v>31</v>
      </c>
      <c r="AX256" s="215" t="s">
        <v>72</v>
      </c>
      <c r="AY256" s="227" t="s">
        <v>119</v>
      </c>
    </row>
    <row r="257" spans="2:65" s="31" customFormat="1" ht="16.5" customHeight="1">
      <c r="B257" s="32"/>
      <c r="C257" s="203" t="s">
        <v>552</v>
      </c>
      <c r="D257" s="203" t="s">
        <v>121</v>
      </c>
      <c r="E257" s="204" t="s">
        <v>553</v>
      </c>
      <c r="F257" s="205" t="s">
        <v>554</v>
      </c>
      <c r="G257" s="206" t="s">
        <v>249</v>
      </c>
      <c r="H257" s="207">
        <v>315.664</v>
      </c>
      <c r="I257" s="208"/>
      <c r="J257" s="209">
        <f>ROUND(I257*H257,2)</f>
        <v>0</v>
      </c>
      <c r="K257" s="205" t="s">
        <v>125</v>
      </c>
      <c r="L257" s="58"/>
      <c r="M257" s="210"/>
      <c r="N257" s="211" t="s">
        <v>38</v>
      </c>
      <c r="O257" s="33"/>
      <c r="P257" s="212">
        <f>O257*H257</f>
        <v>0</v>
      </c>
      <c r="Q257" s="212">
        <v>0</v>
      </c>
      <c r="R257" s="212">
        <f>Q257*H257</f>
        <v>0</v>
      </c>
      <c r="S257" s="212">
        <v>0</v>
      </c>
      <c r="T257" s="213">
        <f>S257*H257</f>
        <v>0</v>
      </c>
      <c r="AR257" s="11" t="s">
        <v>126</v>
      </c>
      <c r="AT257" s="11" t="s">
        <v>121</v>
      </c>
      <c r="AU257" s="11" t="s">
        <v>76</v>
      </c>
      <c r="AY257" s="11" t="s">
        <v>119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11" t="s">
        <v>72</v>
      </c>
      <c r="BK257" s="214">
        <f>ROUND(I257*H257,2)</f>
        <v>0</v>
      </c>
      <c r="BL257" s="11" t="s">
        <v>126</v>
      </c>
      <c r="BM257" s="11" t="s">
        <v>555</v>
      </c>
    </row>
    <row r="258" spans="2:65" s="31" customFormat="1" ht="16.5" customHeight="1">
      <c r="B258" s="32"/>
      <c r="C258" s="203" t="s">
        <v>556</v>
      </c>
      <c r="D258" s="203" t="s">
        <v>121</v>
      </c>
      <c r="E258" s="204" t="s">
        <v>557</v>
      </c>
      <c r="F258" s="205" t="s">
        <v>558</v>
      </c>
      <c r="G258" s="206" t="s">
        <v>249</v>
      </c>
      <c r="H258" s="207">
        <v>0.374</v>
      </c>
      <c r="I258" s="208"/>
      <c r="J258" s="209">
        <f>ROUND(I258*H258,2)</f>
        <v>0</v>
      </c>
      <c r="K258" s="205" t="s">
        <v>125</v>
      </c>
      <c r="L258" s="58"/>
      <c r="M258" s="210"/>
      <c r="N258" s="211" t="s">
        <v>38</v>
      </c>
      <c r="O258" s="33"/>
      <c r="P258" s="212">
        <f>O258*H258</f>
        <v>0</v>
      </c>
      <c r="Q258" s="212">
        <v>0</v>
      </c>
      <c r="R258" s="212">
        <f>Q258*H258</f>
        <v>0</v>
      </c>
      <c r="S258" s="212">
        <v>0</v>
      </c>
      <c r="T258" s="213">
        <f>S258*H258</f>
        <v>0</v>
      </c>
      <c r="AR258" s="11" t="s">
        <v>126</v>
      </c>
      <c r="AT258" s="11" t="s">
        <v>121</v>
      </c>
      <c r="AU258" s="11" t="s">
        <v>76</v>
      </c>
      <c r="AY258" s="11" t="s">
        <v>119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11" t="s">
        <v>72</v>
      </c>
      <c r="BK258" s="214">
        <f>ROUND(I258*H258,2)</f>
        <v>0</v>
      </c>
      <c r="BL258" s="11" t="s">
        <v>126</v>
      </c>
      <c r="BM258" s="11" t="s">
        <v>559</v>
      </c>
    </row>
    <row r="259" spans="2:65" s="31" customFormat="1" ht="16.5" customHeight="1">
      <c r="B259" s="32"/>
      <c r="C259" s="203" t="s">
        <v>560</v>
      </c>
      <c r="D259" s="203" t="s">
        <v>121</v>
      </c>
      <c r="E259" s="204" t="s">
        <v>561</v>
      </c>
      <c r="F259" s="205" t="s">
        <v>562</v>
      </c>
      <c r="G259" s="206" t="s">
        <v>249</v>
      </c>
      <c r="H259" s="207">
        <v>82.639</v>
      </c>
      <c r="I259" s="208"/>
      <c r="J259" s="209">
        <f>ROUND(I259*H259,2)</f>
        <v>0</v>
      </c>
      <c r="K259" s="205" t="s">
        <v>125</v>
      </c>
      <c r="L259" s="58"/>
      <c r="M259" s="210"/>
      <c r="N259" s="211" t="s">
        <v>38</v>
      </c>
      <c r="O259" s="33"/>
      <c r="P259" s="212">
        <f>O259*H259</f>
        <v>0</v>
      </c>
      <c r="Q259" s="212">
        <v>0</v>
      </c>
      <c r="R259" s="212">
        <f>Q259*H259</f>
        <v>0</v>
      </c>
      <c r="S259" s="212">
        <v>0</v>
      </c>
      <c r="T259" s="213">
        <f>S259*H259</f>
        <v>0</v>
      </c>
      <c r="AR259" s="11" t="s">
        <v>126</v>
      </c>
      <c r="AT259" s="11" t="s">
        <v>121</v>
      </c>
      <c r="AU259" s="11" t="s">
        <v>76</v>
      </c>
      <c r="AY259" s="11" t="s">
        <v>119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1" t="s">
        <v>72</v>
      </c>
      <c r="BK259" s="214">
        <f>ROUND(I259*H259,2)</f>
        <v>0</v>
      </c>
      <c r="BL259" s="11" t="s">
        <v>126</v>
      </c>
      <c r="BM259" s="11" t="s">
        <v>563</v>
      </c>
    </row>
    <row r="260" spans="2:65" s="31" customFormat="1" ht="16.5" customHeight="1">
      <c r="B260" s="32"/>
      <c r="C260" s="203" t="s">
        <v>564</v>
      </c>
      <c r="D260" s="203" t="s">
        <v>121</v>
      </c>
      <c r="E260" s="204" t="s">
        <v>565</v>
      </c>
      <c r="F260" s="205" t="s">
        <v>566</v>
      </c>
      <c r="G260" s="206" t="s">
        <v>249</v>
      </c>
      <c r="H260" s="207">
        <v>220.743</v>
      </c>
      <c r="I260" s="208"/>
      <c r="J260" s="209">
        <f>ROUND(I260*H260,2)</f>
        <v>0</v>
      </c>
      <c r="K260" s="205" t="s">
        <v>125</v>
      </c>
      <c r="L260" s="58"/>
      <c r="M260" s="210"/>
      <c r="N260" s="211" t="s">
        <v>38</v>
      </c>
      <c r="O260" s="33"/>
      <c r="P260" s="212">
        <f>O260*H260</f>
        <v>0</v>
      </c>
      <c r="Q260" s="212">
        <v>0</v>
      </c>
      <c r="R260" s="212">
        <f>Q260*H260</f>
        <v>0</v>
      </c>
      <c r="S260" s="212">
        <v>0</v>
      </c>
      <c r="T260" s="213">
        <f>S260*H260</f>
        <v>0</v>
      </c>
      <c r="AR260" s="11" t="s">
        <v>126</v>
      </c>
      <c r="AT260" s="11" t="s">
        <v>121</v>
      </c>
      <c r="AU260" s="11" t="s">
        <v>76</v>
      </c>
      <c r="AY260" s="11" t="s">
        <v>119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1" t="s">
        <v>72</v>
      </c>
      <c r="BK260" s="214">
        <f>ROUND(I260*H260,2)</f>
        <v>0</v>
      </c>
      <c r="BL260" s="11" t="s">
        <v>126</v>
      </c>
      <c r="BM260" s="11" t="s">
        <v>567</v>
      </c>
    </row>
    <row r="261" spans="2:65" s="31" customFormat="1" ht="16.5" customHeight="1">
      <c r="B261" s="32"/>
      <c r="C261" s="203" t="s">
        <v>568</v>
      </c>
      <c r="D261" s="203" t="s">
        <v>121</v>
      </c>
      <c r="E261" s="204" t="s">
        <v>569</v>
      </c>
      <c r="F261" s="205" t="s">
        <v>570</v>
      </c>
      <c r="G261" s="206" t="s">
        <v>249</v>
      </c>
      <c r="H261" s="207">
        <v>11.908</v>
      </c>
      <c r="I261" s="208"/>
      <c r="J261" s="209">
        <f>ROUND(I261*H261,2)</f>
        <v>0</v>
      </c>
      <c r="K261" s="205" t="s">
        <v>125</v>
      </c>
      <c r="L261" s="58"/>
      <c r="M261" s="210"/>
      <c r="N261" s="211" t="s">
        <v>38</v>
      </c>
      <c r="O261" s="33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AR261" s="11" t="s">
        <v>126</v>
      </c>
      <c r="AT261" s="11" t="s">
        <v>121</v>
      </c>
      <c r="AU261" s="11" t="s">
        <v>76</v>
      </c>
      <c r="AY261" s="11" t="s">
        <v>119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11" t="s">
        <v>72</v>
      </c>
      <c r="BK261" s="214">
        <f>ROUND(I261*H261,2)</f>
        <v>0</v>
      </c>
      <c r="BL261" s="11" t="s">
        <v>126</v>
      </c>
      <c r="BM261" s="11" t="s">
        <v>571</v>
      </c>
    </row>
    <row r="262" spans="2:63" s="186" customFormat="1" ht="37.5" customHeight="1">
      <c r="B262" s="187"/>
      <c r="C262" s="188"/>
      <c r="D262" s="189" t="s">
        <v>66</v>
      </c>
      <c r="E262" s="190" t="s">
        <v>266</v>
      </c>
      <c r="F262" s="190" t="s">
        <v>572</v>
      </c>
      <c r="G262" s="188"/>
      <c r="H262" s="188"/>
      <c r="I262" s="191"/>
      <c r="J262" s="192">
        <f>BK262</f>
        <v>0</v>
      </c>
      <c r="K262" s="188"/>
      <c r="L262" s="193"/>
      <c r="M262" s="194"/>
      <c r="N262" s="195"/>
      <c r="O262" s="195"/>
      <c r="P262" s="196">
        <f>P263+P267</f>
        <v>0</v>
      </c>
      <c r="Q262" s="195"/>
      <c r="R262" s="196">
        <f>R263+R267</f>
        <v>6.8851012</v>
      </c>
      <c r="S262" s="195"/>
      <c r="T262" s="197">
        <f>T263+T267</f>
        <v>0</v>
      </c>
      <c r="AR262" s="198" t="s">
        <v>137</v>
      </c>
      <c r="AT262" s="199" t="s">
        <v>66</v>
      </c>
      <c r="AU262" s="199" t="s">
        <v>67</v>
      </c>
      <c r="AY262" s="198" t="s">
        <v>119</v>
      </c>
      <c r="BK262" s="200">
        <f>BK263+BK267</f>
        <v>0</v>
      </c>
    </row>
    <row r="263" spans="2:63" s="186" customFormat="1" ht="19.5" customHeight="1">
      <c r="B263" s="187"/>
      <c r="C263" s="188"/>
      <c r="D263" s="189" t="s">
        <v>66</v>
      </c>
      <c r="E263" s="201" t="s">
        <v>573</v>
      </c>
      <c r="F263" s="201" t="s">
        <v>574</v>
      </c>
      <c r="G263" s="188"/>
      <c r="H263" s="188"/>
      <c r="I263" s="191"/>
      <c r="J263" s="202">
        <f>BK263</f>
        <v>0</v>
      </c>
      <c r="K263" s="188"/>
      <c r="L263" s="193"/>
      <c r="M263" s="194"/>
      <c r="N263" s="195"/>
      <c r="O263" s="195"/>
      <c r="P263" s="196">
        <f>SUM(P264:P266)</f>
        <v>0</v>
      </c>
      <c r="Q263" s="195"/>
      <c r="R263" s="196">
        <f>SUM(R264:R266)</f>
        <v>0.0057412</v>
      </c>
      <c r="S263" s="195"/>
      <c r="T263" s="197">
        <f>SUM(T264:T266)</f>
        <v>0</v>
      </c>
      <c r="AR263" s="198" t="s">
        <v>137</v>
      </c>
      <c r="AT263" s="199" t="s">
        <v>66</v>
      </c>
      <c r="AU263" s="199" t="s">
        <v>72</v>
      </c>
      <c r="AY263" s="198" t="s">
        <v>119</v>
      </c>
      <c r="BK263" s="200">
        <f>SUM(BK264:BK266)</f>
        <v>0</v>
      </c>
    </row>
    <row r="264" spans="2:65" s="31" customFormat="1" ht="16.5" customHeight="1">
      <c r="B264" s="32"/>
      <c r="C264" s="203" t="s">
        <v>575</v>
      </c>
      <c r="D264" s="203" t="s">
        <v>121</v>
      </c>
      <c r="E264" s="204" t="s">
        <v>576</v>
      </c>
      <c r="F264" s="205" t="s">
        <v>577</v>
      </c>
      <c r="G264" s="206" t="s">
        <v>151</v>
      </c>
      <c r="H264" s="207">
        <v>185.2</v>
      </c>
      <c r="I264" s="208"/>
      <c r="J264" s="209">
        <f>ROUND(I264*H264,2)</f>
        <v>0</v>
      </c>
      <c r="K264" s="205"/>
      <c r="L264" s="58"/>
      <c r="M264" s="210"/>
      <c r="N264" s="211" t="s">
        <v>38</v>
      </c>
      <c r="O264" s="33"/>
      <c r="P264" s="212">
        <f>O264*H264</f>
        <v>0</v>
      </c>
      <c r="Q264" s="212">
        <v>0</v>
      </c>
      <c r="R264" s="212">
        <f>Q264*H264</f>
        <v>0</v>
      </c>
      <c r="S264" s="212">
        <v>0</v>
      </c>
      <c r="T264" s="213">
        <f>S264*H264</f>
        <v>0</v>
      </c>
      <c r="AR264" s="11" t="s">
        <v>429</v>
      </c>
      <c r="AT264" s="11" t="s">
        <v>121</v>
      </c>
      <c r="AU264" s="11" t="s">
        <v>76</v>
      </c>
      <c r="AY264" s="11" t="s">
        <v>119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11" t="s">
        <v>72</v>
      </c>
      <c r="BK264" s="214">
        <f>ROUND(I264*H264,2)</f>
        <v>0</v>
      </c>
      <c r="BL264" s="11" t="s">
        <v>429</v>
      </c>
      <c r="BM264" s="11" t="s">
        <v>578</v>
      </c>
    </row>
    <row r="265" spans="2:51" s="215" customFormat="1" ht="12.75">
      <c r="B265" s="216"/>
      <c r="C265" s="217"/>
      <c r="D265" s="218" t="s">
        <v>128</v>
      </c>
      <c r="E265" s="219"/>
      <c r="F265" s="220" t="s">
        <v>525</v>
      </c>
      <c r="G265" s="217"/>
      <c r="H265" s="221">
        <v>185.2</v>
      </c>
      <c r="I265" s="222"/>
      <c r="J265" s="217"/>
      <c r="K265" s="217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128</v>
      </c>
      <c r="AU265" s="227" t="s">
        <v>76</v>
      </c>
      <c r="AV265" s="215" t="s">
        <v>76</v>
      </c>
      <c r="AW265" s="215" t="s">
        <v>31</v>
      </c>
      <c r="AX265" s="215" t="s">
        <v>72</v>
      </c>
      <c r="AY265" s="227" t="s">
        <v>119</v>
      </c>
    </row>
    <row r="266" spans="2:65" s="31" customFormat="1" ht="16.5" customHeight="1">
      <c r="B266" s="32"/>
      <c r="C266" s="252" t="s">
        <v>579</v>
      </c>
      <c r="D266" s="252" t="s">
        <v>266</v>
      </c>
      <c r="E266" s="253" t="s">
        <v>580</v>
      </c>
      <c r="F266" s="254" t="s">
        <v>581</v>
      </c>
      <c r="G266" s="255" t="s">
        <v>151</v>
      </c>
      <c r="H266" s="256">
        <v>185.2</v>
      </c>
      <c r="I266" s="257"/>
      <c r="J266" s="258">
        <f>ROUND(I266*H266,2)</f>
        <v>0</v>
      </c>
      <c r="K266" s="254"/>
      <c r="L266" s="259"/>
      <c r="M266" s="260"/>
      <c r="N266" s="261" t="s">
        <v>38</v>
      </c>
      <c r="O266" s="33"/>
      <c r="P266" s="212">
        <f>O266*H266</f>
        <v>0</v>
      </c>
      <c r="Q266" s="212">
        <v>3.1E-05</v>
      </c>
      <c r="R266" s="212">
        <f>Q266*H266</f>
        <v>0.0057412</v>
      </c>
      <c r="S266" s="212">
        <v>0</v>
      </c>
      <c r="T266" s="213">
        <f>S266*H266</f>
        <v>0</v>
      </c>
      <c r="AR266" s="11" t="s">
        <v>476</v>
      </c>
      <c r="AT266" s="11" t="s">
        <v>266</v>
      </c>
      <c r="AU266" s="11" t="s">
        <v>76</v>
      </c>
      <c r="AY266" s="11" t="s">
        <v>119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1" t="s">
        <v>72</v>
      </c>
      <c r="BK266" s="214">
        <f>ROUND(I266*H266,2)</f>
        <v>0</v>
      </c>
      <c r="BL266" s="11" t="s">
        <v>476</v>
      </c>
      <c r="BM266" s="11" t="s">
        <v>582</v>
      </c>
    </row>
    <row r="267" spans="2:63" s="186" customFormat="1" ht="29.25" customHeight="1">
      <c r="B267" s="187"/>
      <c r="C267" s="188"/>
      <c r="D267" s="189" t="s">
        <v>66</v>
      </c>
      <c r="E267" s="201" t="s">
        <v>583</v>
      </c>
      <c r="F267" s="201" t="s">
        <v>584</v>
      </c>
      <c r="G267" s="188"/>
      <c r="H267" s="188"/>
      <c r="I267" s="191"/>
      <c r="J267" s="202">
        <f>BK267</f>
        <v>0</v>
      </c>
      <c r="K267" s="188"/>
      <c r="L267" s="193"/>
      <c r="M267" s="194"/>
      <c r="N267" s="195"/>
      <c r="O267" s="195"/>
      <c r="P267" s="196">
        <f>SUM(P268:P270)</f>
        <v>0</v>
      </c>
      <c r="Q267" s="195"/>
      <c r="R267" s="196">
        <f>SUM(R268:R270)</f>
        <v>6.87936</v>
      </c>
      <c r="S267" s="195"/>
      <c r="T267" s="197">
        <f>SUM(T268:T270)</f>
        <v>0</v>
      </c>
      <c r="AR267" s="198" t="s">
        <v>137</v>
      </c>
      <c r="AT267" s="199" t="s">
        <v>66</v>
      </c>
      <c r="AU267" s="199" t="s">
        <v>72</v>
      </c>
      <c r="AY267" s="198" t="s">
        <v>119</v>
      </c>
      <c r="BK267" s="200">
        <f>SUM(BK268:BK270)</f>
        <v>0</v>
      </c>
    </row>
    <row r="268" spans="2:65" s="31" customFormat="1" ht="16.5" customHeight="1">
      <c r="B268" s="32"/>
      <c r="C268" s="203" t="s">
        <v>535</v>
      </c>
      <c r="D268" s="203" t="s">
        <v>121</v>
      </c>
      <c r="E268" s="204" t="s">
        <v>585</v>
      </c>
      <c r="F268" s="205" t="s">
        <v>586</v>
      </c>
      <c r="G268" s="206" t="s">
        <v>151</v>
      </c>
      <c r="H268" s="207">
        <v>185.2</v>
      </c>
      <c r="I268" s="208"/>
      <c r="J268" s="209">
        <f>ROUND(I268*H268,2)</f>
        <v>0</v>
      </c>
      <c r="K268" s="205"/>
      <c r="L268" s="58"/>
      <c r="M268" s="210"/>
      <c r="N268" s="211" t="s">
        <v>38</v>
      </c>
      <c r="O268" s="33"/>
      <c r="P268" s="212">
        <f>O268*H268</f>
        <v>0</v>
      </c>
      <c r="Q268" s="212">
        <v>0</v>
      </c>
      <c r="R268" s="212">
        <f>Q268*H268</f>
        <v>0</v>
      </c>
      <c r="S268" s="212">
        <v>0</v>
      </c>
      <c r="T268" s="213">
        <f>S268*H268</f>
        <v>0</v>
      </c>
      <c r="AR268" s="11" t="s">
        <v>429</v>
      </c>
      <c r="AT268" s="11" t="s">
        <v>121</v>
      </c>
      <c r="AU268" s="11" t="s">
        <v>76</v>
      </c>
      <c r="AY268" s="11" t="s">
        <v>119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1" t="s">
        <v>72</v>
      </c>
      <c r="BK268" s="214">
        <f>ROUND(I268*H268,2)</f>
        <v>0</v>
      </c>
      <c r="BL268" s="11" t="s">
        <v>429</v>
      </c>
      <c r="BM268" s="11" t="s">
        <v>587</v>
      </c>
    </row>
    <row r="269" spans="2:65" s="31" customFormat="1" ht="25.5" customHeight="1">
      <c r="B269" s="32"/>
      <c r="C269" s="203" t="s">
        <v>588</v>
      </c>
      <c r="D269" s="203" t="s">
        <v>121</v>
      </c>
      <c r="E269" s="204" t="s">
        <v>589</v>
      </c>
      <c r="F269" s="205" t="s">
        <v>590</v>
      </c>
      <c r="G269" s="206" t="s">
        <v>151</v>
      </c>
      <c r="H269" s="207">
        <v>48</v>
      </c>
      <c r="I269" s="208"/>
      <c r="J269" s="209">
        <f>ROUND(I269*H269,2)</f>
        <v>0</v>
      </c>
      <c r="K269" s="205"/>
      <c r="L269" s="58"/>
      <c r="M269" s="210"/>
      <c r="N269" s="211" t="s">
        <v>38</v>
      </c>
      <c r="O269" s="33"/>
      <c r="P269" s="212">
        <f>O269*H269</f>
        <v>0</v>
      </c>
      <c r="Q269" s="212">
        <v>0.14332</v>
      </c>
      <c r="R269" s="212">
        <f>Q269*H269</f>
        <v>6.87936</v>
      </c>
      <c r="S269" s="212">
        <v>0</v>
      </c>
      <c r="T269" s="213">
        <f>S269*H269</f>
        <v>0</v>
      </c>
      <c r="AR269" s="11" t="s">
        <v>429</v>
      </c>
      <c r="AT269" s="11" t="s">
        <v>121</v>
      </c>
      <c r="AU269" s="11" t="s">
        <v>76</v>
      </c>
      <c r="AY269" s="11" t="s">
        <v>119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1" t="s">
        <v>72</v>
      </c>
      <c r="BK269" s="214">
        <f>ROUND(I269*H269,2)</f>
        <v>0</v>
      </c>
      <c r="BL269" s="11" t="s">
        <v>429</v>
      </c>
      <c r="BM269" s="11" t="s">
        <v>591</v>
      </c>
    </row>
    <row r="270" spans="2:51" s="215" customFormat="1" ht="12.75">
      <c r="B270" s="216"/>
      <c r="C270" s="217"/>
      <c r="D270" s="218" t="s">
        <v>128</v>
      </c>
      <c r="E270" s="219"/>
      <c r="F270" s="220" t="s">
        <v>153</v>
      </c>
      <c r="G270" s="217"/>
      <c r="H270" s="221">
        <v>48</v>
      </c>
      <c r="I270" s="222"/>
      <c r="J270" s="217"/>
      <c r="K270" s="217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128</v>
      </c>
      <c r="AU270" s="227" t="s">
        <v>76</v>
      </c>
      <c r="AV270" s="215" t="s">
        <v>76</v>
      </c>
      <c r="AW270" s="215" t="s">
        <v>31</v>
      </c>
      <c r="AX270" s="215" t="s">
        <v>72</v>
      </c>
      <c r="AY270" s="227" t="s">
        <v>119</v>
      </c>
    </row>
    <row r="271" spans="2:63" s="186" customFormat="1" ht="37.5" customHeight="1">
      <c r="B271" s="187"/>
      <c r="C271" s="188"/>
      <c r="D271" s="189" t="s">
        <v>66</v>
      </c>
      <c r="E271" s="190" t="s">
        <v>592</v>
      </c>
      <c r="F271" s="190" t="s">
        <v>593</v>
      </c>
      <c r="G271" s="188"/>
      <c r="H271" s="188"/>
      <c r="I271" s="191"/>
      <c r="J271" s="192">
        <f>BK271</f>
        <v>0</v>
      </c>
      <c r="K271" s="188"/>
      <c r="L271" s="193"/>
      <c r="M271" s="194"/>
      <c r="N271" s="195"/>
      <c r="O271" s="195"/>
      <c r="P271" s="196">
        <f>SUM(P272:P278)</f>
        <v>0</v>
      </c>
      <c r="Q271" s="195"/>
      <c r="R271" s="196">
        <f>SUM(R272:R278)</f>
        <v>0.019799999999999998</v>
      </c>
      <c r="S271" s="195"/>
      <c r="T271" s="197">
        <f>SUM(T272:T278)</f>
        <v>0</v>
      </c>
      <c r="AR271" s="198" t="s">
        <v>126</v>
      </c>
      <c r="AT271" s="199" t="s">
        <v>66</v>
      </c>
      <c r="AU271" s="199" t="s">
        <v>67</v>
      </c>
      <c r="AY271" s="198" t="s">
        <v>119</v>
      </c>
      <c r="BK271" s="200">
        <f>SUM(BK272:BK278)</f>
        <v>0</v>
      </c>
    </row>
    <row r="272" spans="2:65" s="31" customFormat="1" ht="16.5" customHeight="1">
      <c r="B272" s="32"/>
      <c r="C272" s="203" t="s">
        <v>594</v>
      </c>
      <c r="D272" s="203" t="s">
        <v>121</v>
      </c>
      <c r="E272" s="204" t="s">
        <v>595</v>
      </c>
      <c r="F272" s="205" t="s">
        <v>596</v>
      </c>
      <c r="G272" s="206" t="s">
        <v>597</v>
      </c>
      <c r="H272" s="207">
        <v>2</v>
      </c>
      <c r="I272" s="208"/>
      <c r="J272" s="209">
        <f>ROUND(I272*H272,2)</f>
        <v>0</v>
      </c>
      <c r="K272" s="205"/>
      <c r="L272" s="58"/>
      <c r="M272" s="210"/>
      <c r="N272" s="211" t="s">
        <v>38</v>
      </c>
      <c r="O272" s="33"/>
      <c r="P272" s="212">
        <f>O272*H272</f>
        <v>0</v>
      </c>
      <c r="Q272" s="212">
        <v>0.009899999999999999</v>
      </c>
      <c r="R272" s="212">
        <f>Q272*H272</f>
        <v>0.019799999999999998</v>
      </c>
      <c r="S272" s="212">
        <v>0</v>
      </c>
      <c r="T272" s="213">
        <f>S272*H272</f>
        <v>0</v>
      </c>
      <c r="AR272" s="11" t="s">
        <v>429</v>
      </c>
      <c r="AT272" s="11" t="s">
        <v>121</v>
      </c>
      <c r="AU272" s="11" t="s">
        <v>72</v>
      </c>
      <c r="AY272" s="11" t="s">
        <v>119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11" t="s">
        <v>72</v>
      </c>
      <c r="BK272" s="214">
        <f>ROUND(I272*H272,2)</f>
        <v>0</v>
      </c>
      <c r="BL272" s="11" t="s">
        <v>429</v>
      </c>
      <c r="BM272" s="11" t="s">
        <v>598</v>
      </c>
    </row>
    <row r="273" spans="2:65" s="31" customFormat="1" ht="16.5" customHeight="1">
      <c r="B273" s="32"/>
      <c r="C273" s="203" t="s">
        <v>599</v>
      </c>
      <c r="D273" s="203" t="s">
        <v>121</v>
      </c>
      <c r="E273" s="204" t="s">
        <v>600</v>
      </c>
      <c r="F273" s="205" t="s">
        <v>601</v>
      </c>
      <c r="G273" s="206" t="s">
        <v>533</v>
      </c>
      <c r="H273" s="207">
        <v>2</v>
      </c>
      <c r="I273" s="208"/>
      <c r="J273" s="209">
        <f>ROUND(I273*H273,2)</f>
        <v>0</v>
      </c>
      <c r="K273" s="205"/>
      <c r="L273" s="58"/>
      <c r="M273" s="210"/>
      <c r="N273" s="211" t="s">
        <v>38</v>
      </c>
      <c r="O273" s="33"/>
      <c r="P273" s="212">
        <f>O273*H273</f>
        <v>0</v>
      </c>
      <c r="Q273" s="212">
        <v>0</v>
      </c>
      <c r="R273" s="212">
        <f>Q273*H273</f>
        <v>0</v>
      </c>
      <c r="S273" s="212">
        <v>0</v>
      </c>
      <c r="T273" s="213">
        <f>S273*H273</f>
        <v>0</v>
      </c>
      <c r="AR273" s="11" t="s">
        <v>126</v>
      </c>
      <c r="AT273" s="11" t="s">
        <v>121</v>
      </c>
      <c r="AU273" s="11" t="s">
        <v>72</v>
      </c>
      <c r="AY273" s="11" t="s">
        <v>119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1" t="s">
        <v>72</v>
      </c>
      <c r="BK273" s="214">
        <f>ROUND(I273*H273,2)</f>
        <v>0</v>
      </c>
      <c r="BL273" s="11" t="s">
        <v>126</v>
      </c>
      <c r="BM273" s="11" t="s">
        <v>602</v>
      </c>
    </row>
    <row r="274" spans="2:65" s="31" customFormat="1" ht="16.5" customHeight="1">
      <c r="B274" s="32"/>
      <c r="C274" s="203" t="s">
        <v>603</v>
      </c>
      <c r="D274" s="203" t="s">
        <v>121</v>
      </c>
      <c r="E274" s="204" t="s">
        <v>604</v>
      </c>
      <c r="F274" s="205" t="s">
        <v>605</v>
      </c>
      <c r="G274" s="206" t="s">
        <v>151</v>
      </c>
      <c r="H274" s="207">
        <v>185.2</v>
      </c>
      <c r="I274" s="208"/>
      <c r="J274" s="209">
        <f>ROUND(I274*H274,2)</f>
        <v>0</v>
      </c>
      <c r="K274" s="205"/>
      <c r="L274" s="58"/>
      <c r="M274" s="210"/>
      <c r="N274" s="211" t="s">
        <v>38</v>
      </c>
      <c r="O274" s="33"/>
      <c r="P274" s="212">
        <f>O274*H274</f>
        <v>0</v>
      </c>
      <c r="Q274" s="212">
        <v>0</v>
      </c>
      <c r="R274" s="212">
        <f>Q274*H274</f>
        <v>0</v>
      </c>
      <c r="S274" s="212">
        <v>0</v>
      </c>
      <c r="T274" s="213">
        <f>S274*H274</f>
        <v>0</v>
      </c>
      <c r="AR274" s="11" t="s">
        <v>126</v>
      </c>
      <c r="AT274" s="11" t="s">
        <v>121</v>
      </c>
      <c r="AU274" s="11" t="s">
        <v>72</v>
      </c>
      <c r="AY274" s="11" t="s">
        <v>119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11" t="s">
        <v>72</v>
      </c>
      <c r="BK274" s="214">
        <f>ROUND(I274*H274,2)</f>
        <v>0</v>
      </c>
      <c r="BL274" s="11" t="s">
        <v>126</v>
      </c>
      <c r="BM274" s="11" t="s">
        <v>606</v>
      </c>
    </row>
    <row r="275" spans="2:51" s="215" customFormat="1" ht="12.75">
      <c r="B275" s="216"/>
      <c r="C275" s="217"/>
      <c r="D275" s="218" t="s">
        <v>128</v>
      </c>
      <c r="E275" s="219"/>
      <c r="F275" s="220" t="s">
        <v>525</v>
      </c>
      <c r="G275" s="217"/>
      <c r="H275" s="221">
        <v>185.2</v>
      </c>
      <c r="I275" s="222"/>
      <c r="J275" s="217"/>
      <c r="K275" s="217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128</v>
      </c>
      <c r="AU275" s="227" t="s">
        <v>72</v>
      </c>
      <c r="AV275" s="215" t="s">
        <v>76</v>
      </c>
      <c r="AW275" s="215" t="s">
        <v>31</v>
      </c>
      <c r="AX275" s="215" t="s">
        <v>72</v>
      </c>
      <c r="AY275" s="227" t="s">
        <v>119</v>
      </c>
    </row>
    <row r="276" spans="2:65" s="31" customFormat="1" ht="16.5" customHeight="1">
      <c r="B276" s="32"/>
      <c r="C276" s="203" t="s">
        <v>607</v>
      </c>
      <c r="D276" s="203" t="s">
        <v>121</v>
      </c>
      <c r="E276" s="204" t="s">
        <v>608</v>
      </c>
      <c r="F276" s="205" t="s">
        <v>609</v>
      </c>
      <c r="G276" s="206" t="s">
        <v>533</v>
      </c>
      <c r="H276" s="207">
        <v>1</v>
      </c>
      <c r="I276" s="208"/>
      <c r="J276" s="209">
        <f>ROUND(I276*H276,2)</f>
        <v>0</v>
      </c>
      <c r="K276" s="205"/>
      <c r="L276" s="58"/>
      <c r="M276" s="210"/>
      <c r="N276" s="211" t="s">
        <v>38</v>
      </c>
      <c r="O276" s="33"/>
      <c r="P276" s="212">
        <f>O276*H276</f>
        <v>0</v>
      </c>
      <c r="Q276" s="212">
        <v>0</v>
      </c>
      <c r="R276" s="212">
        <f>Q276*H276</f>
        <v>0</v>
      </c>
      <c r="S276" s="212">
        <v>0</v>
      </c>
      <c r="T276" s="213">
        <f>S276*H276</f>
        <v>0</v>
      </c>
      <c r="AR276" s="11" t="s">
        <v>126</v>
      </c>
      <c r="AT276" s="11" t="s">
        <v>121</v>
      </c>
      <c r="AU276" s="11" t="s">
        <v>72</v>
      </c>
      <c r="AY276" s="11" t="s">
        <v>119</v>
      </c>
      <c r="BE276" s="214">
        <f>IF(N276="základní",J276,0)</f>
        <v>0</v>
      </c>
      <c r="BF276" s="214">
        <f>IF(N276="snížená",J276,0)</f>
        <v>0</v>
      </c>
      <c r="BG276" s="214">
        <f>IF(N276="zákl. přenesená",J276,0)</f>
        <v>0</v>
      </c>
      <c r="BH276" s="214">
        <f>IF(N276="sníž. přenesená",J276,0)</f>
        <v>0</v>
      </c>
      <c r="BI276" s="214">
        <f>IF(N276="nulová",J276,0)</f>
        <v>0</v>
      </c>
      <c r="BJ276" s="11" t="s">
        <v>72</v>
      </c>
      <c r="BK276" s="214">
        <f>ROUND(I276*H276,2)</f>
        <v>0</v>
      </c>
      <c r="BL276" s="11" t="s">
        <v>126</v>
      </c>
      <c r="BM276" s="11" t="s">
        <v>610</v>
      </c>
    </row>
    <row r="277" spans="2:65" s="31" customFormat="1" ht="16.5" customHeight="1">
      <c r="B277" s="32"/>
      <c r="C277" s="203" t="s">
        <v>611</v>
      </c>
      <c r="D277" s="203" t="s">
        <v>121</v>
      </c>
      <c r="E277" s="204" t="s">
        <v>612</v>
      </c>
      <c r="F277" s="205" t="s">
        <v>613</v>
      </c>
      <c r="G277" s="206" t="s">
        <v>533</v>
      </c>
      <c r="H277" s="207">
        <v>1</v>
      </c>
      <c r="I277" s="208"/>
      <c r="J277" s="209">
        <f>ROUND(I277*H277,2)</f>
        <v>0</v>
      </c>
      <c r="K277" s="205"/>
      <c r="L277" s="58"/>
      <c r="M277" s="210"/>
      <c r="N277" s="211" t="s">
        <v>38</v>
      </c>
      <c r="O277" s="33"/>
      <c r="P277" s="212">
        <f>O277*H277</f>
        <v>0</v>
      </c>
      <c r="Q277" s="212">
        <v>0</v>
      </c>
      <c r="R277" s="212">
        <f>Q277*H277</f>
        <v>0</v>
      </c>
      <c r="S277" s="212">
        <v>0</v>
      </c>
      <c r="T277" s="213">
        <f>S277*H277</f>
        <v>0</v>
      </c>
      <c r="AR277" s="11" t="s">
        <v>126</v>
      </c>
      <c r="AT277" s="11" t="s">
        <v>121</v>
      </c>
      <c r="AU277" s="11" t="s">
        <v>72</v>
      </c>
      <c r="AY277" s="11" t="s">
        <v>119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1" t="s">
        <v>72</v>
      </c>
      <c r="BK277" s="214">
        <f>ROUND(I277*H277,2)</f>
        <v>0</v>
      </c>
      <c r="BL277" s="11" t="s">
        <v>126</v>
      </c>
      <c r="BM277" s="11" t="s">
        <v>614</v>
      </c>
    </row>
    <row r="278" spans="2:65" s="31" customFormat="1" ht="16.5" customHeight="1">
      <c r="B278" s="32"/>
      <c r="C278" s="203" t="s">
        <v>615</v>
      </c>
      <c r="D278" s="203" t="s">
        <v>121</v>
      </c>
      <c r="E278" s="204" t="s">
        <v>616</v>
      </c>
      <c r="F278" s="205" t="s">
        <v>617</v>
      </c>
      <c r="G278" s="206" t="s">
        <v>533</v>
      </c>
      <c r="H278" s="207">
        <v>1</v>
      </c>
      <c r="I278" s="208"/>
      <c r="J278" s="209">
        <f>ROUND(I278*H278,2)</f>
        <v>0</v>
      </c>
      <c r="K278" s="205"/>
      <c r="L278" s="58"/>
      <c r="M278" s="210"/>
      <c r="N278" s="262" t="s">
        <v>38</v>
      </c>
      <c r="O278" s="263"/>
      <c r="P278" s="264">
        <f>O278*H278</f>
        <v>0</v>
      </c>
      <c r="Q278" s="264">
        <v>0</v>
      </c>
      <c r="R278" s="264">
        <f>Q278*H278</f>
        <v>0</v>
      </c>
      <c r="S278" s="264">
        <v>0</v>
      </c>
      <c r="T278" s="265">
        <f>S278*H278</f>
        <v>0</v>
      </c>
      <c r="AR278" s="11" t="s">
        <v>126</v>
      </c>
      <c r="AT278" s="11" t="s">
        <v>121</v>
      </c>
      <c r="AU278" s="11" t="s">
        <v>72</v>
      </c>
      <c r="AY278" s="11" t="s">
        <v>119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11" t="s">
        <v>72</v>
      </c>
      <c r="BK278" s="214">
        <f>ROUND(I278*H278,2)</f>
        <v>0</v>
      </c>
      <c r="BL278" s="11" t="s">
        <v>126</v>
      </c>
      <c r="BM278" s="11" t="s">
        <v>618</v>
      </c>
    </row>
    <row r="279" spans="2:12" s="31" customFormat="1" ht="6.75" customHeight="1">
      <c r="B279" s="53"/>
      <c r="C279" s="54"/>
      <c r="D279" s="54"/>
      <c r="E279" s="54"/>
      <c r="F279" s="54"/>
      <c r="G279" s="54"/>
      <c r="H279" s="54"/>
      <c r="I279" s="145"/>
      <c r="J279" s="54"/>
      <c r="K279" s="54"/>
      <c r="L279" s="58"/>
    </row>
  </sheetData>
  <sheetProtection selectLockedCells="1" selectUnlockedCells="1"/>
  <autoFilter ref="C88:K278"/>
  <mergeCells count="10">
    <mergeCell ref="G1:H1"/>
    <mergeCell ref="L2:V2"/>
    <mergeCell ref="E7:H7"/>
    <mergeCell ref="E9:H9"/>
    <mergeCell ref="E24:H24"/>
    <mergeCell ref="E45:H45"/>
    <mergeCell ref="E47:H47"/>
    <mergeCell ref="J51:J52"/>
    <mergeCell ref="E79:H79"/>
    <mergeCell ref="E81:H81"/>
  </mergeCells>
  <hyperlinks>
    <hyperlink ref="F1" location="C2" display="1) Krycí list soupisu"/>
    <hyperlink ref="G1" location="C54" display="2) Rekapitulace"/>
    <hyperlink ref="J1" location="C88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6.8515625" defaultRowHeight="12.75"/>
  <cols>
    <col min="1" max="1" width="6.28125" style="266" customWidth="1"/>
    <col min="2" max="2" width="1.28515625" style="266" customWidth="1"/>
    <col min="3" max="4" width="3.7109375" style="266" customWidth="1"/>
    <col min="5" max="5" width="8.8515625" style="266" customWidth="1"/>
    <col min="6" max="6" width="7.00390625" style="266" customWidth="1"/>
    <col min="7" max="7" width="3.7109375" style="266" customWidth="1"/>
    <col min="8" max="8" width="58.8515625" style="266" customWidth="1"/>
    <col min="9" max="10" width="15.140625" style="266" customWidth="1"/>
    <col min="11" max="11" width="1.28515625" style="266" customWidth="1"/>
    <col min="12" max="16384" width="6.7109375" style="1" customWidth="1"/>
  </cols>
  <sheetData>
    <row r="1" ht="37.5" customHeight="1"/>
    <row r="2" spans="2:1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270" customFormat="1" ht="45" customHeight="1">
      <c r="B3" s="271"/>
      <c r="C3" s="272" t="s">
        <v>619</v>
      </c>
      <c r="D3" s="272"/>
      <c r="E3" s="272"/>
      <c r="F3" s="272"/>
      <c r="G3" s="272"/>
      <c r="H3" s="272"/>
      <c r="I3" s="272"/>
      <c r="J3" s="272"/>
      <c r="K3" s="273"/>
    </row>
    <row r="4" spans="2:11" ht="25.5" customHeight="1">
      <c r="B4" s="274"/>
      <c r="C4" s="275" t="s">
        <v>620</v>
      </c>
      <c r="D4" s="275"/>
      <c r="E4" s="275"/>
      <c r="F4" s="275"/>
      <c r="G4" s="275"/>
      <c r="H4" s="275"/>
      <c r="I4" s="275"/>
      <c r="J4" s="275"/>
      <c r="K4" s="276"/>
    </row>
    <row r="5" spans="2:1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ht="15" customHeight="1">
      <c r="B6" s="274"/>
      <c r="C6" s="278" t="s">
        <v>621</v>
      </c>
      <c r="D6" s="278"/>
      <c r="E6" s="278"/>
      <c r="F6" s="278"/>
      <c r="G6" s="278"/>
      <c r="H6" s="278"/>
      <c r="I6" s="278"/>
      <c r="J6" s="278"/>
      <c r="K6" s="276"/>
    </row>
    <row r="7" spans="2:11" ht="15" customHeight="1">
      <c r="B7" s="279"/>
      <c r="C7" s="278" t="s">
        <v>622</v>
      </c>
      <c r="D7" s="278"/>
      <c r="E7" s="278"/>
      <c r="F7" s="278"/>
      <c r="G7" s="278"/>
      <c r="H7" s="278"/>
      <c r="I7" s="278"/>
      <c r="J7" s="278"/>
      <c r="K7" s="276"/>
    </row>
    <row r="8" spans="2:1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ht="15" customHeight="1">
      <c r="B9" s="279"/>
      <c r="C9" s="280" t="s">
        <v>623</v>
      </c>
      <c r="D9" s="280"/>
      <c r="E9" s="280"/>
      <c r="F9" s="280"/>
      <c r="G9" s="280"/>
      <c r="H9" s="280"/>
      <c r="I9" s="280"/>
      <c r="J9" s="280"/>
      <c r="K9" s="276"/>
    </row>
    <row r="10" spans="2:11" ht="15" customHeight="1">
      <c r="B10" s="279"/>
      <c r="C10" s="278"/>
      <c r="D10" s="278" t="s">
        <v>624</v>
      </c>
      <c r="E10" s="278"/>
      <c r="F10" s="278"/>
      <c r="G10" s="278"/>
      <c r="H10" s="278"/>
      <c r="I10" s="278"/>
      <c r="J10" s="278"/>
      <c r="K10" s="276"/>
    </row>
    <row r="11" spans="2:11" ht="15" customHeight="1">
      <c r="B11" s="279"/>
      <c r="C11" s="281"/>
      <c r="D11" s="278" t="s">
        <v>625</v>
      </c>
      <c r="E11" s="278"/>
      <c r="F11" s="278"/>
      <c r="G11" s="278"/>
      <c r="H11" s="278"/>
      <c r="I11" s="278"/>
      <c r="J11" s="278"/>
      <c r="K11" s="276"/>
    </row>
    <row r="12" spans="2:11" ht="12.75" customHeight="1">
      <c r="B12" s="279"/>
      <c r="C12" s="281"/>
      <c r="D12" s="281"/>
      <c r="E12" s="281"/>
      <c r="F12" s="281"/>
      <c r="G12" s="281"/>
      <c r="H12" s="281"/>
      <c r="I12" s="281"/>
      <c r="J12" s="281"/>
      <c r="K12" s="276"/>
    </row>
    <row r="13" spans="2:11" ht="15" customHeight="1">
      <c r="B13" s="279"/>
      <c r="C13" s="281"/>
      <c r="D13" s="278" t="s">
        <v>626</v>
      </c>
      <c r="E13" s="278"/>
      <c r="F13" s="278"/>
      <c r="G13" s="278"/>
      <c r="H13" s="278"/>
      <c r="I13" s="278"/>
      <c r="J13" s="278"/>
      <c r="K13" s="276"/>
    </row>
    <row r="14" spans="2:11" ht="15" customHeight="1">
      <c r="B14" s="279"/>
      <c r="C14" s="281"/>
      <c r="D14" s="278" t="s">
        <v>627</v>
      </c>
      <c r="E14" s="278"/>
      <c r="F14" s="278"/>
      <c r="G14" s="278"/>
      <c r="H14" s="278"/>
      <c r="I14" s="278"/>
      <c r="J14" s="278"/>
      <c r="K14" s="276"/>
    </row>
    <row r="15" spans="2:11" ht="15" customHeight="1">
      <c r="B15" s="279"/>
      <c r="C15" s="281"/>
      <c r="D15" s="278" t="s">
        <v>628</v>
      </c>
      <c r="E15" s="278"/>
      <c r="F15" s="278"/>
      <c r="G15" s="278"/>
      <c r="H15" s="278"/>
      <c r="I15" s="278"/>
      <c r="J15" s="278"/>
      <c r="K15" s="276"/>
    </row>
    <row r="16" spans="2:11" ht="15" customHeight="1">
      <c r="B16" s="279"/>
      <c r="C16" s="281"/>
      <c r="D16" s="281"/>
      <c r="E16" s="282" t="s">
        <v>74</v>
      </c>
      <c r="F16" s="278" t="s">
        <v>629</v>
      </c>
      <c r="G16" s="278"/>
      <c r="H16" s="278"/>
      <c r="I16" s="278"/>
      <c r="J16" s="278"/>
      <c r="K16" s="276"/>
    </row>
    <row r="17" spans="2:11" ht="15" customHeight="1">
      <c r="B17" s="279"/>
      <c r="C17" s="281"/>
      <c r="D17" s="281"/>
      <c r="E17" s="282" t="s">
        <v>630</v>
      </c>
      <c r="F17" s="278" t="s">
        <v>631</v>
      </c>
      <c r="G17" s="278"/>
      <c r="H17" s="278"/>
      <c r="I17" s="278"/>
      <c r="J17" s="278"/>
      <c r="K17" s="276"/>
    </row>
    <row r="18" spans="2:11" ht="15" customHeight="1">
      <c r="B18" s="279"/>
      <c r="C18" s="281"/>
      <c r="D18" s="281"/>
      <c r="E18" s="282" t="s">
        <v>632</v>
      </c>
      <c r="F18" s="278" t="s">
        <v>633</v>
      </c>
      <c r="G18" s="278"/>
      <c r="H18" s="278"/>
      <c r="I18" s="278"/>
      <c r="J18" s="278"/>
      <c r="K18" s="276"/>
    </row>
    <row r="19" spans="2:11" ht="15" customHeight="1">
      <c r="B19" s="279"/>
      <c r="C19" s="281"/>
      <c r="D19" s="281"/>
      <c r="E19" s="282" t="s">
        <v>634</v>
      </c>
      <c r="F19" s="278" t="s">
        <v>635</v>
      </c>
      <c r="G19" s="278"/>
      <c r="H19" s="278"/>
      <c r="I19" s="278"/>
      <c r="J19" s="278"/>
      <c r="K19" s="276"/>
    </row>
    <row r="20" spans="2:11" ht="15" customHeight="1">
      <c r="B20" s="279"/>
      <c r="C20" s="281"/>
      <c r="D20" s="281"/>
      <c r="E20" s="282" t="s">
        <v>592</v>
      </c>
      <c r="F20" s="278" t="s">
        <v>593</v>
      </c>
      <c r="G20" s="278"/>
      <c r="H20" s="278"/>
      <c r="I20" s="278"/>
      <c r="J20" s="278"/>
      <c r="K20" s="276"/>
    </row>
    <row r="21" spans="2:11" ht="15" customHeight="1">
      <c r="B21" s="279"/>
      <c r="C21" s="281"/>
      <c r="D21" s="281"/>
      <c r="E21" s="282" t="s">
        <v>636</v>
      </c>
      <c r="F21" s="278" t="s">
        <v>637</v>
      </c>
      <c r="G21" s="278"/>
      <c r="H21" s="278"/>
      <c r="I21" s="278"/>
      <c r="J21" s="278"/>
      <c r="K21" s="276"/>
    </row>
    <row r="22" spans="2:11" ht="12.75" customHeight="1">
      <c r="B22" s="279"/>
      <c r="C22" s="281"/>
      <c r="D22" s="281"/>
      <c r="E22" s="281"/>
      <c r="F22" s="281"/>
      <c r="G22" s="281"/>
      <c r="H22" s="281"/>
      <c r="I22" s="281"/>
      <c r="J22" s="281"/>
      <c r="K22" s="276"/>
    </row>
    <row r="23" spans="2:11" ht="15" customHeight="1">
      <c r="B23" s="279"/>
      <c r="C23" s="280" t="s">
        <v>638</v>
      </c>
      <c r="D23" s="280"/>
      <c r="E23" s="280"/>
      <c r="F23" s="280"/>
      <c r="G23" s="280"/>
      <c r="H23" s="280"/>
      <c r="I23" s="280"/>
      <c r="J23" s="280"/>
      <c r="K23" s="276"/>
    </row>
    <row r="24" spans="2:11" ht="15" customHeight="1">
      <c r="B24" s="279"/>
      <c r="C24" s="278" t="s">
        <v>639</v>
      </c>
      <c r="D24" s="278"/>
      <c r="E24" s="278"/>
      <c r="F24" s="278"/>
      <c r="G24" s="278"/>
      <c r="H24" s="278"/>
      <c r="I24" s="278"/>
      <c r="J24" s="278"/>
      <c r="K24" s="276"/>
    </row>
    <row r="25" spans="2:11" ht="15" customHeight="1">
      <c r="B25" s="279"/>
      <c r="C25" s="278"/>
      <c r="D25" s="283" t="s">
        <v>640</v>
      </c>
      <c r="E25" s="283"/>
      <c r="F25" s="283"/>
      <c r="G25" s="283"/>
      <c r="H25" s="283"/>
      <c r="I25" s="283"/>
      <c r="J25" s="283"/>
      <c r="K25" s="276"/>
    </row>
    <row r="26" spans="2:11" ht="15" customHeight="1">
      <c r="B26" s="279"/>
      <c r="C26" s="281"/>
      <c r="D26" s="278" t="s">
        <v>641</v>
      </c>
      <c r="E26" s="278"/>
      <c r="F26" s="278"/>
      <c r="G26" s="278"/>
      <c r="H26" s="278"/>
      <c r="I26" s="278"/>
      <c r="J26" s="278"/>
      <c r="K26" s="276"/>
    </row>
    <row r="27" spans="2:11" ht="12.75" customHeight="1">
      <c r="B27" s="279"/>
      <c r="C27" s="281"/>
      <c r="D27" s="281"/>
      <c r="E27" s="281"/>
      <c r="F27" s="281"/>
      <c r="G27" s="281"/>
      <c r="H27" s="281"/>
      <c r="I27" s="281"/>
      <c r="J27" s="281"/>
      <c r="K27" s="276"/>
    </row>
    <row r="28" spans="2:11" ht="15" customHeight="1">
      <c r="B28" s="279"/>
      <c r="C28" s="281"/>
      <c r="D28" s="283" t="s">
        <v>642</v>
      </c>
      <c r="E28" s="283"/>
      <c r="F28" s="283"/>
      <c r="G28" s="283"/>
      <c r="H28" s="283"/>
      <c r="I28" s="283"/>
      <c r="J28" s="283"/>
      <c r="K28" s="276"/>
    </row>
    <row r="29" spans="2:11" ht="15" customHeight="1">
      <c r="B29" s="279"/>
      <c r="C29" s="281"/>
      <c r="D29" s="278" t="s">
        <v>643</v>
      </c>
      <c r="E29" s="278"/>
      <c r="F29" s="278"/>
      <c r="G29" s="278"/>
      <c r="H29" s="278"/>
      <c r="I29" s="278"/>
      <c r="J29" s="278"/>
      <c r="K29" s="276"/>
    </row>
    <row r="30" spans="2:11" ht="12.75" customHeight="1">
      <c r="B30" s="279"/>
      <c r="C30" s="281"/>
      <c r="D30" s="281"/>
      <c r="E30" s="281"/>
      <c r="F30" s="281"/>
      <c r="G30" s="281"/>
      <c r="H30" s="281"/>
      <c r="I30" s="281"/>
      <c r="J30" s="281"/>
      <c r="K30" s="276"/>
    </row>
    <row r="31" spans="2:11" ht="15" customHeight="1">
      <c r="B31" s="279"/>
      <c r="C31" s="281"/>
      <c r="D31" s="283" t="s">
        <v>644</v>
      </c>
      <c r="E31" s="283"/>
      <c r="F31" s="283"/>
      <c r="G31" s="283"/>
      <c r="H31" s="283"/>
      <c r="I31" s="283"/>
      <c r="J31" s="283"/>
      <c r="K31" s="276"/>
    </row>
    <row r="32" spans="2:11" ht="15" customHeight="1">
      <c r="B32" s="279"/>
      <c r="C32" s="281"/>
      <c r="D32" s="278" t="s">
        <v>645</v>
      </c>
      <c r="E32" s="278"/>
      <c r="F32" s="278"/>
      <c r="G32" s="278"/>
      <c r="H32" s="278"/>
      <c r="I32" s="278"/>
      <c r="J32" s="278"/>
      <c r="K32" s="276"/>
    </row>
    <row r="33" spans="2:11" ht="15" customHeight="1">
      <c r="B33" s="279"/>
      <c r="C33" s="281"/>
      <c r="D33" s="278" t="s">
        <v>646</v>
      </c>
      <c r="E33" s="278"/>
      <c r="F33" s="278"/>
      <c r="G33" s="278"/>
      <c r="H33" s="278"/>
      <c r="I33" s="278"/>
      <c r="J33" s="278"/>
      <c r="K33" s="276"/>
    </row>
    <row r="34" spans="2:11" ht="15" customHeight="1">
      <c r="B34" s="279"/>
      <c r="C34" s="281"/>
      <c r="D34" s="278"/>
      <c r="E34" s="284" t="s">
        <v>104</v>
      </c>
      <c r="F34" s="278"/>
      <c r="G34" s="278" t="s">
        <v>647</v>
      </c>
      <c r="H34" s="278"/>
      <c r="I34" s="278"/>
      <c r="J34" s="278"/>
      <c r="K34" s="276"/>
    </row>
    <row r="35" spans="2:11" ht="30.75" customHeight="1">
      <c r="B35" s="279"/>
      <c r="C35" s="281"/>
      <c r="D35" s="278"/>
      <c r="E35" s="284" t="s">
        <v>648</v>
      </c>
      <c r="F35" s="278"/>
      <c r="G35" s="278" t="s">
        <v>649</v>
      </c>
      <c r="H35" s="278"/>
      <c r="I35" s="278"/>
      <c r="J35" s="278"/>
      <c r="K35" s="276"/>
    </row>
    <row r="36" spans="2:11" ht="15" customHeight="1">
      <c r="B36" s="279"/>
      <c r="C36" s="281"/>
      <c r="D36" s="278"/>
      <c r="E36" s="284" t="s">
        <v>48</v>
      </c>
      <c r="F36" s="278"/>
      <c r="G36" s="278" t="s">
        <v>650</v>
      </c>
      <c r="H36" s="278"/>
      <c r="I36" s="278"/>
      <c r="J36" s="278"/>
      <c r="K36" s="276"/>
    </row>
    <row r="37" spans="2:11" ht="15" customHeight="1">
      <c r="B37" s="279"/>
      <c r="C37" s="281"/>
      <c r="D37" s="278"/>
      <c r="E37" s="284" t="s">
        <v>105</v>
      </c>
      <c r="F37" s="278"/>
      <c r="G37" s="278" t="s">
        <v>651</v>
      </c>
      <c r="H37" s="278"/>
      <c r="I37" s="278"/>
      <c r="J37" s="278"/>
      <c r="K37" s="276"/>
    </row>
    <row r="38" spans="2:11" ht="15" customHeight="1">
      <c r="B38" s="279"/>
      <c r="C38" s="281"/>
      <c r="D38" s="278"/>
      <c r="E38" s="284" t="s">
        <v>106</v>
      </c>
      <c r="F38" s="278"/>
      <c r="G38" s="278" t="s">
        <v>652</v>
      </c>
      <c r="H38" s="278"/>
      <c r="I38" s="278"/>
      <c r="J38" s="278"/>
      <c r="K38" s="276"/>
    </row>
    <row r="39" spans="2:11" ht="15" customHeight="1">
      <c r="B39" s="279"/>
      <c r="C39" s="281"/>
      <c r="D39" s="278"/>
      <c r="E39" s="284" t="s">
        <v>107</v>
      </c>
      <c r="F39" s="278"/>
      <c r="G39" s="278" t="s">
        <v>653</v>
      </c>
      <c r="H39" s="278"/>
      <c r="I39" s="278"/>
      <c r="J39" s="278"/>
      <c r="K39" s="276"/>
    </row>
    <row r="40" spans="2:11" ht="15" customHeight="1">
      <c r="B40" s="279"/>
      <c r="C40" s="281"/>
      <c r="D40" s="278"/>
      <c r="E40" s="284" t="s">
        <v>654</v>
      </c>
      <c r="F40" s="278"/>
      <c r="G40" s="278" t="s">
        <v>655</v>
      </c>
      <c r="H40" s="278"/>
      <c r="I40" s="278"/>
      <c r="J40" s="278"/>
      <c r="K40" s="276"/>
    </row>
    <row r="41" spans="2:11" ht="15" customHeight="1">
      <c r="B41" s="279"/>
      <c r="C41" s="281"/>
      <c r="D41" s="278"/>
      <c r="E41" s="284"/>
      <c r="F41" s="278"/>
      <c r="G41" s="278" t="s">
        <v>656</v>
      </c>
      <c r="H41" s="278"/>
      <c r="I41" s="278"/>
      <c r="J41" s="278"/>
      <c r="K41" s="276"/>
    </row>
    <row r="42" spans="2:11" ht="15" customHeight="1">
      <c r="B42" s="279"/>
      <c r="C42" s="281"/>
      <c r="D42" s="278"/>
      <c r="E42" s="284" t="s">
        <v>657</v>
      </c>
      <c r="F42" s="278"/>
      <c r="G42" s="278" t="s">
        <v>658</v>
      </c>
      <c r="H42" s="278"/>
      <c r="I42" s="278"/>
      <c r="J42" s="278"/>
      <c r="K42" s="276"/>
    </row>
    <row r="43" spans="2:11" ht="15" customHeight="1">
      <c r="B43" s="279"/>
      <c r="C43" s="281"/>
      <c r="D43" s="278"/>
      <c r="E43" s="284" t="s">
        <v>109</v>
      </c>
      <c r="F43" s="278"/>
      <c r="G43" s="278" t="s">
        <v>659</v>
      </c>
      <c r="H43" s="278"/>
      <c r="I43" s="278"/>
      <c r="J43" s="278"/>
      <c r="K43" s="276"/>
    </row>
    <row r="44" spans="2:11" ht="12.75" customHeight="1">
      <c r="B44" s="279"/>
      <c r="C44" s="281"/>
      <c r="D44" s="278"/>
      <c r="E44" s="278"/>
      <c r="F44" s="278"/>
      <c r="G44" s="278"/>
      <c r="H44" s="278"/>
      <c r="I44" s="278"/>
      <c r="J44" s="278"/>
      <c r="K44" s="276"/>
    </row>
    <row r="45" spans="2:11" ht="15" customHeight="1">
      <c r="B45" s="279"/>
      <c r="C45" s="281"/>
      <c r="D45" s="278" t="s">
        <v>660</v>
      </c>
      <c r="E45" s="278"/>
      <c r="F45" s="278"/>
      <c r="G45" s="278"/>
      <c r="H45" s="278"/>
      <c r="I45" s="278"/>
      <c r="J45" s="278"/>
      <c r="K45" s="276"/>
    </row>
    <row r="46" spans="2:11" ht="15" customHeight="1">
      <c r="B46" s="279"/>
      <c r="C46" s="281"/>
      <c r="D46" s="281"/>
      <c r="E46" s="278" t="s">
        <v>661</v>
      </c>
      <c r="F46" s="278"/>
      <c r="G46" s="278"/>
      <c r="H46" s="278"/>
      <c r="I46" s="278"/>
      <c r="J46" s="278"/>
      <c r="K46" s="276"/>
    </row>
    <row r="47" spans="2:11" ht="15" customHeight="1">
      <c r="B47" s="279"/>
      <c r="C47" s="281"/>
      <c r="D47" s="281"/>
      <c r="E47" s="278" t="s">
        <v>662</v>
      </c>
      <c r="F47" s="278"/>
      <c r="G47" s="278"/>
      <c r="H47" s="278"/>
      <c r="I47" s="278"/>
      <c r="J47" s="278"/>
      <c r="K47" s="276"/>
    </row>
    <row r="48" spans="2:11" ht="15" customHeight="1">
      <c r="B48" s="279"/>
      <c r="C48" s="281"/>
      <c r="D48" s="281"/>
      <c r="E48" s="278" t="s">
        <v>663</v>
      </c>
      <c r="F48" s="278"/>
      <c r="G48" s="278"/>
      <c r="H48" s="278"/>
      <c r="I48" s="278"/>
      <c r="J48" s="278"/>
      <c r="K48" s="276"/>
    </row>
    <row r="49" spans="2:11" ht="15" customHeight="1">
      <c r="B49" s="279"/>
      <c r="C49" s="281"/>
      <c r="D49" s="278" t="s">
        <v>664</v>
      </c>
      <c r="E49" s="278"/>
      <c r="F49" s="278"/>
      <c r="G49" s="278"/>
      <c r="H49" s="278"/>
      <c r="I49" s="278"/>
      <c r="J49" s="278"/>
      <c r="K49" s="276"/>
    </row>
    <row r="50" spans="2:11" ht="25.5" customHeight="1">
      <c r="B50" s="274"/>
      <c r="C50" s="275" t="s">
        <v>665</v>
      </c>
      <c r="D50" s="275"/>
      <c r="E50" s="275"/>
      <c r="F50" s="275"/>
      <c r="G50" s="275"/>
      <c r="H50" s="275"/>
      <c r="I50" s="275"/>
      <c r="J50" s="275"/>
      <c r="K50" s="276"/>
    </row>
    <row r="51" spans="2:11" ht="5.25" customHeight="1">
      <c r="B51" s="274"/>
      <c r="C51" s="277"/>
      <c r="D51" s="277"/>
      <c r="E51" s="277"/>
      <c r="F51" s="277"/>
      <c r="G51" s="277"/>
      <c r="H51" s="277"/>
      <c r="I51" s="277"/>
      <c r="J51" s="277"/>
      <c r="K51" s="276"/>
    </row>
    <row r="52" spans="2:11" ht="15" customHeight="1">
      <c r="B52" s="274"/>
      <c r="C52" s="278" t="s">
        <v>666</v>
      </c>
      <c r="D52" s="278"/>
      <c r="E52" s="278"/>
      <c r="F52" s="278"/>
      <c r="G52" s="278"/>
      <c r="H52" s="278"/>
      <c r="I52" s="278"/>
      <c r="J52" s="278"/>
      <c r="K52" s="276"/>
    </row>
    <row r="53" spans="2:11" ht="15" customHeight="1">
      <c r="B53" s="274"/>
      <c r="C53" s="278" t="s">
        <v>667</v>
      </c>
      <c r="D53" s="278"/>
      <c r="E53" s="278"/>
      <c r="F53" s="278"/>
      <c r="G53" s="278"/>
      <c r="H53" s="278"/>
      <c r="I53" s="278"/>
      <c r="J53" s="278"/>
      <c r="K53" s="276"/>
    </row>
    <row r="54" spans="2:11" ht="12.75" customHeight="1">
      <c r="B54" s="274"/>
      <c r="C54" s="278"/>
      <c r="D54" s="278"/>
      <c r="E54" s="278"/>
      <c r="F54" s="278"/>
      <c r="G54" s="278"/>
      <c r="H54" s="278"/>
      <c r="I54" s="278"/>
      <c r="J54" s="278"/>
      <c r="K54" s="276"/>
    </row>
    <row r="55" spans="2:11" ht="15" customHeight="1">
      <c r="B55" s="274"/>
      <c r="C55" s="278" t="s">
        <v>668</v>
      </c>
      <c r="D55" s="278"/>
      <c r="E55" s="278"/>
      <c r="F55" s="278"/>
      <c r="G55" s="278"/>
      <c r="H55" s="278"/>
      <c r="I55" s="278"/>
      <c r="J55" s="278"/>
      <c r="K55" s="276"/>
    </row>
    <row r="56" spans="2:11" ht="15" customHeight="1">
      <c r="B56" s="274"/>
      <c r="C56" s="281"/>
      <c r="D56" s="278" t="s">
        <v>669</v>
      </c>
      <c r="E56" s="278"/>
      <c r="F56" s="278"/>
      <c r="G56" s="278"/>
      <c r="H56" s="278"/>
      <c r="I56" s="278"/>
      <c r="J56" s="278"/>
      <c r="K56" s="276"/>
    </row>
    <row r="57" spans="2:11" ht="15" customHeight="1">
      <c r="B57" s="274"/>
      <c r="C57" s="281"/>
      <c r="D57" s="278" t="s">
        <v>670</v>
      </c>
      <c r="E57" s="278"/>
      <c r="F57" s="278"/>
      <c r="G57" s="278"/>
      <c r="H57" s="278"/>
      <c r="I57" s="278"/>
      <c r="J57" s="278"/>
      <c r="K57" s="276"/>
    </row>
    <row r="58" spans="2:11" ht="15" customHeight="1">
      <c r="B58" s="274"/>
      <c r="C58" s="281"/>
      <c r="D58" s="278" t="s">
        <v>671</v>
      </c>
      <c r="E58" s="278"/>
      <c r="F58" s="278"/>
      <c r="G58" s="278"/>
      <c r="H58" s="278"/>
      <c r="I58" s="278"/>
      <c r="J58" s="278"/>
      <c r="K58" s="276"/>
    </row>
    <row r="59" spans="2:11" ht="15" customHeight="1">
      <c r="B59" s="274"/>
      <c r="C59" s="281"/>
      <c r="D59" s="278" t="s">
        <v>672</v>
      </c>
      <c r="E59" s="278"/>
      <c r="F59" s="278"/>
      <c r="G59" s="278"/>
      <c r="H59" s="278"/>
      <c r="I59" s="278"/>
      <c r="J59" s="278"/>
      <c r="K59" s="276"/>
    </row>
    <row r="60" spans="2:11" ht="15" customHeight="1">
      <c r="B60" s="274"/>
      <c r="C60" s="281"/>
      <c r="D60" s="285" t="s">
        <v>673</v>
      </c>
      <c r="E60" s="285"/>
      <c r="F60" s="285"/>
      <c r="G60" s="285"/>
      <c r="H60" s="285"/>
      <c r="I60" s="285"/>
      <c r="J60" s="285"/>
      <c r="K60" s="276"/>
    </row>
    <row r="61" spans="2:11" ht="15" customHeight="1">
      <c r="B61" s="274"/>
      <c r="C61" s="281"/>
      <c r="D61" s="278" t="s">
        <v>674</v>
      </c>
      <c r="E61" s="278"/>
      <c r="F61" s="278"/>
      <c r="G61" s="278"/>
      <c r="H61" s="278"/>
      <c r="I61" s="278"/>
      <c r="J61" s="278"/>
      <c r="K61" s="276"/>
    </row>
    <row r="62" spans="2:11" ht="12.75" customHeight="1">
      <c r="B62" s="274"/>
      <c r="C62" s="281"/>
      <c r="D62" s="281"/>
      <c r="E62" s="286"/>
      <c r="F62" s="281"/>
      <c r="G62" s="281"/>
      <c r="H62" s="281"/>
      <c r="I62" s="281"/>
      <c r="J62" s="281"/>
      <c r="K62" s="276"/>
    </row>
    <row r="63" spans="2:11" ht="15" customHeight="1">
      <c r="B63" s="274"/>
      <c r="C63" s="281"/>
      <c r="D63" s="278" t="s">
        <v>675</v>
      </c>
      <c r="E63" s="278"/>
      <c r="F63" s="278"/>
      <c r="G63" s="278"/>
      <c r="H63" s="278"/>
      <c r="I63" s="278"/>
      <c r="J63" s="278"/>
      <c r="K63" s="276"/>
    </row>
    <row r="64" spans="2:11" ht="15" customHeight="1">
      <c r="B64" s="274"/>
      <c r="C64" s="281"/>
      <c r="D64" s="285" t="s">
        <v>676</v>
      </c>
      <c r="E64" s="285"/>
      <c r="F64" s="285"/>
      <c r="G64" s="285"/>
      <c r="H64" s="285"/>
      <c r="I64" s="285"/>
      <c r="J64" s="285"/>
      <c r="K64" s="276"/>
    </row>
    <row r="65" spans="2:11" ht="15" customHeight="1">
      <c r="B65" s="274"/>
      <c r="C65" s="281"/>
      <c r="D65" s="278" t="s">
        <v>677</v>
      </c>
      <c r="E65" s="278"/>
      <c r="F65" s="278"/>
      <c r="G65" s="278"/>
      <c r="H65" s="278"/>
      <c r="I65" s="278"/>
      <c r="J65" s="278"/>
      <c r="K65" s="276"/>
    </row>
    <row r="66" spans="2:11" ht="15" customHeight="1">
      <c r="B66" s="274"/>
      <c r="C66" s="281"/>
      <c r="D66" s="278" t="s">
        <v>678</v>
      </c>
      <c r="E66" s="278"/>
      <c r="F66" s="278"/>
      <c r="G66" s="278"/>
      <c r="H66" s="278"/>
      <c r="I66" s="278"/>
      <c r="J66" s="278"/>
      <c r="K66" s="276"/>
    </row>
    <row r="67" spans="2:11" ht="15" customHeight="1">
      <c r="B67" s="274"/>
      <c r="C67" s="281"/>
      <c r="D67" s="278" t="s">
        <v>679</v>
      </c>
      <c r="E67" s="278"/>
      <c r="F67" s="278"/>
      <c r="G67" s="278"/>
      <c r="H67" s="278"/>
      <c r="I67" s="278"/>
      <c r="J67" s="278"/>
      <c r="K67" s="276"/>
    </row>
    <row r="68" spans="2:11" ht="15" customHeight="1">
      <c r="B68" s="274"/>
      <c r="C68" s="281"/>
      <c r="D68" s="278" t="s">
        <v>680</v>
      </c>
      <c r="E68" s="278"/>
      <c r="F68" s="278"/>
      <c r="G68" s="278"/>
      <c r="H68" s="278"/>
      <c r="I68" s="278"/>
      <c r="J68" s="278"/>
      <c r="K68" s="276"/>
    </row>
    <row r="69" spans="2:11" ht="12.75" customHeight="1">
      <c r="B69" s="287"/>
      <c r="C69" s="288"/>
      <c r="D69" s="288"/>
      <c r="E69" s="288"/>
      <c r="F69" s="288"/>
      <c r="G69" s="288"/>
      <c r="H69" s="288"/>
      <c r="I69" s="288"/>
      <c r="J69" s="288"/>
      <c r="K69" s="289"/>
    </row>
    <row r="70" spans="2:11" ht="18.75" customHeight="1">
      <c r="B70" s="290"/>
      <c r="C70" s="290"/>
      <c r="D70" s="290"/>
      <c r="E70" s="290"/>
      <c r="F70" s="290"/>
      <c r="G70" s="290"/>
      <c r="H70" s="290"/>
      <c r="I70" s="290"/>
      <c r="J70" s="290"/>
      <c r="K70" s="291"/>
    </row>
    <row r="71" spans="2:11" ht="18.75" customHeight="1">
      <c r="B71" s="291"/>
      <c r="C71" s="291"/>
      <c r="D71" s="291"/>
      <c r="E71" s="291"/>
      <c r="F71" s="291"/>
      <c r="G71" s="291"/>
      <c r="H71" s="291"/>
      <c r="I71" s="291"/>
      <c r="J71" s="291"/>
      <c r="K71" s="291"/>
    </row>
    <row r="72" spans="2:11" ht="7.5" customHeight="1">
      <c r="B72" s="292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ht="45" customHeight="1">
      <c r="B73" s="295"/>
      <c r="C73" s="296" t="s">
        <v>81</v>
      </c>
      <c r="D73" s="296"/>
      <c r="E73" s="296"/>
      <c r="F73" s="296"/>
      <c r="G73" s="296"/>
      <c r="H73" s="296"/>
      <c r="I73" s="296"/>
      <c r="J73" s="296"/>
      <c r="K73" s="297"/>
    </row>
    <row r="74" spans="2:11" ht="17.25" customHeight="1">
      <c r="B74" s="295"/>
      <c r="C74" s="298" t="s">
        <v>681</v>
      </c>
      <c r="D74" s="298"/>
      <c r="E74" s="298"/>
      <c r="F74" s="298" t="s">
        <v>682</v>
      </c>
      <c r="G74" s="299"/>
      <c r="H74" s="298" t="s">
        <v>105</v>
      </c>
      <c r="I74" s="298" t="s">
        <v>52</v>
      </c>
      <c r="J74" s="298" t="s">
        <v>683</v>
      </c>
      <c r="K74" s="297"/>
    </row>
    <row r="75" spans="2:11" ht="17.25" customHeight="1">
      <c r="B75" s="295"/>
      <c r="C75" s="300" t="s">
        <v>684</v>
      </c>
      <c r="D75" s="300"/>
      <c r="E75" s="300"/>
      <c r="F75" s="301" t="s">
        <v>685</v>
      </c>
      <c r="G75" s="302"/>
      <c r="H75" s="300"/>
      <c r="I75" s="300"/>
      <c r="J75" s="300" t="s">
        <v>686</v>
      </c>
      <c r="K75" s="297"/>
    </row>
    <row r="76" spans="2:11" ht="5.25" customHeight="1">
      <c r="B76" s="295"/>
      <c r="C76" s="303"/>
      <c r="D76" s="303"/>
      <c r="E76" s="303"/>
      <c r="F76" s="303"/>
      <c r="G76" s="304"/>
      <c r="H76" s="303"/>
      <c r="I76" s="303"/>
      <c r="J76" s="303"/>
      <c r="K76" s="297"/>
    </row>
    <row r="77" spans="2:11" ht="15" customHeight="1">
      <c r="B77" s="295"/>
      <c r="C77" s="284" t="s">
        <v>48</v>
      </c>
      <c r="D77" s="303"/>
      <c r="E77" s="303"/>
      <c r="F77" s="305" t="s">
        <v>687</v>
      </c>
      <c r="G77" s="304"/>
      <c r="H77" s="284" t="s">
        <v>688</v>
      </c>
      <c r="I77" s="284" t="s">
        <v>689</v>
      </c>
      <c r="J77" s="284">
        <v>20</v>
      </c>
      <c r="K77" s="297"/>
    </row>
    <row r="78" spans="2:11" ht="15" customHeight="1">
      <c r="B78" s="295"/>
      <c r="C78" s="284" t="s">
        <v>690</v>
      </c>
      <c r="D78" s="284"/>
      <c r="E78" s="284"/>
      <c r="F78" s="305" t="s">
        <v>687</v>
      </c>
      <c r="G78" s="304"/>
      <c r="H78" s="284" t="s">
        <v>691</v>
      </c>
      <c r="I78" s="284" t="s">
        <v>689</v>
      </c>
      <c r="J78" s="284">
        <v>120</v>
      </c>
      <c r="K78" s="297"/>
    </row>
    <row r="79" spans="2:11" ht="15" customHeight="1">
      <c r="B79" s="306"/>
      <c r="C79" s="284" t="s">
        <v>692</v>
      </c>
      <c r="D79" s="284"/>
      <c r="E79" s="284"/>
      <c r="F79" s="305" t="s">
        <v>693</v>
      </c>
      <c r="G79" s="304"/>
      <c r="H79" s="284" t="s">
        <v>694</v>
      </c>
      <c r="I79" s="284" t="s">
        <v>689</v>
      </c>
      <c r="J79" s="284">
        <v>50</v>
      </c>
      <c r="K79" s="297"/>
    </row>
    <row r="80" spans="2:11" ht="15" customHeight="1">
      <c r="B80" s="306"/>
      <c r="C80" s="284" t="s">
        <v>695</v>
      </c>
      <c r="D80" s="284"/>
      <c r="E80" s="284"/>
      <c r="F80" s="305" t="s">
        <v>687</v>
      </c>
      <c r="G80" s="304"/>
      <c r="H80" s="284" t="s">
        <v>696</v>
      </c>
      <c r="I80" s="284" t="s">
        <v>697</v>
      </c>
      <c r="J80" s="284"/>
      <c r="K80" s="297"/>
    </row>
    <row r="81" spans="2:11" ht="15" customHeight="1">
      <c r="B81" s="306"/>
      <c r="C81" s="307" t="s">
        <v>698</v>
      </c>
      <c r="D81" s="307"/>
      <c r="E81" s="307"/>
      <c r="F81" s="308" t="s">
        <v>693</v>
      </c>
      <c r="G81" s="307"/>
      <c r="H81" s="307" t="s">
        <v>699</v>
      </c>
      <c r="I81" s="307" t="s">
        <v>689</v>
      </c>
      <c r="J81" s="307">
        <v>15</v>
      </c>
      <c r="K81" s="297"/>
    </row>
    <row r="82" spans="2:11" ht="15" customHeight="1">
      <c r="B82" s="306"/>
      <c r="C82" s="307" t="s">
        <v>700</v>
      </c>
      <c r="D82" s="307"/>
      <c r="E82" s="307"/>
      <c r="F82" s="308" t="s">
        <v>693</v>
      </c>
      <c r="G82" s="307"/>
      <c r="H82" s="307" t="s">
        <v>701</v>
      </c>
      <c r="I82" s="307" t="s">
        <v>689</v>
      </c>
      <c r="J82" s="307">
        <v>15</v>
      </c>
      <c r="K82" s="297"/>
    </row>
    <row r="83" spans="2:11" ht="15" customHeight="1">
      <c r="B83" s="306"/>
      <c r="C83" s="307" t="s">
        <v>702</v>
      </c>
      <c r="D83" s="307"/>
      <c r="E83" s="307"/>
      <c r="F83" s="308" t="s">
        <v>693</v>
      </c>
      <c r="G83" s="307"/>
      <c r="H83" s="307" t="s">
        <v>703</v>
      </c>
      <c r="I83" s="307" t="s">
        <v>689</v>
      </c>
      <c r="J83" s="307">
        <v>20</v>
      </c>
      <c r="K83" s="297"/>
    </row>
    <row r="84" spans="2:11" ht="15" customHeight="1">
      <c r="B84" s="306"/>
      <c r="C84" s="307" t="s">
        <v>704</v>
      </c>
      <c r="D84" s="307"/>
      <c r="E84" s="307"/>
      <c r="F84" s="308" t="s">
        <v>693</v>
      </c>
      <c r="G84" s="307"/>
      <c r="H84" s="307" t="s">
        <v>705</v>
      </c>
      <c r="I84" s="307" t="s">
        <v>689</v>
      </c>
      <c r="J84" s="307">
        <v>20</v>
      </c>
      <c r="K84" s="297"/>
    </row>
    <row r="85" spans="2:11" ht="15" customHeight="1">
      <c r="B85" s="306"/>
      <c r="C85" s="284" t="s">
        <v>706</v>
      </c>
      <c r="D85" s="284"/>
      <c r="E85" s="284"/>
      <c r="F85" s="305" t="s">
        <v>693</v>
      </c>
      <c r="G85" s="304"/>
      <c r="H85" s="284" t="s">
        <v>707</v>
      </c>
      <c r="I85" s="284" t="s">
        <v>689</v>
      </c>
      <c r="J85" s="284">
        <v>50</v>
      </c>
      <c r="K85" s="297"/>
    </row>
    <row r="86" spans="2:11" ht="15" customHeight="1">
      <c r="B86" s="306"/>
      <c r="C86" s="284" t="s">
        <v>708</v>
      </c>
      <c r="D86" s="284"/>
      <c r="E86" s="284"/>
      <c r="F86" s="305" t="s">
        <v>693</v>
      </c>
      <c r="G86" s="304"/>
      <c r="H86" s="284" t="s">
        <v>709</v>
      </c>
      <c r="I86" s="284" t="s">
        <v>689</v>
      </c>
      <c r="J86" s="284">
        <v>20</v>
      </c>
      <c r="K86" s="297"/>
    </row>
    <row r="87" spans="2:11" ht="15" customHeight="1">
      <c r="B87" s="306"/>
      <c r="C87" s="284" t="s">
        <v>710</v>
      </c>
      <c r="D87" s="284"/>
      <c r="E87" s="284"/>
      <c r="F87" s="305" t="s">
        <v>693</v>
      </c>
      <c r="G87" s="304"/>
      <c r="H87" s="284" t="s">
        <v>711</v>
      </c>
      <c r="I87" s="284" t="s">
        <v>689</v>
      </c>
      <c r="J87" s="284">
        <v>20</v>
      </c>
      <c r="K87" s="297"/>
    </row>
    <row r="88" spans="2:11" ht="15" customHeight="1">
      <c r="B88" s="306"/>
      <c r="C88" s="284" t="s">
        <v>712</v>
      </c>
      <c r="D88" s="284"/>
      <c r="E88" s="284"/>
      <c r="F88" s="305" t="s">
        <v>693</v>
      </c>
      <c r="G88" s="304"/>
      <c r="H88" s="284" t="s">
        <v>713</v>
      </c>
      <c r="I88" s="284" t="s">
        <v>689</v>
      </c>
      <c r="J88" s="284">
        <v>50</v>
      </c>
      <c r="K88" s="297"/>
    </row>
    <row r="89" spans="2:11" ht="15" customHeight="1">
      <c r="B89" s="306"/>
      <c r="C89" s="284" t="s">
        <v>714</v>
      </c>
      <c r="D89" s="284"/>
      <c r="E89" s="284"/>
      <c r="F89" s="305" t="s">
        <v>693</v>
      </c>
      <c r="G89" s="304"/>
      <c r="H89" s="284" t="s">
        <v>714</v>
      </c>
      <c r="I89" s="284" t="s">
        <v>689</v>
      </c>
      <c r="J89" s="284">
        <v>50</v>
      </c>
      <c r="K89" s="297"/>
    </row>
    <row r="90" spans="2:11" ht="15" customHeight="1">
      <c r="B90" s="306"/>
      <c r="C90" s="284" t="s">
        <v>110</v>
      </c>
      <c r="D90" s="284"/>
      <c r="E90" s="284"/>
      <c r="F90" s="305" t="s">
        <v>693</v>
      </c>
      <c r="G90" s="304"/>
      <c r="H90" s="284" t="s">
        <v>715</v>
      </c>
      <c r="I90" s="284" t="s">
        <v>689</v>
      </c>
      <c r="J90" s="284">
        <v>255</v>
      </c>
      <c r="K90" s="297"/>
    </row>
    <row r="91" spans="2:11" ht="15" customHeight="1">
      <c r="B91" s="306"/>
      <c r="C91" s="284" t="s">
        <v>716</v>
      </c>
      <c r="D91" s="284"/>
      <c r="E91" s="284"/>
      <c r="F91" s="305" t="s">
        <v>687</v>
      </c>
      <c r="G91" s="304"/>
      <c r="H91" s="284" t="s">
        <v>717</v>
      </c>
      <c r="I91" s="284" t="s">
        <v>718</v>
      </c>
      <c r="J91" s="284"/>
      <c r="K91" s="297"/>
    </row>
    <row r="92" spans="2:11" ht="15" customHeight="1">
      <c r="B92" s="306"/>
      <c r="C92" s="284" t="s">
        <v>719</v>
      </c>
      <c r="D92" s="284"/>
      <c r="E92" s="284"/>
      <c r="F92" s="305" t="s">
        <v>687</v>
      </c>
      <c r="G92" s="304"/>
      <c r="H92" s="284" t="s">
        <v>720</v>
      </c>
      <c r="I92" s="284" t="s">
        <v>721</v>
      </c>
      <c r="J92" s="284"/>
      <c r="K92" s="297"/>
    </row>
    <row r="93" spans="2:11" ht="15" customHeight="1">
      <c r="B93" s="306"/>
      <c r="C93" s="284" t="s">
        <v>722</v>
      </c>
      <c r="D93" s="284"/>
      <c r="E93" s="284"/>
      <c r="F93" s="305" t="s">
        <v>687</v>
      </c>
      <c r="G93" s="304"/>
      <c r="H93" s="284" t="s">
        <v>722</v>
      </c>
      <c r="I93" s="284" t="s">
        <v>721</v>
      </c>
      <c r="J93" s="284"/>
      <c r="K93" s="297"/>
    </row>
    <row r="94" spans="2:11" ht="15" customHeight="1">
      <c r="B94" s="306"/>
      <c r="C94" s="284" t="s">
        <v>33</v>
      </c>
      <c r="D94" s="284"/>
      <c r="E94" s="284"/>
      <c r="F94" s="305" t="s">
        <v>687</v>
      </c>
      <c r="G94" s="304"/>
      <c r="H94" s="284" t="s">
        <v>723</v>
      </c>
      <c r="I94" s="284" t="s">
        <v>721</v>
      </c>
      <c r="J94" s="284"/>
      <c r="K94" s="297"/>
    </row>
    <row r="95" spans="2:11" ht="15" customHeight="1">
      <c r="B95" s="306"/>
      <c r="C95" s="284" t="s">
        <v>43</v>
      </c>
      <c r="D95" s="284"/>
      <c r="E95" s="284"/>
      <c r="F95" s="305" t="s">
        <v>687</v>
      </c>
      <c r="G95" s="304"/>
      <c r="H95" s="284" t="s">
        <v>724</v>
      </c>
      <c r="I95" s="284" t="s">
        <v>721</v>
      </c>
      <c r="J95" s="284"/>
      <c r="K95" s="297"/>
    </row>
    <row r="96" spans="2:11" ht="15" customHeight="1">
      <c r="B96" s="309"/>
      <c r="C96" s="310"/>
      <c r="D96" s="310"/>
      <c r="E96" s="310"/>
      <c r="F96" s="310"/>
      <c r="G96" s="310"/>
      <c r="H96" s="310"/>
      <c r="I96" s="310"/>
      <c r="J96" s="310"/>
      <c r="K96" s="311"/>
    </row>
    <row r="97" spans="2:11" ht="18.75" customHeight="1">
      <c r="B97" s="312"/>
      <c r="C97" s="313"/>
      <c r="D97" s="313"/>
      <c r="E97" s="313"/>
      <c r="F97" s="313"/>
      <c r="G97" s="313"/>
      <c r="H97" s="313"/>
      <c r="I97" s="313"/>
      <c r="J97" s="313"/>
      <c r="K97" s="312"/>
    </row>
    <row r="98" spans="2:11" ht="18.75" customHeight="1">
      <c r="B98" s="291"/>
      <c r="C98" s="291"/>
      <c r="D98" s="291"/>
      <c r="E98" s="291"/>
      <c r="F98" s="291"/>
      <c r="G98" s="291"/>
      <c r="H98" s="291"/>
      <c r="I98" s="291"/>
      <c r="J98" s="291"/>
      <c r="K98" s="291"/>
    </row>
    <row r="99" spans="2:11" ht="7.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4"/>
    </row>
    <row r="100" spans="2:11" ht="45" customHeight="1">
      <c r="B100" s="295"/>
      <c r="C100" s="296" t="s">
        <v>725</v>
      </c>
      <c r="D100" s="296"/>
      <c r="E100" s="296"/>
      <c r="F100" s="296"/>
      <c r="G100" s="296"/>
      <c r="H100" s="296"/>
      <c r="I100" s="296"/>
      <c r="J100" s="296"/>
      <c r="K100" s="297"/>
    </row>
    <row r="101" spans="2:11" ht="17.25" customHeight="1">
      <c r="B101" s="295"/>
      <c r="C101" s="298" t="s">
        <v>681</v>
      </c>
      <c r="D101" s="298"/>
      <c r="E101" s="298"/>
      <c r="F101" s="298" t="s">
        <v>682</v>
      </c>
      <c r="G101" s="299"/>
      <c r="H101" s="298" t="s">
        <v>105</v>
      </c>
      <c r="I101" s="298" t="s">
        <v>52</v>
      </c>
      <c r="J101" s="298" t="s">
        <v>683</v>
      </c>
      <c r="K101" s="297"/>
    </row>
    <row r="102" spans="2:11" ht="17.25" customHeight="1">
      <c r="B102" s="295"/>
      <c r="C102" s="300" t="s">
        <v>684</v>
      </c>
      <c r="D102" s="300"/>
      <c r="E102" s="300"/>
      <c r="F102" s="301" t="s">
        <v>685</v>
      </c>
      <c r="G102" s="302"/>
      <c r="H102" s="300"/>
      <c r="I102" s="300"/>
      <c r="J102" s="300" t="s">
        <v>686</v>
      </c>
      <c r="K102" s="297"/>
    </row>
    <row r="103" spans="2:11" ht="5.25" customHeight="1">
      <c r="B103" s="295"/>
      <c r="C103" s="298"/>
      <c r="D103" s="298"/>
      <c r="E103" s="298"/>
      <c r="F103" s="298"/>
      <c r="G103" s="314"/>
      <c r="H103" s="298"/>
      <c r="I103" s="298"/>
      <c r="J103" s="298"/>
      <c r="K103" s="297"/>
    </row>
    <row r="104" spans="2:11" ht="15" customHeight="1">
      <c r="B104" s="295"/>
      <c r="C104" s="284" t="s">
        <v>48</v>
      </c>
      <c r="D104" s="303"/>
      <c r="E104" s="303"/>
      <c r="F104" s="305" t="s">
        <v>687</v>
      </c>
      <c r="G104" s="314"/>
      <c r="H104" s="284" t="s">
        <v>726</v>
      </c>
      <c r="I104" s="284" t="s">
        <v>689</v>
      </c>
      <c r="J104" s="284">
        <v>20</v>
      </c>
      <c r="K104" s="297"/>
    </row>
    <row r="105" spans="2:11" ht="15" customHeight="1">
      <c r="B105" s="295"/>
      <c r="C105" s="284" t="s">
        <v>690</v>
      </c>
      <c r="D105" s="284"/>
      <c r="E105" s="284"/>
      <c r="F105" s="305" t="s">
        <v>687</v>
      </c>
      <c r="G105" s="284"/>
      <c r="H105" s="284" t="s">
        <v>726</v>
      </c>
      <c r="I105" s="284" t="s">
        <v>689</v>
      </c>
      <c r="J105" s="284">
        <v>120</v>
      </c>
      <c r="K105" s="297"/>
    </row>
    <row r="106" spans="2:11" ht="15" customHeight="1">
      <c r="B106" s="306"/>
      <c r="C106" s="284" t="s">
        <v>692</v>
      </c>
      <c r="D106" s="284"/>
      <c r="E106" s="284"/>
      <c r="F106" s="305" t="s">
        <v>693</v>
      </c>
      <c r="G106" s="284"/>
      <c r="H106" s="284" t="s">
        <v>726</v>
      </c>
      <c r="I106" s="284" t="s">
        <v>689</v>
      </c>
      <c r="J106" s="284">
        <v>50</v>
      </c>
      <c r="K106" s="297"/>
    </row>
    <row r="107" spans="2:11" ht="15" customHeight="1">
      <c r="B107" s="306"/>
      <c r="C107" s="284" t="s">
        <v>695</v>
      </c>
      <c r="D107" s="284"/>
      <c r="E107" s="284"/>
      <c r="F107" s="305" t="s">
        <v>687</v>
      </c>
      <c r="G107" s="284"/>
      <c r="H107" s="284" t="s">
        <v>726</v>
      </c>
      <c r="I107" s="284" t="s">
        <v>697</v>
      </c>
      <c r="J107" s="284"/>
      <c r="K107" s="297"/>
    </row>
    <row r="108" spans="2:11" ht="15" customHeight="1">
      <c r="B108" s="306"/>
      <c r="C108" s="284" t="s">
        <v>706</v>
      </c>
      <c r="D108" s="284"/>
      <c r="E108" s="284"/>
      <c r="F108" s="305" t="s">
        <v>693</v>
      </c>
      <c r="G108" s="284"/>
      <c r="H108" s="284" t="s">
        <v>726</v>
      </c>
      <c r="I108" s="284" t="s">
        <v>689</v>
      </c>
      <c r="J108" s="284">
        <v>50</v>
      </c>
      <c r="K108" s="297"/>
    </row>
    <row r="109" spans="2:11" ht="15" customHeight="1">
      <c r="B109" s="306"/>
      <c r="C109" s="284" t="s">
        <v>714</v>
      </c>
      <c r="D109" s="284"/>
      <c r="E109" s="284"/>
      <c r="F109" s="305" t="s">
        <v>693</v>
      </c>
      <c r="G109" s="284"/>
      <c r="H109" s="284" t="s">
        <v>726</v>
      </c>
      <c r="I109" s="284" t="s">
        <v>689</v>
      </c>
      <c r="J109" s="284">
        <v>50</v>
      </c>
      <c r="K109" s="297"/>
    </row>
    <row r="110" spans="2:11" ht="15" customHeight="1">
      <c r="B110" s="306"/>
      <c r="C110" s="284" t="s">
        <v>712</v>
      </c>
      <c r="D110" s="284"/>
      <c r="E110" s="284"/>
      <c r="F110" s="305" t="s">
        <v>693</v>
      </c>
      <c r="G110" s="284"/>
      <c r="H110" s="284" t="s">
        <v>726</v>
      </c>
      <c r="I110" s="284" t="s">
        <v>689</v>
      </c>
      <c r="J110" s="284">
        <v>50</v>
      </c>
      <c r="K110" s="297"/>
    </row>
    <row r="111" spans="2:11" ht="15" customHeight="1">
      <c r="B111" s="306"/>
      <c r="C111" s="284" t="s">
        <v>48</v>
      </c>
      <c r="D111" s="284"/>
      <c r="E111" s="284"/>
      <c r="F111" s="305" t="s">
        <v>687</v>
      </c>
      <c r="G111" s="284"/>
      <c r="H111" s="284" t="s">
        <v>727</v>
      </c>
      <c r="I111" s="284" t="s">
        <v>689</v>
      </c>
      <c r="J111" s="284">
        <v>20</v>
      </c>
      <c r="K111" s="297"/>
    </row>
    <row r="112" spans="2:11" ht="15" customHeight="1">
      <c r="B112" s="306"/>
      <c r="C112" s="284" t="s">
        <v>728</v>
      </c>
      <c r="D112" s="284"/>
      <c r="E112" s="284"/>
      <c r="F112" s="305" t="s">
        <v>687</v>
      </c>
      <c r="G112" s="284"/>
      <c r="H112" s="284" t="s">
        <v>729</v>
      </c>
      <c r="I112" s="284" t="s">
        <v>689</v>
      </c>
      <c r="J112" s="284">
        <v>120</v>
      </c>
      <c r="K112" s="297"/>
    </row>
    <row r="113" spans="2:11" ht="15" customHeight="1">
      <c r="B113" s="306"/>
      <c r="C113" s="284" t="s">
        <v>33</v>
      </c>
      <c r="D113" s="284"/>
      <c r="E113" s="284"/>
      <c r="F113" s="305" t="s">
        <v>687</v>
      </c>
      <c r="G113" s="284"/>
      <c r="H113" s="284" t="s">
        <v>730</v>
      </c>
      <c r="I113" s="284" t="s">
        <v>721</v>
      </c>
      <c r="J113" s="284"/>
      <c r="K113" s="297"/>
    </row>
    <row r="114" spans="2:11" ht="15" customHeight="1">
      <c r="B114" s="306"/>
      <c r="C114" s="284" t="s">
        <v>43</v>
      </c>
      <c r="D114" s="284"/>
      <c r="E114" s="284"/>
      <c r="F114" s="305" t="s">
        <v>687</v>
      </c>
      <c r="G114" s="284"/>
      <c r="H114" s="284" t="s">
        <v>731</v>
      </c>
      <c r="I114" s="284" t="s">
        <v>721</v>
      </c>
      <c r="J114" s="284"/>
      <c r="K114" s="297"/>
    </row>
    <row r="115" spans="2:11" ht="15" customHeight="1">
      <c r="B115" s="306"/>
      <c r="C115" s="284" t="s">
        <v>52</v>
      </c>
      <c r="D115" s="284"/>
      <c r="E115" s="284"/>
      <c r="F115" s="305" t="s">
        <v>687</v>
      </c>
      <c r="G115" s="284"/>
      <c r="H115" s="284" t="s">
        <v>732</v>
      </c>
      <c r="I115" s="284" t="s">
        <v>733</v>
      </c>
      <c r="J115" s="284"/>
      <c r="K115" s="297"/>
    </row>
    <row r="116" spans="2:11" ht="15" customHeight="1">
      <c r="B116" s="309"/>
      <c r="C116" s="315"/>
      <c r="D116" s="315"/>
      <c r="E116" s="315"/>
      <c r="F116" s="315"/>
      <c r="G116" s="315"/>
      <c r="H116" s="315"/>
      <c r="I116" s="315"/>
      <c r="J116" s="315"/>
      <c r="K116" s="311"/>
    </row>
    <row r="117" spans="2:11" ht="18.75" customHeight="1">
      <c r="B117" s="316"/>
      <c r="C117" s="278"/>
      <c r="D117" s="278"/>
      <c r="E117" s="278"/>
      <c r="F117" s="317"/>
      <c r="G117" s="278"/>
      <c r="H117" s="278"/>
      <c r="I117" s="278"/>
      <c r="J117" s="278"/>
      <c r="K117" s="316"/>
    </row>
    <row r="118" spans="2:11" ht="18.75" customHeight="1"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</row>
    <row r="119" spans="2:11" ht="7.5" customHeight="1">
      <c r="B119" s="318"/>
      <c r="C119" s="319"/>
      <c r="D119" s="319"/>
      <c r="E119" s="319"/>
      <c r="F119" s="319"/>
      <c r="G119" s="319"/>
      <c r="H119" s="319"/>
      <c r="I119" s="319"/>
      <c r="J119" s="319"/>
      <c r="K119" s="320"/>
    </row>
    <row r="120" spans="2:11" ht="45" customHeight="1">
      <c r="B120" s="321"/>
      <c r="C120" s="272" t="s">
        <v>734</v>
      </c>
      <c r="D120" s="272"/>
      <c r="E120" s="272"/>
      <c r="F120" s="272"/>
      <c r="G120" s="272"/>
      <c r="H120" s="272"/>
      <c r="I120" s="272"/>
      <c r="J120" s="272"/>
      <c r="K120" s="322"/>
    </row>
    <row r="121" spans="2:11" ht="17.25" customHeight="1">
      <c r="B121" s="323"/>
      <c r="C121" s="298" t="s">
        <v>681</v>
      </c>
      <c r="D121" s="298"/>
      <c r="E121" s="298"/>
      <c r="F121" s="298" t="s">
        <v>682</v>
      </c>
      <c r="G121" s="299"/>
      <c r="H121" s="298" t="s">
        <v>105</v>
      </c>
      <c r="I121" s="298" t="s">
        <v>52</v>
      </c>
      <c r="J121" s="298" t="s">
        <v>683</v>
      </c>
      <c r="K121" s="324"/>
    </row>
    <row r="122" spans="2:11" ht="17.25" customHeight="1">
      <c r="B122" s="323"/>
      <c r="C122" s="300" t="s">
        <v>684</v>
      </c>
      <c r="D122" s="300"/>
      <c r="E122" s="300"/>
      <c r="F122" s="301" t="s">
        <v>685</v>
      </c>
      <c r="G122" s="302"/>
      <c r="H122" s="300"/>
      <c r="I122" s="300"/>
      <c r="J122" s="300" t="s">
        <v>686</v>
      </c>
      <c r="K122" s="324"/>
    </row>
    <row r="123" spans="2:11" ht="5.25" customHeight="1">
      <c r="B123" s="325"/>
      <c r="C123" s="303"/>
      <c r="D123" s="303"/>
      <c r="E123" s="303"/>
      <c r="F123" s="303"/>
      <c r="G123" s="284"/>
      <c r="H123" s="303"/>
      <c r="I123" s="303"/>
      <c r="J123" s="303"/>
      <c r="K123" s="326"/>
    </row>
    <row r="124" spans="2:11" ht="15" customHeight="1">
      <c r="B124" s="325"/>
      <c r="C124" s="284" t="s">
        <v>690</v>
      </c>
      <c r="D124" s="303"/>
      <c r="E124" s="303"/>
      <c r="F124" s="305" t="s">
        <v>687</v>
      </c>
      <c r="G124" s="284"/>
      <c r="H124" s="284" t="s">
        <v>726</v>
      </c>
      <c r="I124" s="284" t="s">
        <v>689</v>
      </c>
      <c r="J124" s="284">
        <v>120</v>
      </c>
      <c r="K124" s="327"/>
    </row>
    <row r="125" spans="2:11" ht="15" customHeight="1">
      <c r="B125" s="325"/>
      <c r="C125" s="284" t="s">
        <v>735</v>
      </c>
      <c r="D125" s="284"/>
      <c r="E125" s="284"/>
      <c r="F125" s="305" t="s">
        <v>687</v>
      </c>
      <c r="G125" s="284"/>
      <c r="H125" s="284" t="s">
        <v>736</v>
      </c>
      <c r="I125" s="284" t="s">
        <v>689</v>
      </c>
      <c r="J125" s="284" t="s">
        <v>737</v>
      </c>
      <c r="K125" s="327"/>
    </row>
    <row r="126" spans="2:11" ht="15" customHeight="1">
      <c r="B126" s="325"/>
      <c r="C126" s="284" t="s">
        <v>636</v>
      </c>
      <c r="D126" s="284"/>
      <c r="E126" s="284"/>
      <c r="F126" s="305" t="s">
        <v>687</v>
      </c>
      <c r="G126" s="284"/>
      <c r="H126" s="284" t="s">
        <v>738</v>
      </c>
      <c r="I126" s="284" t="s">
        <v>689</v>
      </c>
      <c r="J126" s="284" t="s">
        <v>737</v>
      </c>
      <c r="K126" s="327"/>
    </row>
    <row r="127" spans="2:11" ht="15" customHeight="1">
      <c r="B127" s="325"/>
      <c r="C127" s="284" t="s">
        <v>698</v>
      </c>
      <c r="D127" s="284"/>
      <c r="E127" s="284"/>
      <c r="F127" s="305" t="s">
        <v>693</v>
      </c>
      <c r="G127" s="284"/>
      <c r="H127" s="284" t="s">
        <v>699</v>
      </c>
      <c r="I127" s="284" t="s">
        <v>689</v>
      </c>
      <c r="J127" s="284">
        <v>15</v>
      </c>
      <c r="K127" s="327"/>
    </row>
    <row r="128" spans="2:11" ht="15" customHeight="1">
      <c r="B128" s="325"/>
      <c r="C128" s="307" t="s">
        <v>700</v>
      </c>
      <c r="D128" s="307"/>
      <c r="E128" s="307"/>
      <c r="F128" s="308" t="s">
        <v>693</v>
      </c>
      <c r="G128" s="307"/>
      <c r="H128" s="307" t="s">
        <v>701</v>
      </c>
      <c r="I128" s="307" t="s">
        <v>689</v>
      </c>
      <c r="J128" s="307">
        <v>15</v>
      </c>
      <c r="K128" s="327"/>
    </row>
    <row r="129" spans="2:11" ht="15" customHeight="1">
      <c r="B129" s="325"/>
      <c r="C129" s="307" t="s">
        <v>702</v>
      </c>
      <c r="D129" s="307"/>
      <c r="E129" s="307"/>
      <c r="F129" s="308" t="s">
        <v>693</v>
      </c>
      <c r="G129" s="307"/>
      <c r="H129" s="307" t="s">
        <v>703</v>
      </c>
      <c r="I129" s="307" t="s">
        <v>689</v>
      </c>
      <c r="J129" s="307">
        <v>20</v>
      </c>
      <c r="K129" s="327"/>
    </row>
    <row r="130" spans="2:11" ht="15" customHeight="1">
      <c r="B130" s="325"/>
      <c r="C130" s="307" t="s">
        <v>704</v>
      </c>
      <c r="D130" s="307"/>
      <c r="E130" s="307"/>
      <c r="F130" s="308" t="s">
        <v>693</v>
      </c>
      <c r="G130" s="307"/>
      <c r="H130" s="307" t="s">
        <v>705</v>
      </c>
      <c r="I130" s="307" t="s">
        <v>689</v>
      </c>
      <c r="J130" s="307">
        <v>20</v>
      </c>
      <c r="K130" s="327"/>
    </row>
    <row r="131" spans="2:11" ht="15" customHeight="1">
      <c r="B131" s="325"/>
      <c r="C131" s="284" t="s">
        <v>692</v>
      </c>
      <c r="D131" s="284"/>
      <c r="E131" s="284"/>
      <c r="F131" s="305" t="s">
        <v>693</v>
      </c>
      <c r="G131" s="284"/>
      <c r="H131" s="284" t="s">
        <v>726</v>
      </c>
      <c r="I131" s="284" t="s">
        <v>689</v>
      </c>
      <c r="J131" s="284">
        <v>50</v>
      </c>
      <c r="K131" s="327"/>
    </row>
    <row r="132" spans="2:11" ht="15" customHeight="1">
      <c r="B132" s="325"/>
      <c r="C132" s="284" t="s">
        <v>706</v>
      </c>
      <c r="D132" s="284"/>
      <c r="E132" s="284"/>
      <c r="F132" s="305" t="s">
        <v>693</v>
      </c>
      <c r="G132" s="284"/>
      <c r="H132" s="284" t="s">
        <v>726</v>
      </c>
      <c r="I132" s="284" t="s">
        <v>689</v>
      </c>
      <c r="J132" s="284">
        <v>50</v>
      </c>
      <c r="K132" s="327"/>
    </row>
    <row r="133" spans="2:11" ht="15" customHeight="1">
      <c r="B133" s="325"/>
      <c r="C133" s="284" t="s">
        <v>712</v>
      </c>
      <c r="D133" s="284"/>
      <c r="E133" s="284"/>
      <c r="F133" s="305" t="s">
        <v>693</v>
      </c>
      <c r="G133" s="284"/>
      <c r="H133" s="284" t="s">
        <v>726</v>
      </c>
      <c r="I133" s="284" t="s">
        <v>689</v>
      </c>
      <c r="J133" s="284">
        <v>50</v>
      </c>
      <c r="K133" s="327"/>
    </row>
    <row r="134" spans="2:11" ht="15" customHeight="1">
      <c r="B134" s="325"/>
      <c r="C134" s="284" t="s">
        <v>714</v>
      </c>
      <c r="D134" s="284"/>
      <c r="E134" s="284"/>
      <c r="F134" s="305" t="s">
        <v>693</v>
      </c>
      <c r="G134" s="284"/>
      <c r="H134" s="284" t="s">
        <v>726</v>
      </c>
      <c r="I134" s="284" t="s">
        <v>689</v>
      </c>
      <c r="J134" s="284">
        <v>50</v>
      </c>
      <c r="K134" s="327"/>
    </row>
    <row r="135" spans="2:11" ht="15" customHeight="1">
      <c r="B135" s="325"/>
      <c r="C135" s="284" t="s">
        <v>110</v>
      </c>
      <c r="D135" s="284"/>
      <c r="E135" s="284"/>
      <c r="F135" s="305" t="s">
        <v>693</v>
      </c>
      <c r="G135" s="284"/>
      <c r="H135" s="284" t="s">
        <v>739</v>
      </c>
      <c r="I135" s="284" t="s">
        <v>689</v>
      </c>
      <c r="J135" s="284">
        <v>255</v>
      </c>
      <c r="K135" s="327"/>
    </row>
    <row r="136" spans="2:11" ht="15" customHeight="1">
      <c r="B136" s="325"/>
      <c r="C136" s="284" t="s">
        <v>716</v>
      </c>
      <c r="D136" s="284"/>
      <c r="E136" s="284"/>
      <c r="F136" s="305" t="s">
        <v>687</v>
      </c>
      <c r="G136" s="284"/>
      <c r="H136" s="284" t="s">
        <v>740</v>
      </c>
      <c r="I136" s="284" t="s">
        <v>718</v>
      </c>
      <c r="J136" s="284"/>
      <c r="K136" s="327"/>
    </row>
    <row r="137" spans="2:11" ht="15" customHeight="1">
      <c r="B137" s="325"/>
      <c r="C137" s="284" t="s">
        <v>719</v>
      </c>
      <c r="D137" s="284"/>
      <c r="E137" s="284"/>
      <c r="F137" s="305" t="s">
        <v>687</v>
      </c>
      <c r="G137" s="284"/>
      <c r="H137" s="284" t="s">
        <v>741</v>
      </c>
      <c r="I137" s="284" t="s">
        <v>721</v>
      </c>
      <c r="J137" s="284"/>
      <c r="K137" s="327"/>
    </row>
    <row r="138" spans="2:11" ht="15" customHeight="1">
      <c r="B138" s="325"/>
      <c r="C138" s="284" t="s">
        <v>722</v>
      </c>
      <c r="D138" s="284"/>
      <c r="E138" s="284"/>
      <c r="F138" s="305" t="s">
        <v>687</v>
      </c>
      <c r="G138" s="284"/>
      <c r="H138" s="284" t="s">
        <v>722</v>
      </c>
      <c r="I138" s="284" t="s">
        <v>721</v>
      </c>
      <c r="J138" s="284"/>
      <c r="K138" s="327"/>
    </row>
    <row r="139" spans="2:11" ht="15" customHeight="1">
      <c r="B139" s="325"/>
      <c r="C139" s="284" t="s">
        <v>33</v>
      </c>
      <c r="D139" s="284"/>
      <c r="E139" s="284"/>
      <c r="F139" s="305" t="s">
        <v>687</v>
      </c>
      <c r="G139" s="284"/>
      <c r="H139" s="284" t="s">
        <v>742</v>
      </c>
      <c r="I139" s="284" t="s">
        <v>721</v>
      </c>
      <c r="J139" s="284"/>
      <c r="K139" s="327"/>
    </row>
    <row r="140" spans="2:11" ht="15" customHeight="1">
      <c r="B140" s="325"/>
      <c r="C140" s="284" t="s">
        <v>743</v>
      </c>
      <c r="D140" s="284"/>
      <c r="E140" s="284"/>
      <c r="F140" s="305" t="s">
        <v>687</v>
      </c>
      <c r="G140" s="284"/>
      <c r="H140" s="284" t="s">
        <v>744</v>
      </c>
      <c r="I140" s="284" t="s">
        <v>721</v>
      </c>
      <c r="J140" s="284"/>
      <c r="K140" s="327"/>
    </row>
    <row r="141" spans="2:11" ht="15" customHeight="1">
      <c r="B141" s="328"/>
      <c r="C141" s="329"/>
      <c r="D141" s="329"/>
      <c r="E141" s="329"/>
      <c r="F141" s="329"/>
      <c r="G141" s="329"/>
      <c r="H141" s="329"/>
      <c r="I141" s="329"/>
      <c r="J141" s="329"/>
      <c r="K141" s="330"/>
    </row>
    <row r="142" spans="2:11" ht="18.75" customHeight="1">
      <c r="B142" s="278"/>
      <c r="C142" s="278"/>
      <c r="D142" s="278"/>
      <c r="E142" s="278"/>
      <c r="F142" s="317"/>
      <c r="G142" s="278"/>
      <c r="H142" s="278"/>
      <c r="I142" s="278"/>
      <c r="J142" s="278"/>
      <c r="K142" s="278"/>
    </row>
    <row r="143" spans="2:11" ht="18.75" customHeight="1"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</row>
    <row r="144" spans="2:11" ht="7.5" customHeight="1">
      <c r="B144" s="292"/>
      <c r="C144" s="293"/>
      <c r="D144" s="293"/>
      <c r="E144" s="293"/>
      <c r="F144" s="293"/>
      <c r="G144" s="293"/>
      <c r="H144" s="293"/>
      <c r="I144" s="293"/>
      <c r="J144" s="293"/>
      <c r="K144" s="294"/>
    </row>
    <row r="145" spans="2:11" ht="45" customHeight="1">
      <c r="B145" s="295"/>
      <c r="C145" s="296" t="s">
        <v>745</v>
      </c>
      <c r="D145" s="296"/>
      <c r="E145" s="296"/>
      <c r="F145" s="296"/>
      <c r="G145" s="296"/>
      <c r="H145" s="296"/>
      <c r="I145" s="296"/>
      <c r="J145" s="296"/>
      <c r="K145" s="297"/>
    </row>
    <row r="146" spans="2:11" ht="17.25" customHeight="1">
      <c r="B146" s="295"/>
      <c r="C146" s="298" t="s">
        <v>681</v>
      </c>
      <c r="D146" s="298"/>
      <c r="E146" s="298"/>
      <c r="F146" s="298" t="s">
        <v>682</v>
      </c>
      <c r="G146" s="299"/>
      <c r="H146" s="298" t="s">
        <v>105</v>
      </c>
      <c r="I146" s="298" t="s">
        <v>52</v>
      </c>
      <c r="J146" s="298" t="s">
        <v>683</v>
      </c>
      <c r="K146" s="297"/>
    </row>
    <row r="147" spans="2:11" ht="17.25" customHeight="1">
      <c r="B147" s="295"/>
      <c r="C147" s="300" t="s">
        <v>684</v>
      </c>
      <c r="D147" s="300"/>
      <c r="E147" s="300"/>
      <c r="F147" s="301" t="s">
        <v>685</v>
      </c>
      <c r="G147" s="302"/>
      <c r="H147" s="300"/>
      <c r="I147" s="300"/>
      <c r="J147" s="300" t="s">
        <v>686</v>
      </c>
      <c r="K147" s="297"/>
    </row>
    <row r="148" spans="2:11" ht="5.25" customHeight="1">
      <c r="B148" s="306"/>
      <c r="C148" s="303"/>
      <c r="D148" s="303"/>
      <c r="E148" s="303"/>
      <c r="F148" s="303"/>
      <c r="G148" s="304"/>
      <c r="H148" s="303"/>
      <c r="I148" s="303"/>
      <c r="J148" s="303"/>
      <c r="K148" s="327"/>
    </row>
    <row r="149" spans="2:11" ht="15" customHeight="1">
      <c r="B149" s="306"/>
      <c r="C149" s="331" t="s">
        <v>690</v>
      </c>
      <c r="D149" s="284"/>
      <c r="E149" s="284"/>
      <c r="F149" s="332" t="s">
        <v>687</v>
      </c>
      <c r="G149" s="284"/>
      <c r="H149" s="331" t="s">
        <v>726</v>
      </c>
      <c r="I149" s="331" t="s">
        <v>689</v>
      </c>
      <c r="J149" s="331">
        <v>120</v>
      </c>
      <c r="K149" s="327"/>
    </row>
    <row r="150" spans="2:11" ht="15" customHeight="1">
      <c r="B150" s="306"/>
      <c r="C150" s="331" t="s">
        <v>735</v>
      </c>
      <c r="D150" s="284"/>
      <c r="E150" s="284"/>
      <c r="F150" s="332" t="s">
        <v>687</v>
      </c>
      <c r="G150" s="284"/>
      <c r="H150" s="331" t="s">
        <v>746</v>
      </c>
      <c r="I150" s="331" t="s">
        <v>689</v>
      </c>
      <c r="J150" s="331" t="s">
        <v>737</v>
      </c>
      <c r="K150" s="327"/>
    </row>
    <row r="151" spans="2:11" ht="15" customHeight="1">
      <c r="B151" s="306"/>
      <c r="C151" s="331" t="s">
        <v>636</v>
      </c>
      <c r="D151" s="284"/>
      <c r="E151" s="284"/>
      <c r="F151" s="332" t="s">
        <v>687</v>
      </c>
      <c r="G151" s="284"/>
      <c r="H151" s="331" t="s">
        <v>747</v>
      </c>
      <c r="I151" s="331" t="s">
        <v>689</v>
      </c>
      <c r="J151" s="331" t="s">
        <v>737</v>
      </c>
      <c r="K151" s="327"/>
    </row>
    <row r="152" spans="2:11" ht="15" customHeight="1">
      <c r="B152" s="306"/>
      <c r="C152" s="331" t="s">
        <v>692</v>
      </c>
      <c r="D152" s="284"/>
      <c r="E152" s="284"/>
      <c r="F152" s="332" t="s">
        <v>693</v>
      </c>
      <c r="G152" s="284"/>
      <c r="H152" s="331" t="s">
        <v>726</v>
      </c>
      <c r="I152" s="331" t="s">
        <v>689</v>
      </c>
      <c r="J152" s="331">
        <v>50</v>
      </c>
      <c r="K152" s="327"/>
    </row>
    <row r="153" spans="2:11" ht="15" customHeight="1">
      <c r="B153" s="306"/>
      <c r="C153" s="331" t="s">
        <v>695</v>
      </c>
      <c r="D153" s="284"/>
      <c r="E153" s="284"/>
      <c r="F153" s="332" t="s">
        <v>687</v>
      </c>
      <c r="G153" s="284"/>
      <c r="H153" s="331" t="s">
        <v>726</v>
      </c>
      <c r="I153" s="331" t="s">
        <v>697</v>
      </c>
      <c r="J153" s="331"/>
      <c r="K153" s="327"/>
    </row>
    <row r="154" spans="2:11" ht="15" customHeight="1">
      <c r="B154" s="306"/>
      <c r="C154" s="331" t="s">
        <v>706</v>
      </c>
      <c r="D154" s="284"/>
      <c r="E154" s="284"/>
      <c r="F154" s="332" t="s">
        <v>693</v>
      </c>
      <c r="G154" s="284"/>
      <c r="H154" s="331" t="s">
        <v>726</v>
      </c>
      <c r="I154" s="331" t="s">
        <v>689</v>
      </c>
      <c r="J154" s="331">
        <v>50</v>
      </c>
      <c r="K154" s="327"/>
    </row>
    <row r="155" spans="2:11" ht="15" customHeight="1">
      <c r="B155" s="306"/>
      <c r="C155" s="331" t="s">
        <v>714</v>
      </c>
      <c r="D155" s="284"/>
      <c r="E155" s="284"/>
      <c r="F155" s="332" t="s">
        <v>693</v>
      </c>
      <c r="G155" s="284"/>
      <c r="H155" s="331" t="s">
        <v>726</v>
      </c>
      <c r="I155" s="331" t="s">
        <v>689</v>
      </c>
      <c r="J155" s="331">
        <v>50</v>
      </c>
      <c r="K155" s="327"/>
    </row>
    <row r="156" spans="2:11" ht="15" customHeight="1">
      <c r="B156" s="306"/>
      <c r="C156" s="331" t="s">
        <v>712</v>
      </c>
      <c r="D156" s="284"/>
      <c r="E156" s="284"/>
      <c r="F156" s="332" t="s">
        <v>693</v>
      </c>
      <c r="G156" s="284"/>
      <c r="H156" s="331" t="s">
        <v>726</v>
      </c>
      <c r="I156" s="331" t="s">
        <v>689</v>
      </c>
      <c r="J156" s="331">
        <v>50</v>
      </c>
      <c r="K156" s="327"/>
    </row>
    <row r="157" spans="2:11" ht="15" customHeight="1">
      <c r="B157" s="306"/>
      <c r="C157" s="331" t="s">
        <v>86</v>
      </c>
      <c r="D157" s="284"/>
      <c r="E157" s="284"/>
      <c r="F157" s="332" t="s">
        <v>687</v>
      </c>
      <c r="G157" s="284"/>
      <c r="H157" s="331" t="s">
        <v>748</v>
      </c>
      <c r="I157" s="331" t="s">
        <v>689</v>
      </c>
      <c r="J157" s="331" t="s">
        <v>749</v>
      </c>
      <c r="K157" s="327"/>
    </row>
    <row r="158" spans="2:11" ht="15" customHeight="1">
      <c r="B158" s="306"/>
      <c r="C158" s="331" t="s">
        <v>750</v>
      </c>
      <c r="D158" s="284"/>
      <c r="E158" s="284"/>
      <c r="F158" s="332" t="s">
        <v>687</v>
      </c>
      <c r="G158" s="284"/>
      <c r="H158" s="331" t="s">
        <v>751</v>
      </c>
      <c r="I158" s="331" t="s">
        <v>721</v>
      </c>
      <c r="J158" s="331"/>
      <c r="K158" s="327"/>
    </row>
    <row r="159" spans="2:11" ht="15" customHeight="1">
      <c r="B159" s="333"/>
      <c r="C159" s="315"/>
      <c r="D159" s="315"/>
      <c r="E159" s="315"/>
      <c r="F159" s="315"/>
      <c r="G159" s="315"/>
      <c r="H159" s="315"/>
      <c r="I159" s="315"/>
      <c r="J159" s="315"/>
      <c r="K159" s="334"/>
    </row>
    <row r="160" spans="2:11" ht="18.75" customHeight="1">
      <c r="B160" s="278"/>
      <c r="C160" s="284"/>
      <c r="D160" s="284"/>
      <c r="E160" s="284"/>
      <c r="F160" s="305"/>
      <c r="G160" s="284"/>
      <c r="H160" s="284"/>
      <c r="I160" s="284"/>
      <c r="J160" s="284"/>
      <c r="K160" s="278"/>
    </row>
    <row r="161" spans="2:11" ht="18.75" customHeight="1"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</row>
    <row r="162" spans="2:11" ht="7.5" customHeigh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spans="2:11" ht="45" customHeight="1">
      <c r="B163" s="271"/>
      <c r="C163" s="272" t="s">
        <v>752</v>
      </c>
      <c r="D163" s="272"/>
      <c r="E163" s="272"/>
      <c r="F163" s="272"/>
      <c r="G163" s="272"/>
      <c r="H163" s="272"/>
      <c r="I163" s="272"/>
      <c r="J163" s="272"/>
      <c r="K163" s="273"/>
    </row>
    <row r="164" spans="2:11" ht="17.25" customHeight="1">
      <c r="B164" s="271"/>
      <c r="C164" s="298" t="s">
        <v>681</v>
      </c>
      <c r="D164" s="298"/>
      <c r="E164" s="298"/>
      <c r="F164" s="298" t="s">
        <v>682</v>
      </c>
      <c r="G164" s="335"/>
      <c r="H164" s="336" t="s">
        <v>105</v>
      </c>
      <c r="I164" s="336" t="s">
        <v>52</v>
      </c>
      <c r="J164" s="298" t="s">
        <v>683</v>
      </c>
      <c r="K164" s="273"/>
    </row>
    <row r="165" spans="2:11" ht="17.25" customHeight="1">
      <c r="B165" s="274"/>
      <c r="C165" s="300" t="s">
        <v>684</v>
      </c>
      <c r="D165" s="300"/>
      <c r="E165" s="300"/>
      <c r="F165" s="301" t="s">
        <v>685</v>
      </c>
      <c r="G165" s="337"/>
      <c r="H165" s="338"/>
      <c r="I165" s="338"/>
      <c r="J165" s="300" t="s">
        <v>686</v>
      </c>
      <c r="K165" s="276"/>
    </row>
    <row r="166" spans="2:11" ht="5.25" customHeight="1">
      <c r="B166" s="306"/>
      <c r="C166" s="303"/>
      <c r="D166" s="303"/>
      <c r="E166" s="303"/>
      <c r="F166" s="303"/>
      <c r="G166" s="304"/>
      <c r="H166" s="303"/>
      <c r="I166" s="303"/>
      <c r="J166" s="303"/>
      <c r="K166" s="327"/>
    </row>
    <row r="167" spans="2:11" ht="15" customHeight="1">
      <c r="B167" s="306"/>
      <c r="C167" s="284" t="s">
        <v>690</v>
      </c>
      <c r="D167" s="284"/>
      <c r="E167" s="284"/>
      <c r="F167" s="305" t="s">
        <v>687</v>
      </c>
      <c r="G167" s="284"/>
      <c r="H167" s="284" t="s">
        <v>726</v>
      </c>
      <c r="I167" s="284" t="s">
        <v>689</v>
      </c>
      <c r="J167" s="284">
        <v>120</v>
      </c>
      <c r="K167" s="327"/>
    </row>
    <row r="168" spans="2:11" ht="15" customHeight="1">
      <c r="B168" s="306"/>
      <c r="C168" s="284" t="s">
        <v>735</v>
      </c>
      <c r="D168" s="284"/>
      <c r="E168" s="284"/>
      <c r="F168" s="305" t="s">
        <v>687</v>
      </c>
      <c r="G168" s="284"/>
      <c r="H168" s="284" t="s">
        <v>736</v>
      </c>
      <c r="I168" s="284" t="s">
        <v>689</v>
      </c>
      <c r="J168" s="284" t="s">
        <v>737</v>
      </c>
      <c r="K168" s="327"/>
    </row>
    <row r="169" spans="2:11" ht="15" customHeight="1">
      <c r="B169" s="306"/>
      <c r="C169" s="284" t="s">
        <v>636</v>
      </c>
      <c r="D169" s="284"/>
      <c r="E169" s="284"/>
      <c r="F169" s="305" t="s">
        <v>687</v>
      </c>
      <c r="G169" s="284"/>
      <c r="H169" s="284" t="s">
        <v>753</v>
      </c>
      <c r="I169" s="284" t="s">
        <v>689</v>
      </c>
      <c r="J169" s="284" t="s">
        <v>737</v>
      </c>
      <c r="K169" s="327"/>
    </row>
    <row r="170" spans="2:11" ht="15" customHeight="1">
      <c r="B170" s="306"/>
      <c r="C170" s="284" t="s">
        <v>692</v>
      </c>
      <c r="D170" s="284"/>
      <c r="E170" s="284"/>
      <c r="F170" s="305" t="s">
        <v>693</v>
      </c>
      <c r="G170" s="284"/>
      <c r="H170" s="284" t="s">
        <v>753</v>
      </c>
      <c r="I170" s="284" t="s">
        <v>689</v>
      </c>
      <c r="J170" s="284">
        <v>50</v>
      </c>
      <c r="K170" s="327"/>
    </row>
    <row r="171" spans="2:11" ht="15" customHeight="1">
      <c r="B171" s="306"/>
      <c r="C171" s="284" t="s">
        <v>695</v>
      </c>
      <c r="D171" s="284"/>
      <c r="E171" s="284"/>
      <c r="F171" s="305" t="s">
        <v>687</v>
      </c>
      <c r="G171" s="284"/>
      <c r="H171" s="284" t="s">
        <v>753</v>
      </c>
      <c r="I171" s="284" t="s">
        <v>697</v>
      </c>
      <c r="J171" s="284"/>
      <c r="K171" s="327"/>
    </row>
    <row r="172" spans="2:11" ht="15" customHeight="1">
      <c r="B172" s="306"/>
      <c r="C172" s="284" t="s">
        <v>706</v>
      </c>
      <c r="D172" s="284"/>
      <c r="E172" s="284"/>
      <c r="F172" s="305" t="s">
        <v>693</v>
      </c>
      <c r="G172" s="284"/>
      <c r="H172" s="284" t="s">
        <v>753</v>
      </c>
      <c r="I172" s="284" t="s">
        <v>689</v>
      </c>
      <c r="J172" s="284">
        <v>50</v>
      </c>
      <c r="K172" s="327"/>
    </row>
    <row r="173" spans="2:11" ht="15" customHeight="1">
      <c r="B173" s="306"/>
      <c r="C173" s="284" t="s">
        <v>714</v>
      </c>
      <c r="D173" s="284"/>
      <c r="E173" s="284"/>
      <c r="F173" s="305" t="s">
        <v>693</v>
      </c>
      <c r="G173" s="284"/>
      <c r="H173" s="284" t="s">
        <v>753</v>
      </c>
      <c r="I173" s="284" t="s">
        <v>689</v>
      </c>
      <c r="J173" s="284">
        <v>50</v>
      </c>
      <c r="K173" s="327"/>
    </row>
    <row r="174" spans="2:11" ht="15" customHeight="1">
      <c r="B174" s="306"/>
      <c r="C174" s="284" t="s">
        <v>712</v>
      </c>
      <c r="D174" s="284"/>
      <c r="E174" s="284"/>
      <c r="F174" s="305" t="s">
        <v>693</v>
      </c>
      <c r="G174" s="284"/>
      <c r="H174" s="284" t="s">
        <v>753</v>
      </c>
      <c r="I174" s="284" t="s">
        <v>689</v>
      </c>
      <c r="J174" s="284">
        <v>50</v>
      </c>
      <c r="K174" s="327"/>
    </row>
    <row r="175" spans="2:11" ht="15" customHeight="1">
      <c r="B175" s="306"/>
      <c r="C175" s="284" t="s">
        <v>104</v>
      </c>
      <c r="D175" s="284"/>
      <c r="E175" s="284"/>
      <c r="F175" s="305" t="s">
        <v>687</v>
      </c>
      <c r="G175" s="284"/>
      <c r="H175" s="284" t="s">
        <v>754</v>
      </c>
      <c r="I175" s="284" t="s">
        <v>755</v>
      </c>
      <c r="J175" s="284"/>
      <c r="K175" s="327"/>
    </row>
    <row r="176" spans="2:11" ht="15" customHeight="1">
      <c r="B176" s="306"/>
      <c r="C176" s="284" t="s">
        <v>52</v>
      </c>
      <c r="D176" s="284"/>
      <c r="E176" s="284"/>
      <c r="F176" s="305" t="s">
        <v>687</v>
      </c>
      <c r="G176" s="284"/>
      <c r="H176" s="284" t="s">
        <v>756</v>
      </c>
      <c r="I176" s="284" t="s">
        <v>757</v>
      </c>
      <c r="J176" s="284">
        <v>1</v>
      </c>
      <c r="K176" s="327"/>
    </row>
    <row r="177" spans="2:11" ht="15" customHeight="1">
      <c r="B177" s="306"/>
      <c r="C177" s="284" t="s">
        <v>48</v>
      </c>
      <c r="D177" s="284"/>
      <c r="E177" s="284"/>
      <c r="F177" s="305" t="s">
        <v>687</v>
      </c>
      <c r="G177" s="284"/>
      <c r="H177" s="284" t="s">
        <v>758</v>
      </c>
      <c r="I177" s="284" t="s">
        <v>689</v>
      </c>
      <c r="J177" s="284">
        <v>20</v>
      </c>
      <c r="K177" s="327"/>
    </row>
    <row r="178" spans="2:11" ht="15" customHeight="1">
      <c r="B178" s="306"/>
      <c r="C178" s="284" t="s">
        <v>105</v>
      </c>
      <c r="D178" s="284"/>
      <c r="E178" s="284"/>
      <c r="F178" s="305" t="s">
        <v>687</v>
      </c>
      <c r="G178" s="284"/>
      <c r="H178" s="284" t="s">
        <v>759</v>
      </c>
      <c r="I178" s="284" t="s">
        <v>689</v>
      </c>
      <c r="J178" s="284">
        <v>255</v>
      </c>
      <c r="K178" s="327"/>
    </row>
    <row r="179" spans="2:11" ht="15" customHeight="1">
      <c r="B179" s="306"/>
      <c r="C179" s="284" t="s">
        <v>106</v>
      </c>
      <c r="D179" s="284"/>
      <c r="E179" s="284"/>
      <c r="F179" s="305" t="s">
        <v>687</v>
      </c>
      <c r="G179" s="284"/>
      <c r="H179" s="284" t="s">
        <v>652</v>
      </c>
      <c r="I179" s="284" t="s">
        <v>689</v>
      </c>
      <c r="J179" s="284">
        <v>10</v>
      </c>
      <c r="K179" s="327"/>
    </row>
    <row r="180" spans="2:11" ht="15" customHeight="1">
      <c r="B180" s="306"/>
      <c r="C180" s="284" t="s">
        <v>107</v>
      </c>
      <c r="D180" s="284"/>
      <c r="E180" s="284"/>
      <c r="F180" s="305" t="s">
        <v>687</v>
      </c>
      <c r="G180" s="284"/>
      <c r="H180" s="284" t="s">
        <v>760</v>
      </c>
      <c r="I180" s="284" t="s">
        <v>721</v>
      </c>
      <c r="J180" s="284"/>
      <c r="K180" s="327"/>
    </row>
    <row r="181" spans="2:11" ht="15" customHeight="1">
      <c r="B181" s="306"/>
      <c r="C181" s="284" t="s">
        <v>761</v>
      </c>
      <c r="D181" s="284"/>
      <c r="E181" s="284"/>
      <c r="F181" s="305" t="s">
        <v>687</v>
      </c>
      <c r="G181" s="284"/>
      <c r="H181" s="284" t="s">
        <v>762</v>
      </c>
      <c r="I181" s="284" t="s">
        <v>721</v>
      </c>
      <c r="J181" s="284"/>
      <c r="K181" s="327"/>
    </row>
    <row r="182" spans="2:11" ht="15" customHeight="1">
      <c r="B182" s="306"/>
      <c r="C182" s="284" t="s">
        <v>750</v>
      </c>
      <c r="D182" s="284"/>
      <c r="E182" s="284"/>
      <c r="F182" s="305" t="s">
        <v>687</v>
      </c>
      <c r="G182" s="284"/>
      <c r="H182" s="284" t="s">
        <v>763</v>
      </c>
      <c r="I182" s="284" t="s">
        <v>721</v>
      </c>
      <c r="J182" s="284"/>
      <c r="K182" s="327"/>
    </row>
    <row r="183" spans="2:11" ht="15" customHeight="1">
      <c r="B183" s="306"/>
      <c r="C183" s="284" t="s">
        <v>109</v>
      </c>
      <c r="D183" s="284"/>
      <c r="E183" s="284"/>
      <c r="F183" s="305" t="s">
        <v>693</v>
      </c>
      <c r="G183" s="284"/>
      <c r="H183" s="284" t="s">
        <v>764</v>
      </c>
      <c r="I183" s="284" t="s">
        <v>689</v>
      </c>
      <c r="J183" s="284">
        <v>50</v>
      </c>
      <c r="K183" s="327"/>
    </row>
    <row r="184" spans="2:11" ht="15" customHeight="1">
      <c r="B184" s="306"/>
      <c r="C184" s="284" t="s">
        <v>765</v>
      </c>
      <c r="D184" s="284"/>
      <c r="E184" s="284"/>
      <c r="F184" s="305" t="s">
        <v>693</v>
      </c>
      <c r="G184" s="284"/>
      <c r="H184" s="284" t="s">
        <v>766</v>
      </c>
      <c r="I184" s="284" t="s">
        <v>767</v>
      </c>
      <c r="J184" s="284"/>
      <c r="K184" s="327"/>
    </row>
    <row r="185" spans="2:11" ht="15" customHeight="1">
      <c r="B185" s="306"/>
      <c r="C185" s="284" t="s">
        <v>768</v>
      </c>
      <c r="D185" s="284"/>
      <c r="E185" s="284"/>
      <c r="F185" s="305" t="s">
        <v>693</v>
      </c>
      <c r="G185" s="284"/>
      <c r="H185" s="284" t="s">
        <v>769</v>
      </c>
      <c r="I185" s="284" t="s">
        <v>767</v>
      </c>
      <c r="J185" s="284"/>
      <c r="K185" s="327"/>
    </row>
    <row r="186" spans="2:11" ht="15" customHeight="1">
      <c r="B186" s="306"/>
      <c r="C186" s="284" t="s">
        <v>770</v>
      </c>
      <c r="D186" s="284"/>
      <c r="E186" s="284"/>
      <c r="F186" s="305" t="s">
        <v>693</v>
      </c>
      <c r="G186" s="284"/>
      <c r="H186" s="284" t="s">
        <v>771</v>
      </c>
      <c r="I186" s="284" t="s">
        <v>767</v>
      </c>
      <c r="J186" s="284"/>
      <c r="K186" s="327"/>
    </row>
    <row r="187" spans="2:11" ht="15" customHeight="1">
      <c r="B187" s="306"/>
      <c r="C187" s="339" t="s">
        <v>772</v>
      </c>
      <c r="D187" s="284"/>
      <c r="E187" s="284"/>
      <c r="F187" s="305" t="s">
        <v>693</v>
      </c>
      <c r="G187" s="284"/>
      <c r="H187" s="284" t="s">
        <v>773</v>
      </c>
      <c r="I187" s="284" t="s">
        <v>774</v>
      </c>
      <c r="J187" s="340" t="s">
        <v>775</v>
      </c>
      <c r="K187" s="327"/>
    </row>
    <row r="188" spans="2:11" ht="15" customHeight="1">
      <c r="B188" s="306"/>
      <c r="C188" s="290" t="s">
        <v>37</v>
      </c>
      <c r="D188" s="284"/>
      <c r="E188" s="284"/>
      <c r="F188" s="305" t="s">
        <v>687</v>
      </c>
      <c r="G188" s="284"/>
      <c r="H188" s="278" t="s">
        <v>776</v>
      </c>
      <c r="I188" s="284" t="s">
        <v>777</v>
      </c>
      <c r="J188" s="284"/>
      <c r="K188" s="327"/>
    </row>
    <row r="189" spans="2:11" ht="15" customHeight="1">
      <c r="B189" s="306"/>
      <c r="C189" s="290" t="s">
        <v>778</v>
      </c>
      <c r="D189" s="284"/>
      <c r="E189" s="284"/>
      <c r="F189" s="305" t="s">
        <v>687</v>
      </c>
      <c r="G189" s="284"/>
      <c r="H189" s="284" t="s">
        <v>779</v>
      </c>
      <c r="I189" s="284" t="s">
        <v>721</v>
      </c>
      <c r="J189" s="284"/>
      <c r="K189" s="327"/>
    </row>
    <row r="190" spans="2:11" ht="15" customHeight="1">
      <c r="B190" s="306"/>
      <c r="C190" s="290" t="s">
        <v>780</v>
      </c>
      <c r="D190" s="284"/>
      <c r="E190" s="284"/>
      <c r="F190" s="305" t="s">
        <v>687</v>
      </c>
      <c r="G190" s="284"/>
      <c r="H190" s="284" t="s">
        <v>781</v>
      </c>
      <c r="I190" s="284" t="s">
        <v>721</v>
      </c>
      <c r="J190" s="284"/>
      <c r="K190" s="327"/>
    </row>
    <row r="191" spans="2:11" ht="15" customHeight="1">
      <c r="B191" s="306"/>
      <c r="C191" s="290" t="s">
        <v>782</v>
      </c>
      <c r="D191" s="284"/>
      <c r="E191" s="284"/>
      <c r="F191" s="305" t="s">
        <v>693</v>
      </c>
      <c r="G191" s="284"/>
      <c r="H191" s="284" t="s">
        <v>783</v>
      </c>
      <c r="I191" s="284" t="s">
        <v>721</v>
      </c>
      <c r="J191" s="284"/>
      <c r="K191" s="327"/>
    </row>
    <row r="192" spans="2:11" ht="15" customHeight="1">
      <c r="B192" s="333"/>
      <c r="C192" s="341"/>
      <c r="D192" s="315"/>
      <c r="E192" s="315"/>
      <c r="F192" s="315"/>
      <c r="G192" s="315"/>
      <c r="H192" s="315"/>
      <c r="I192" s="315"/>
      <c r="J192" s="315"/>
      <c r="K192" s="334"/>
    </row>
    <row r="193" spans="2:11" ht="18.75" customHeight="1">
      <c r="B193" s="278"/>
      <c r="C193" s="284"/>
      <c r="D193" s="284"/>
      <c r="E193" s="284"/>
      <c r="F193" s="305"/>
      <c r="G193" s="284"/>
      <c r="H193" s="284"/>
      <c r="I193" s="284"/>
      <c r="J193" s="284"/>
      <c r="K193" s="278"/>
    </row>
    <row r="194" spans="2:11" ht="18.75" customHeight="1">
      <c r="B194" s="278"/>
      <c r="C194" s="284"/>
      <c r="D194" s="284"/>
      <c r="E194" s="284"/>
      <c r="F194" s="305"/>
      <c r="G194" s="284"/>
      <c r="H194" s="284"/>
      <c r="I194" s="284"/>
      <c r="J194" s="284"/>
      <c r="K194" s="278"/>
    </row>
    <row r="195" spans="2:11" ht="18.75" customHeight="1">
      <c r="B195" s="291"/>
      <c r="C195" s="291"/>
      <c r="D195" s="291"/>
      <c r="E195" s="291"/>
      <c r="F195" s="291"/>
      <c r="G195" s="291"/>
      <c r="H195" s="291"/>
      <c r="I195" s="291"/>
      <c r="J195" s="291"/>
      <c r="K195" s="291"/>
    </row>
    <row r="196" spans="2:11" ht="12.75">
      <c r="B196" s="267"/>
      <c r="C196" s="268"/>
      <c r="D196" s="268"/>
      <c r="E196" s="268"/>
      <c r="F196" s="268"/>
      <c r="G196" s="268"/>
      <c r="H196" s="268"/>
      <c r="I196" s="268"/>
      <c r="J196" s="268"/>
      <c r="K196" s="269"/>
    </row>
    <row r="197" spans="2:11" ht="21" customHeight="1">
      <c r="B197" s="271"/>
      <c r="C197" s="272" t="s">
        <v>784</v>
      </c>
      <c r="D197" s="272"/>
      <c r="E197" s="272"/>
      <c r="F197" s="272"/>
      <c r="G197" s="272"/>
      <c r="H197" s="272"/>
      <c r="I197" s="272"/>
      <c r="J197" s="272"/>
      <c r="K197" s="273"/>
    </row>
    <row r="198" spans="2:11" ht="25.5" customHeight="1">
      <c r="B198" s="271"/>
      <c r="C198" s="342" t="s">
        <v>785</v>
      </c>
      <c r="D198" s="342"/>
      <c r="E198" s="342"/>
      <c r="F198" s="342" t="s">
        <v>786</v>
      </c>
      <c r="G198" s="343"/>
      <c r="H198" s="342" t="s">
        <v>787</v>
      </c>
      <c r="I198" s="342"/>
      <c r="J198" s="342"/>
      <c r="K198" s="273"/>
    </row>
    <row r="199" spans="2:11" ht="5.25" customHeight="1">
      <c r="B199" s="306"/>
      <c r="C199" s="303"/>
      <c r="D199" s="303"/>
      <c r="E199" s="303"/>
      <c r="F199" s="303"/>
      <c r="G199" s="284"/>
      <c r="H199" s="303"/>
      <c r="I199" s="303"/>
      <c r="J199" s="303"/>
      <c r="K199" s="327"/>
    </row>
    <row r="200" spans="2:11" ht="15" customHeight="1">
      <c r="B200" s="306"/>
      <c r="C200" s="284" t="s">
        <v>777</v>
      </c>
      <c r="D200" s="284"/>
      <c r="E200" s="284"/>
      <c r="F200" s="305" t="s">
        <v>38</v>
      </c>
      <c r="G200" s="284"/>
      <c r="H200" s="284" t="s">
        <v>788</v>
      </c>
      <c r="I200" s="284"/>
      <c r="J200" s="284"/>
      <c r="K200" s="327"/>
    </row>
    <row r="201" spans="2:11" ht="15" customHeight="1">
      <c r="B201" s="306"/>
      <c r="C201" s="312"/>
      <c r="D201" s="284"/>
      <c r="E201" s="284"/>
      <c r="F201" s="305" t="s">
        <v>39</v>
      </c>
      <c r="G201" s="284"/>
      <c r="H201" s="284" t="s">
        <v>789</v>
      </c>
      <c r="I201" s="284"/>
      <c r="J201" s="284"/>
      <c r="K201" s="327"/>
    </row>
    <row r="202" spans="2:11" ht="15" customHeight="1">
      <c r="B202" s="306"/>
      <c r="C202" s="312"/>
      <c r="D202" s="284"/>
      <c r="E202" s="284"/>
      <c r="F202" s="305" t="s">
        <v>42</v>
      </c>
      <c r="G202" s="284"/>
      <c r="H202" s="284" t="s">
        <v>790</v>
      </c>
      <c r="I202" s="284"/>
      <c r="J202" s="284"/>
      <c r="K202" s="327"/>
    </row>
    <row r="203" spans="2:11" ht="15" customHeight="1">
      <c r="B203" s="306"/>
      <c r="C203" s="284"/>
      <c r="D203" s="284"/>
      <c r="E203" s="284"/>
      <c r="F203" s="305" t="s">
        <v>40</v>
      </c>
      <c r="G203" s="284"/>
      <c r="H203" s="284" t="s">
        <v>791</v>
      </c>
      <c r="I203" s="284"/>
      <c r="J203" s="284"/>
      <c r="K203" s="327"/>
    </row>
    <row r="204" spans="2:11" ht="15" customHeight="1">
      <c r="B204" s="306"/>
      <c r="C204" s="284"/>
      <c r="D204" s="284"/>
      <c r="E204" s="284"/>
      <c r="F204" s="305" t="s">
        <v>41</v>
      </c>
      <c r="G204" s="284"/>
      <c r="H204" s="284" t="s">
        <v>792</v>
      </c>
      <c r="I204" s="284"/>
      <c r="J204" s="284"/>
      <c r="K204" s="327"/>
    </row>
    <row r="205" spans="2:11" ht="15" customHeight="1">
      <c r="B205" s="306"/>
      <c r="C205" s="284"/>
      <c r="D205" s="284"/>
      <c r="E205" s="284"/>
      <c r="F205" s="305"/>
      <c r="G205" s="284"/>
      <c r="H205" s="284"/>
      <c r="I205" s="284"/>
      <c r="J205" s="284"/>
      <c r="K205" s="327"/>
    </row>
    <row r="206" spans="2:11" ht="15" customHeight="1">
      <c r="B206" s="306"/>
      <c r="C206" s="284" t="s">
        <v>733</v>
      </c>
      <c r="D206" s="284"/>
      <c r="E206" s="284"/>
      <c r="F206" s="305" t="s">
        <v>74</v>
      </c>
      <c r="G206" s="284"/>
      <c r="H206" s="284" t="s">
        <v>793</v>
      </c>
      <c r="I206" s="284"/>
      <c r="J206" s="284"/>
      <c r="K206" s="327"/>
    </row>
    <row r="207" spans="2:11" ht="15" customHeight="1">
      <c r="B207" s="306"/>
      <c r="C207" s="312"/>
      <c r="D207" s="284"/>
      <c r="E207" s="284"/>
      <c r="F207" s="305" t="s">
        <v>632</v>
      </c>
      <c r="G207" s="284"/>
      <c r="H207" s="284" t="s">
        <v>633</v>
      </c>
      <c r="I207" s="284"/>
      <c r="J207" s="284"/>
      <c r="K207" s="327"/>
    </row>
    <row r="208" spans="2:11" ht="15" customHeight="1">
      <c r="B208" s="306"/>
      <c r="C208" s="284"/>
      <c r="D208" s="284"/>
      <c r="E208" s="284"/>
      <c r="F208" s="305" t="s">
        <v>630</v>
      </c>
      <c r="G208" s="284"/>
      <c r="H208" s="284" t="s">
        <v>794</v>
      </c>
      <c r="I208" s="284"/>
      <c r="J208" s="284"/>
      <c r="K208" s="327"/>
    </row>
    <row r="209" spans="2:11" ht="15" customHeight="1">
      <c r="B209" s="344"/>
      <c r="C209" s="312"/>
      <c r="D209" s="312"/>
      <c r="E209" s="312"/>
      <c r="F209" s="305" t="s">
        <v>634</v>
      </c>
      <c r="G209" s="290"/>
      <c r="H209" s="331" t="s">
        <v>635</v>
      </c>
      <c r="I209" s="331"/>
      <c r="J209" s="331"/>
      <c r="K209" s="345"/>
    </row>
    <row r="210" spans="2:11" ht="15" customHeight="1">
      <c r="B210" s="344"/>
      <c r="C210" s="312"/>
      <c r="D210" s="312"/>
      <c r="E210" s="312"/>
      <c r="F210" s="305" t="s">
        <v>592</v>
      </c>
      <c r="G210" s="290"/>
      <c r="H210" s="331" t="s">
        <v>795</v>
      </c>
      <c r="I210" s="331"/>
      <c r="J210" s="331"/>
      <c r="K210" s="345"/>
    </row>
    <row r="211" spans="2:11" ht="15" customHeight="1">
      <c r="B211" s="344"/>
      <c r="C211" s="312"/>
      <c r="D211" s="312"/>
      <c r="E211" s="312"/>
      <c r="F211" s="346"/>
      <c r="G211" s="290"/>
      <c r="H211" s="347"/>
      <c r="I211" s="347"/>
      <c r="J211" s="347"/>
      <c r="K211" s="345"/>
    </row>
    <row r="212" spans="2:11" ht="15" customHeight="1">
      <c r="B212" s="344"/>
      <c r="C212" s="284" t="s">
        <v>757</v>
      </c>
      <c r="D212" s="312"/>
      <c r="E212" s="312"/>
      <c r="F212" s="305">
        <v>1</v>
      </c>
      <c r="G212" s="290"/>
      <c r="H212" s="331" t="s">
        <v>796</v>
      </c>
      <c r="I212" s="331"/>
      <c r="J212" s="331"/>
      <c r="K212" s="345"/>
    </row>
    <row r="213" spans="2:11" ht="15" customHeight="1">
      <c r="B213" s="344"/>
      <c r="C213" s="312"/>
      <c r="D213" s="312"/>
      <c r="E213" s="312"/>
      <c r="F213" s="305">
        <v>2</v>
      </c>
      <c r="G213" s="290"/>
      <c r="H213" s="331" t="s">
        <v>797</v>
      </c>
      <c r="I213" s="331"/>
      <c r="J213" s="331"/>
      <c r="K213" s="345"/>
    </row>
    <row r="214" spans="2:11" ht="15" customHeight="1">
      <c r="B214" s="344"/>
      <c r="C214" s="312"/>
      <c r="D214" s="312"/>
      <c r="E214" s="312"/>
      <c r="F214" s="305">
        <v>3</v>
      </c>
      <c r="G214" s="290"/>
      <c r="H214" s="331" t="s">
        <v>798</v>
      </c>
      <c r="I214" s="331"/>
      <c r="J214" s="331"/>
      <c r="K214" s="345"/>
    </row>
    <row r="215" spans="2:11" ht="15" customHeight="1">
      <c r="B215" s="344"/>
      <c r="C215" s="312"/>
      <c r="D215" s="312"/>
      <c r="E215" s="312"/>
      <c r="F215" s="305">
        <v>4</v>
      </c>
      <c r="G215" s="290"/>
      <c r="H215" s="331" t="s">
        <v>799</v>
      </c>
      <c r="I215" s="331"/>
      <c r="J215" s="331"/>
      <c r="K215" s="345"/>
    </row>
    <row r="216" spans="2:11" ht="12.75" customHeight="1">
      <c r="B216" s="348"/>
      <c r="C216" s="349"/>
      <c r="D216" s="349"/>
      <c r="E216" s="349"/>
      <c r="F216" s="349"/>
      <c r="G216" s="349"/>
      <c r="H216" s="349"/>
      <c r="I216" s="349"/>
      <c r="J216" s="349"/>
      <c r="K216" s="350"/>
    </row>
  </sheetData>
  <sheetProtection selectLockedCells="1" selectUnlockedCells="1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09:J209"/>
    <mergeCell ref="H210:J210"/>
    <mergeCell ref="H212:J212"/>
    <mergeCell ref="H213:J213"/>
    <mergeCell ref="H214:J214"/>
    <mergeCell ref="H215:J215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Simona  Kalinová</cp:lastModifiedBy>
  <dcterms:modified xsi:type="dcterms:W3CDTF">2017-12-17T12:02:24Z</dcterms:modified>
  <cp:category/>
  <cp:version/>
  <cp:contentType/>
  <cp:contentStatus/>
</cp:coreProperties>
</file>