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55" windowWidth="19815" windowHeight="9405"/>
  </bookViews>
  <sheets>
    <sheet name="Rekapitulace stavby" sheetId="1" r:id="rId1"/>
    <sheet name="2015-ksipl-01-1 - Zajiště..." sheetId="2" r:id="rId2"/>
    <sheet name="Pokyny pro vyplnění" sheetId="3" r:id="rId3"/>
  </sheets>
  <definedNames>
    <definedName name="_xlnm._FilterDatabase" localSheetId="1" hidden="1">'2015-ksipl-01-1 - Zajiště...'!$C$84:$K$242</definedName>
    <definedName name="_xlnm.Print_Titles" localSheetId="1">'2015-ksipl-01-1 - Zajiště...'!$84:$84</definedName>
    <definedName name="_xlnm.Print_Titles" localSheetId="0">'Rekapitulace stavby'!$49:$49</definedName>
    <definedName name="_xlnm.Print_Area" localSheetId="1">'2015-ksipl-01-1 - Zajiště...'!$C$4:$J$34,'2015-ksipl-01-1 - Zajiště...'!$C$40:$J$68,'2015-ksipl-01-1 - Zajiště...'!$C$74:$K$242</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45621"/>
</workbook>
</file>

<file path=xl/calcChain.xml><?xml version="1.0" encoding="utf-8"?>
<calcChain xmlns="http://schemas.openxmlformats.org/spreadsheetml/2006/main">
  <c r="AK23" i="1" l="1"/>
  <c r="J88" i="2"/>
  <c r="AY52" i="1" l="1"/>
  <c r="AX52" i="1"/>
  <c r="BI240" i="2"/>
  <c r="BH240" i="2"/>
  <c r="BG240" i="2"/>
  <c r="BF240" i="2"/>
  <c r="BE240" i="2"/>
  <c r="T240" i="2"/>
  <c r="T239" i="2" s="1"/>
  <c r="R240" i="2"/>
  <c r="R239" i="2" s="1"/>
  <c r="P240" i="2"/>
  <c r="P239" i="2" s="1"/>
  <c r="BK240" i="2"/>
  <c r="BK239" i="2" s="1"/>
  <c r="J239" i="2" s="1"/>
  <c r="J67" i="2" s="1"/>
  <c r="J240" i="2"/>
  <c r="BI235" i="2"/>
  <c r="BH235" i="2"/>
  <c r="BG235" i="2"/>
  <c r="BF235" i="2"/>
  <c r="T235" i="2"/>
  <c r="R235" i="2"/>
  <c r="P235" i="2"/>
  <c r="BK235" i="2"/>
  <c r="J235" i="2"/>
  <c r="BE235" i="2" s="1"/>
  <c r="BI229" i="2"/>
  <c r="BH229" i="2"/>
  <c r="BG229" i="2"/>
  <c r="BF229" i="2"/>
  <c r="BE229" i="2"/>
  <c r="T229" i="2"/>
  <c r="T228" i="2" s="1"/>
  <c r="R229" i="2"/>
  <c r="R228" i="2" s="1"/>
  <c r="P229" i="2"/>
  <c r="P228" i="2" s="1"/>
  <c r="BK229" i="2"/>
  <c r="BK228" i="2" s="1"/>
  <c r="J228" i="2" s="1"/>
  <c r="J66" i="2" s="1"/>
  <c r="J229" i="2"/>
  <c r="BI224" i="2"/>
  <c r="BH224" i="2"/>
  <c r="BG224" i="2"/>
  <c r="BF224" i="2"/>
  <c r="BE224" i="2"/>
  <c r="T224" i="2"/>
  <c r="T223" i="2" s="1"/>
  <c r="R224" i="2"/>
  <c r="R223" i="2" s="1"/>
  <c r="P224" i="2"/>
  <c r="BK224" i="2"/>
  <c r="BK223" i="2" s="1"/>
  <c r="J224" i="2"/>
  <c r="BI220" i="2"/>
  <c r="BH220" i="2"/>
  <c r="BG220" i="2"/>
  <c r="BF220" i="2"/>
  <c r="T220" i="2"/>
  <c r="R220" i="2"/>
  <c r="P220" i="2"/>
  <c r="BK220" i="2"/>
  <c r="J220" i="2"/>
  <c r="BE220" i="2" s="1"/>
  <c r="BI219" i="2"/>
  <c r="BH219" i="2"/>
  <c r="BG219" i="2"/>
  <c r="BF219" i="2"/>
  <c r="BE219" i="2"/>
  <c r="T219" i="2"/>
  <c r="R219" i="2"/>
  <c r="P219" i="2"/>
  <c r="BK219" i="2"/>
  <c r="J219" i="2"/>
  <c r="BI216" i="2"/>
  <c r="BH216" i="2"/>
  <c r="BG216" i="2"/>
  <c r="BF216" i="2"/>
  <c r="T216" i="2"/>
  <c r="T215" i="2" s="1"/>
  <c r="T214" i="2" s="1"/>
  <c r="R216" i="2"/>
  <c r="R215" i="2" s="1"/>
  <c r="R214" i="2" s="1"/>
  <c r="P216" i="2"/>
  <c r="P215" i="2" s="1"/>
  <c r="P214" i="2" s="1"/>
  <c r="BK216" i="2"/>
  <c r="BK215" i="2" s="1"/>
  <c r="J216" i="2"/>
  <c r="BE216" i="2" s="1"/>
  <c r="BI212" i="2"/>
  <c r="BH212" i="2"/>
  <c r="BG212" i="2"/>
  <c r="BF212" i="2"/>
  <c r="T212" i="2"/>
  <c r="T211" i="2" s="1"/>
  <c r="R212" i="2"/>
  <c r="R211" i="2" s="1"/>
  <c r="P212" i="2"/>
  <c r="P211" i="2" s="1"/>
  <c r="BK212" i="2"/>
  <c r="BK211" i="2" s="1"/>
  <c r="J211" i="2" s="1"/>
  <c r="J62" i="2" s="1"/>
  <c r="J212" i="2"/>
  <c r="BE212" i="2" s="1"/>
  <c r="BI208" i="2"/>
  <c r="BH208" i="2"/>
  <c r="BG208" i="2"/>
  <c r="BF208" i="2"/>
  <c r="T208" i="2"/>
  <c r="R208" i="2"/>
  <c r="P208" i="2"/>
  <c r="BK208" i="2"/>
  <c r="J208" i="2"/>
  <c r="BE208" i="2" s="1"/>
  <c r="BI204" i="2"/>
  <c r="BH204" i="2"/>
  <c r="BG204" i="2"/>
  <c r="BF204" i="2"/>
  <c r="BE204" i="2"/>
  <c r="T204" i="2"/>
  <c r="R204" i="2"/>
  <c r="P204" i="2"/>
  <c r="BK204" i="2"/>
  <c r="J204" i="2"/>
  <c r="BI201" i="2"/>
  <c r="BH201" i="2"/>
  <c r="BG201" i="2"/>
  <c r="BF201" i="2"/>
  <c r="T201" i="2"/>
  <c r="R201" i="2"/>
  <c r="P201" i="2"/>
  <c r="BK201" i="2"/>
  <c r="J201" i="2"/>
  <c r="BE201" i="2" s="1"/>
  <c r="BI198" i="2"/>
  <c r="BH198" i="2"/>
  <c r="BG198" i="2"/>
  <c r="BF198" i="2"/>
  <c r="BE198" i="2"/>
  <c r="T198" i="2"/>
  <c r="T197" i="2" s="1"/>
  <c r="R198" i="2"/>
  <c r="R197" i="2" s="1"/>
  <c r="P198" i="2"/>
  <c r="P197" i="2" s="1"/>
  <c r="BK198" i="2"/>
  <c r="BK197" i="2" s="1"/>
  <c r="J197" i="2" s="1"/>
  <c r="J61" i="2" s="1"/>
  <c r="J198" i="2"/>
  <c r="BI194" i="2"/>
  <c r="BH194" i="2"/>
  <c r="BG194" i="2"/>
  <c r="BF194" i="2"/>
  <c r="T194" i="2"/>
  <c r="R194" i="2"/>
  <c r="P194" i="2"/>
  <c r="BK194" i="2"/>
  <c r="J194" i="2"/>
  <c r="BE194" i="2" s="1"/>
  <c r="BI192" i="2"/>
  <c r="BH192" i="2"/>
  <c r="BG192" i="2"/>
  <c r="BF192" i="2"/>
  <c r="BE192" i="2"/>
  <c r="T192" i="2"/>
  <c r="R192" i="2"/>
  <c r="P192" i="2"/>
  <c r="BK192" i="2"/>
  <c r="J192" i="2"/>
  <c r="BI190" i="2"/>
  <c r="BH190" i="2"/>
  <c r="BG190" i="2"/>
  <c r="BF190" i="2"/>
  <c r="T190" i="2"/>
  <c r="R190" i="2"/>
  <c r="P190" i="2"/>
  <c r="BK190" i="2"/>
  <c r="J190" i="2"/>
  <c r="BE190" i="2" s="1"/>
  <c r="BI187" i="2"/>
  <c r="BH187" i="2"/>
  <c r="BG187" i="2"/>
  <c r="BF187" i="2"/>
  <c r="BE187" i="2"/>
  <c r="T187" i="2"/>
  <c r="R187" i="2"/>
  <c r="P187" i="2"/>
  <c r="BK187" i="2"/>
  <c r="J187" i="2"/>
  <c r="BI184" i="2"/>
  <c r="BH184" i="2"/>
  <c r="BG184" i="2"/>
  <c r="BF184" i="2"/>
  <c r="T184" i="2"/>
  <c r="R184" i="2"/>
  <c r="P184" i="2"/>
  <c r="BK184" i="2"/>
  <c r="J184" i="2"/>
  <c r="BE184" i="2" s="1"/>
  <c r="BI179" i="2"/>
  <c r="BH179" i="2"/>
  <c r="BG179" i="2"/>
  <c r="BF179" i="2"/>
  <c r="BE179" i="2"/>
  <c r="T179" i="2"/>
  <c r="R179" i="2"/>
  <c r="P179" i="2"/>
  <c r="BK179" i="2"/>
  <c r="J179" i="2"/>
  <c r="BI174" i="2"/>
  <c r="BH174" i="2"/>
  <c r="BG174" i="2"/>
  <c r="BF174" i="2"/>
  <c r="T174" i="2"/>
  <c r="R174" i="2"/>
  <c r="P174" i="2"/>
  <c r="BK174" i="2"/>
  <c r="J174" i="2"/>
  <c r="BE174" i="2" s="1"/>
  <c r="BI171" i="2"/>
  <c r="BH171" i="2"/>
  <c r="BG171" i="2"/>
  <c r="BF171" i="2"/>
  <c r="BE171" i="2"/>
  <c r="T171" i="2"/>
  <c r="R171" i="2"/>
  <c r="P171" i="2"/>
  <c r="BK171" i="2"/>
  <c r="J171" i="2"/>
  <c r="BI168" i="2"/>
  <c r="BH168" i="2"/>
  <c r="BG168" i="2"/>
  <c r="BF168" i="2"/>
  <c r="BE168" i="2"/>
  <c r="T168" i="2"/>
  <c r="R168" i="2"/>
  <c r="P168" i="2"/>
  <c r="BK168" i="2"/>
  <c r="J168" i="2"/>
  <c r="BI163" i="2"/>
  <c r="BH163" i="2"/>
  <c r="BG163" i="2"/>
  <c r="BF163" i="2"/>
  <c r="BE163" i="2"/>
  <c r="T163" i="2"/>
  <c r="T162" i="2" s="1"/>
  <c r="R163" i="2"/>
  <c r="R162" i="2" s="1"/>
  <c r="P163" i="2"/>
  <c r="P162" i="2" s="1"/>
  <c r="BK163" i="2"/>
  <c r="BK162" i="2" s="1"/>
  <c r="J162" i="2" s="1"/>
  <c r="J60" i="2" s="1"/>
  <c r="J163" i="2"/>
  <c r="BI159" i="2"/>
  <c r="BH159" i="2"/>
  <c r="BG159" i="2"/>
  <c r="BF159" i="2"/>
  <c r="T159" i="2"/>
  <c r="R159" i="2"/>
  <c r="P159" i="2"/>
  <c r="BK159" i="2"/>
  <c r="J159" i="2"/>
  <c r="BE159" i="2" s="1"/>
  <c r="BI157" i="2"/>
  <c r="BH157" i="2"/>
  <c r="BG157" i="2"/>
  <c r="BF157" i="2"/>
  <c r="T157" i="2"/>
  <c r="R157" i="2"/>
  <c r="P157" i="2"/>
  <c r="BK157" i="2"/>
  <c r="J157" i="2"/>
  <c r="BE157" i="2" s="1"/>
  <c r="BI155" i="2"/>
  <c r="BH155" i="2"/>
  <c r="BG155" i="2"/>
  <c r="BF155" i="2"/>
  <c r="T155" i="2"/>
  <c r="T154" i="2" s="1"/>
  <c r="R155" i="2"/>
  <c r="R154" i="2" s="1"/>
  <c r="P155" i="2"/>
  <c r="P154" i="2" s="1"/>
  <c r="BK155" i="2"/>
  <c r="BK154" i="2" s="1"/>
  <c r="J154" i="2" s="1"/>
  <c r="J59" i="2" s="1"/>
  <c r="J155" i="2"/>
  <c r="BE155" i="2" s="1"/>
  <c r="BI151" i="2"/>
  <c r="BH151" i="2"/>
  <c r="BG151" i="2"/>
  <c r="BF151" i="2"/>
  <c r="T151" i="2"/>
  <c r="R151" i="2"/>
  <c r="P151" i="2"/>
  <c r="BK151" i="2"/>
  <c r="J151" i="2"/>
  <c r="BE151" i="2" s="1"/>
  <c r="BI147" i="2"/>
  <c r="BH147" i="2"/>
  <c r="BG147" i="2"/>
  <c r="BF147" i="2"/>
  <c r="BE147" i="2"/>
  <c r="T147" i="2"/>
  <c r="R147" i="2"/>
  <c r="P147" i="2"/>
  <c r="BK147" i="2"/>
  <c r="J147" i="2"/>
  <c r="BI144" i="2"/>
  <c r="BH144" i="2"/>
  <c r="BG144" i="2"/>
  <c r="BF144" i="2"/>
  <c r="BE144" i="2"/>
  <c r="T144" i="2"/>
  <c r="T143" i="2" s="1"/>
  <c r="R144" i="2"/>
  <c r="R143" i="2" s="1"/>
  <c r="P144" i="2"/>
  <c r="P143" i="2" s="1"/>
  <c r="BK144" i="2"/>
  <c r="BK143" i="2" s="1"/>
  <c r="J143" i="2" s="1"/>
  <c r="J58" i="2" s="1"/>
  <c r="J144" i="2"/>
  <c r="BI138" i="2"/>
  <c r="BH138" i="2"/>
  <c r="BG138" i="2"/>
  <c r="BF138" i="2"/>
  <c r="T138" i="2"/>
  <c r="T137" i="2" s="1"/>
  <c r="R138" i="2"/>
  <c r="R137" i="2" s="1"/>
  <c r="P138" i="2"/>
  <c r="P137" i="2" s="1"/>
  <c r="BK138" i="2"/>
  <c r="BK137" i="2" s="1"/>
  <c r="J137" i="2" s="1"/>
  <c r="J57" i="2" s="1"/>
  <c r="J138" i="2"/>
  <c r="BE138" i="2" s="1"/>
  <c r="BI129" i="2"/>
  <c r="BH129" i="2"/>
  <c r="BG129" i="2"/>
  <c r="BF129" i="2"/>
  <c r="BE129" i="2"/>
  <c r="T129" i="2"/>
  <c r="T128" i="2" s="1"/>
  <c r="R129" i="2"/>
  <c r="R128" i="2" s="1"/>
  <c r="P129" i="2"/>
  <c r="P128" i="2" s="1"/>
  <c r="BK129" i="2"/>
  <c r="BK128" i="2" s="1"/>
  <c r="J128" i="2" s="1"/>
  <c r="J56" i="2" s="1"/>
  <c r="J129" i="2"/>
  <c r="BI124" i="2"/>
  <c r="BH124" i="2"/>
  <c r="BG124" i="2"/>
  <c r="BF124" i="2"/>
  <c r="T124" i="2"/>
  <c r="T123" i="2" s="1"/>
  <c r="R124" i="2"/>
  <c r="R123" i="2" s="1"/>
  <c r="P124" i="2"/>
  <c r="P123" i="2" s="1"/>
  <c r="BK124" i="2"/>
  <c r="BK123" i="2" s="1"/>
  <c r="J123" i="2" s="1"/>
  <c r="J55" i="2" s="1"/>
  <c r="J124" i="2"/>
  <c r="BE124" i="2" s="1"/>
  <c r="BI119" i="2"/>
  <c r="BH119" i="2"/>
  <c r="BG119" i="2"/>
  <c r="BF119" i="2"/>
  <c r="BE119" i="2"/>
  <c r="T119" i="2"/>
  <c r="R119" i="2"/>
  <c r="P119" i="2"/>
  <c r="BK119" i="2"/>
  <c r="J119" i="2"/>
  <c r="BI116" i="2"/>
  <c r="BH116" i="2"/>
  <c r="BG116" i="2"/>
  <c r="BF116" i="2"/>
  <c r="BE116" i="2"/>
  <c r="T116" i="2"/>
  <c r="R116" i="2"/>
  <c r="P116" i="2"/>
  <c r="BK116" i="2"/>
  <c r="J116" i="2"/>
  <c r="BI112" i="2"/>
  <c r="BH112" i="2"/>
  <c r="BG112" i="2"/>
  <c r="BF112" i="2"/>
  <c r="BE112" i="2"/>
  <c r="T112" i="2"/>
  <c r="R112" i="2"/>
  <c r="P112" i="2"/>
  <c r="BK112" i="2"/>
  <c r="J112" i="2"/>
  <c r="BI109" i="2"/>
  <c r="BH109" i="2"/>
  <c r="BG109" i="2"/>
  <c r="BF109" i="2"/>
  <c r="BE109" i="2"/>
  <c r="T109" i="2"/>
  <c r="R109" i="2"/>
  <c r="P109" i="2"/>
  <c r="BK109" i="2"/>
  <c r="J109" i="2"/>
  <c r="BI102" i="2"/>
  <c r="BH102" i="2"/>
  <c r="BG102" i="2"/>
  <c r="BF102" i="2"/>
  <c r="BE102" i="2"/>
  <c r="T102" i="2"/>
  <c r="R102" i="2"/>
  <c r="P102" i="2"/>
  <c r="BK102" i="2"/>
  <c r="J102" i="2"/>
  <c r="BI97" i="2"/>
  <c r="BH97" i="2"/>
  <c r="BG97" i="2"/>
  <c r="BF97" i="2"/>
  <c r="BE97" i="2"/>
  <c r="T97" i="2"/>
  <c r="R97" i="2"/>
  <c r="P97" i="2"/>
  <c r="BK97" i="2"/>
  <c r="J97" i="2"/>
  <c r="BI93" i="2"/>
  <c r="BH93" i="2"/>
  <c r="BG93" i="2"/>
  <c r="BF93" i="2"/>
  <c r="BE93" i="2"/>
  <c r="T93" i="2"/>
  <c r="R93" i="2"/>
  <c r="P93" i="2"/>
  <c r="BK93" i="2"/>
  <c r="J93" i="2"/>
  <c r="BI88" i="2"/>
  <c r="F32" i="2" s="1"/>
  <c r="BD52" i="1" s="1"/>
  <c r="BD51" i="1" s="1"/>
  <c r="W30" i="1" s="1"/>
  <c r="BH88" i="2"/>
  <c r="F31" i="2" s="1"/>
  <c r="BC52" i="1" s="1"/>
  <c r="BC51" i="1" s="1"/>
  <c r="BG88" i="2"/>
  <c r="F30" i="2" s="1"/>
  <c r="BB52" i="1" s="1"/>
  <c r="BB51" i="1" s="1"/>
  <c r="BF88" i="2"/>
  <c r="J29" i="2" s="1"/>
  <c r="AW52" i="1" s="1"/>
  <c r="T88" i="2"/>
  <c r="T87" i="2" s="1"/>
  <c r="T86" i="2" s="1"/>
  <c r="T85" i="2" s="1"/>
  <c r="R88" i="2"/>
  <c r="R87" i="2" s="1"/>
  <c r="R86" i="2" s="1"/>
  <c r="R85" i="2" s="1"/>
  <c r="P88" i="2"/>
  <c r="P87" i="2" s="1"/>
  <c r="P86" i="2" s="1"/>
  <c r="BK88" i="2"/>
  <c r="BK87" i="2" s="1"/>
  <c r="BE88" i="2"/>
  <c r="J28" i="2" s="1"/>
  <c r="AV52" i="1" s="1"/>
  <c r="AT52" i="1" s="1"/>
  <c r="J81" i="2"/>
  <c r="F81" i="2"/>
  <c r="F79" i="2"/>
  <c r="E77" i="2"/>
  <c r="J47" i="2"/>
  <c r="F47" i="2"/>
  <c r="F45" i="2"/>
  <c r="E43" i="2"/>
  <c r="J16" i="2"/>
  <c r="E16" i="2"/>
  <c r="F82" i="2" s="1"/>
  <c r="J15" i="2"/>
  <c r="J10" i="2"/>
  <c r="J79" i="2" s="1"/>
  <c r="AS51" i="1"/>
  <c r="L47" i="1"/>
  <c r="AM46" i="1"/>
  <c r="L46" i="1"/>
  <c r="AM44" i="1"/>
  <c r="L44" i="1"/>
  <c r="L42" i="1"/>
  <c r="L41" i="1"/>
  <c r="W29" i="1" l="1"/>
  <c r="AY51" i="1"/>
  <c r="BK214" i="2"/>
  <c r="J214" i="2" s="1"/>
  <c r="J63" i="2" s="1"/>
  <c r="J215" i="2"/>
  <c r="J64" i="2" s="1"/>
  <c r="P223" i="2"/>
  <c r="J87" i="2"/>
  <c r="J54" i="2" s="1"/>
  <c r="BK86" i="2"/>
  <c r="P85" i="2"/>
  <c r="AU52" i="1" s="1"/>
  <c r="AU51" i="1" s="1"/>
  <c r="W28" i="1"/>
  <c r="AX51" i="1"/>
  <c r="F28" i="2"/>
  <c r="AZ52" i="1" s="1"/>
  <c r="AZ51" i="1" s="1"/>
  <c r="F48" i="2"/>
  <c r="J45" i="2"/>
  <c r="F29" i="2"/>
  <c r="BA52" i="1" s="1"/>
  <c r="BA51" i="1" s="1"/>
  <c r="W26" i="1" l="1"/>
  <c r="AV51" i="1"/>
  <c r="J86" i="2"/>
  <c r="BK85" i="2"/>
  <c r="J85" i="2" s="1"/>
  <c r="AW51" i="1"/>
  <c r="AK27" i="1" s="1"/>
  <c r="W27" i="1"/>
  <c r="J53" i="2" l="1"/>
  <c r="I243" i="2"/>
  <c r="J243" i="2" s="1"/>
  <c r="J25" i="2"/>
  <c r="J52" i="2"/>
  <c r="AT51" i="1"/>
  <c r="AK26" i="1"/>
  <c r="J68" i="2" l="1"/>
  <c r="J223" i="2"/>
  <c r="J65" i="2" s="1"/>
  <c r="J34" i="2"/>
  <c r="AG52" i="1"/>
  <c r="AG51" i="1" l="1"/>
  <c r="AN52" i="1"/>
  <c r="AK32" i="1" l="1"/>
  <c r="AN51" i="1"/>
</calcChain>
</file>

<file path=xl/sharedStrings.xml><?xml version="1.0" encoding="utf-8"?>
<sst xmlns="http://schemas.openxmlformats.org/spreadsheetml/2006/main" count="2035" uniqueCount="592">
  <si>
    <t>Export VZ</t>
  </si>
  <si>
    <t>List obsahuje:</t>
  </si>
  <si>
    <t>1) Rekapitulace stavby</t>
  </si>
  <si>
    <t>2) Rekapitulace objektů stavby a soupisů prací</t>
  </si>
  <si>
    <t>3.0</t>
  </si>
  <si>
    <t/>
  </si>
  <si>
    <t>False</t>
  </si>
  <si>
    <t>{1849b2e4-df6d-43e2-98ec-9508b9f288d2}</t>
  </si>
  <si>
    <t>&gt;&gt;  skryté sloupce  &lt;&lt;</t>
  </si>
  <si>
    <t>0,01</t>
  </si>
  <si>
    <t>21</t>
  </si>
  <si>
    <t>15</t>
  </si>
  <si>
    <t>REKAPITULACE STAVBY</t>
  </si>
  <si>
    <t>v ---  níže se nacházejí doplnkové a pomocné údaje k sestavám  --- v</t>
  </si>
  <si>
    <t>Návod na vyplnění</t>
  </si>
  <si>
    <t>0,001</t>
  </si>
  <si>
    <t>Kód:</t>
  </si>
  <si>
    <t>2015-ksipl-01/1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</si>
  <si>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</si>
  <si>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</si>
  <si>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Zajištění opěrné zdi na ppč 2436/56 , Sokolov - varianta 1</t>
  </si>
  <si>
    <t>0,1</t>
  </si>
  <si>
    <t>KSO:</t>
  </si>
  <si>
    <t>CC-CZ:</t>
  </si>
  <si>
    <t>1</t>
  </si>
  <si>
    <t>Místo:</t>
  </si>
  <si>
    <t>Sokolov</t>
  </si>
  <si>
    <t>Datum:</t>
  </si>
  <si>
    <t>13.3.2017</t>
  </si>
  <si>
    <t>10</t>
  </si>
  <si>
    <t>100</t>
  </si>
  <si>
    <t>Zadavatel:</t>
  </si>
  <si>
    <t>IČ:</t>
  </si>
  <si>
    <t>00259586</t>
  </si>
  <si>
    <t>Město Sokolov,Rokycanova 1929,356 01 Sokolov</t>
  </si>
  <si>
    <t>DIČ:</t>
  </si>
  <si>
    <t>Uchazeč:</t>
  </si>
  <si>
    <t>Vyplň údaj</t>
  </si>
  <si>
    <t>Projektant:</t>
  </si>
  <si>
    <t>25224581</t>
  </si>
  <si>
    <t>Kancelář stavebního inženýrství s.r.o.</t>
  </si>
  <si>
    <t>CZ25224581</t>
  </si>
  <si>
    <t>True</t>
  </si>
  <si>
    <t>Poznámka:</t>
  </si>
  <si>
    <t xml:space="preserve">Jména výrobců a obchodní názvy u položek jsou pouze informativní, uvedené jako reference technických parametrů,_x000D_
vzájemné kompatibility zařízení a dostupnosti odborného servisu. Lze použít výrobky ekvivalentních vlastností jiných výrobců._x000D_
_x000D_
Soupis prací je sestaven s využitím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uvedený žádný údaj, nepochází z cenové soustavy ÚRS.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</si>
  <si>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</si>
  <si>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</si>
  <si>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</si>
  <si>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</si>
  <si>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</si>
  <si>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</si>
  <si>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</si>
  <si>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</si>
  <si>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</si>
  <si>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</si>
  <si>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</si>
  <si>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</si>
  <si>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</si>
  <si>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</si>
  <si>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</si>
  <si>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</si>
  <si>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</si>
  <si>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</si>
  <si>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</si>
  <si>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</si>
  <si>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</si>
  <si>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</si>
  <si>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</si>
  <si>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</si>
  <si>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</si>
  <si>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</si>
  <si>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</si>
  <si>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</si>
  <si>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</si>
  <si>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</si>
  <si>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</si>
  <si>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</si>
  <si>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</si>
  <si>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</si>
  <si>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</si>
  <si>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</si>
  <si>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</si>
  <si>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</si>
  <si>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</si>
  <si>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</si>
  <si>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</si>
  <si>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</si>
  <si>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</si>
  <si>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</si>
  <si>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</si>
  <si>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</si>
  <si>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</si>
  <si>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</si>
  <si>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</si>
  <si>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</si>
  <si>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</si>
  <si>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</si>
  <si>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</si>
  <si>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</si>
  <si>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</si>
  <si>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</si>
  <si>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</si>
  <si>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</si>
  <si>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</si>
  <si>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</si>
  <si>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</si>
  <si>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</si>
  <si>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</si>
  <si>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767 - Konstrukce zámečnické</t>
  </si>
  <si>
    <t>VRN - Vedlejší rozpočtové náklady</t>
  </si>
  <si>
    <t xml:space="preserve">    VRN3 - Zařízení staveniště</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</si>
  <si>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</si>
  <si>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</si>
  <si>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</si>
  <si>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</si>
  <si>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</si>
  <si>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</si>
  <si>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</si>
  <si>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</si>
  <si>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</si>
  <si>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</si>
  <si>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</si>
  <si>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</si>
  <si>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</si>
  <si>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</si>
  <si>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</si>
  <si>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</si>
  <si>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</si>
  <si>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</si>
  <si>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</si>
  <si>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</si>
  <si>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113107112</t>
  </si>
  <si>
    <t>Odstranění podkladu pl do 50 m2 z kameniva těženého tl 200 mm</t>
  </si>
  <si>
    <t>m2</t>
  </si>
  <si>
    <t>CS ÚRS 2017 01</t>
  </si>
  <si>
    <t>4</t>
  </si>
  <si>
    <t>748669679</t>
  </si>
  <si>
    <t>PP</t>
  </si>
  <si>
    <t>Odstranění podkladů nebo krytů s přemístěním hmot na skládku na vzdálenost do 3 m nebo s naložením na dopravní prostředek v ploše jednotlivě do 50 m2 z kameniva těženého, o tl. vrstvy přes 100 do 200 mm</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</si>
  <si>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</si>
  <si>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</si>
  <si>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VV</t>
  </si>
  <si>
    <t>vrstva kačírku nad gabionovou stěnou</t>
  </si>
  <si>
    <t>1,0*22,0</t>
  </si>
  <si>
    <t>113107142</t>
  </si>
  <si>
    <t>Odstranění podkladu pl do 50 m2 živičných tl 100 mm</t>
  </si>
  <si>
    <t>424170480</t>
  </si>
  <si>
    <t>Odstranění podkladů nebo krytů s přemístěním hmot na skládku na vzdálenost do 3 m nebo s naložením na dopravní prostředek v ploše jednotlivě do 50 m2 živičných, o tl. vrstvy přes 50 do 100 mm</t>
  </si>
  <si>
    <t>2,5*22,0</t>
  </si>
  <si>
    <t>3</t>
  </si>
  <si>
    <t>122201101</t>
  </si>
  <si>
    <t>Odkopávky a prokopávky nezapažené v hornině tř. 3 objem do 100 m3</t>
  </si>
  <si>
    <t>m3</t>
  </si>
  <si>
    <t>-1792637835</t>
  </si>
  <si>
    <t>Odkopávky a prokopávky nezapažené s přehozením výkopku na vzdálenost do 3 m nebo s naložením na dopravní prostředek v hornině tř. 3 do 100 m3</t>
  </si>
  <si>
    <t xml:space="preserve">Poznámka k souboru cen:_x000D_
1. Odkopávky a prokopávky v roubených prostorech se oceňují podle čl. 3116 Všeobec- 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</si>
  <si>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zásyp za bouranou zdí</t>
  </si>
  <si>
    <t>3,0*0,3*22,0</t>
  </si>
  <si>
    <t>132301101</t>
  </si>
  <si>
    <t>Hloubení rýh š do 600 mm v hornině tř. 4 objemu do 100 m3</t>
  </si>
  <si>
    <t>532145227</t>
  </si>
  <si>
    <t>Hloubení zapažených i nezapažených rýh šířky do 600 mm s urovnáním dna do předepsaného profilu a spádu v hornině tř. 4 do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</si>
  <si>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</si>
  <si>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u paty zdi</t>
  </si>
  <si>
    <t>(1,0+2,0)/2*1,2*22,0</t>
  </si>
  <si>
    <t xml:space="preserve">u rubu hlavy zdi </t>
  </si>
  <si>
    <t>0,5*0,8*22,0</t>
  </si>
  <si>
    <t>5</t>
  </si>
  <si>
    <t>132301109</t>
  </si>
  <si>
    <t>Příplatek za lepivost k hloubení rýh š do 600 mm v hornině tř. 4</t>
  </si>
  <si>
    <t>548928248</t>
  </si>
  <si>
    <t>Hloubení zapažených i nezapažených rýh šířky do 600 mm s urovnáním dna do předepsaného profilu a spádu v hornině tř. 4 Příplatek k cenám za lepivost horniny tř. 4</t>
  </si>
  <si>
    <t>6</t>
  </si>
  <si>
    <t>162301101</t>
  </si>
  <si>
    <t>Vodorovné přemístění do 500 m výkopku/sypaniny z horniny tř. 1 až 4</t>
  </si>
  <si>
    <t>-301989612</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</si>
  <si>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</si>
  <si>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 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</si>
  <si>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19,8*2</t>
  </si>
  <si>
    <t>7</t>
  </si>
  <si>
    <t>167101101</t>
  </si>
  <si>
    <t>Nakládání výkopku z hornin tř. 1 až 4 do 100 m3</t>
  </si>
  <si>
    <t>-2055261805</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</si>
  <si>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</si>
  <si>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</si>
  <si>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8</t>
  </si>
  <si>
    <t>174101101</t>
  </si>
  <si>
    <t>Zásyp jam, šachet rýh nebo kolem objektů sypaninou se zhutněním</t>
  </si>
  <si>
    <t>-1303587752</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</si>
  <si>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</si>
  <si>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</si>
  <si>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19,8</t>
  </si>
  <si>
    <t>Zakládání</t>
  </si>
  <si>
    <t>9</t>
  </si>
  <si>
    <t>271532212</t>
  </si>
  <si>
    <t>Podsyp pod základové konstrukce se zhutněním z hrubého kameniva frakce 16 až 32 mm</t>
  </si>
  <si>
    <t>349214373</t>
  </si>
  <si>
    <t>Podsyp pod základové konstrukce se zhutněním a urovnáním povrchu z kameniva hrubého, frakce 16 - 32 mm</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</si>
  <si>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</si>
  <si>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0,6*1,5*22,0</t>
  </si>
  <si>
    <t>Svislé a kompletní konstrukce</t>
  </si>
  <si>
    <t>334214521</t>
  </si>
  <si>
    <t>Zdivo nadzákladové opěrných zdí z lomového kamene  do drátěných gabionů na sucho</t>
  </si>
  <si>
    <t>-1212692365</t>
  </si>
  <si>
    <t>Zdivo nadzákladové opěrných zdí do drátěných gabionů z lomového kamene neupraveného výplňového na základ ze štěrkodrti na sucho</t>
  </si>
  <si>
    <t xml:space="preserve">Poznámka k souboru cen:_x000D_
1. V cenách jsou započteny náklady na sestavení drátěných krabic gabionů do stupňovité zdi, výplň krabic kamenivem nakladačem nebo jeřábem s kontejnerem, lícové urovnání pohledové a horní plochy výplně gabionu, vyklínkování výplně na sucho a dodání sestavy drátěných krabic gabionů (5 m2 sítě/ 1 m3 kamene). 2. Soubor cen nelze použít pro ocenění rovnaniny za rubem opěr a křídel z lomového kamene, které se oceňují souborem cen 463 21-11 Rovnanina z lomového kamene neopracovaného tříděného. </t>
  </si>
  <si>
    <t>P</t>
  </si>
  <si>
    <t>Poznámka k položce:
vypln - frakce 80-120mm</t>
  </si>
  <si>
    <t>1,0*1,0*22,0</t>
  </si>
  <si>
    <t>navýšení zdi</t>
  </si>
  <si>
    <t>0,5*1,0*22,0</t>
  </si>
  <si>
    <t>Vodorovné konstrukce</t>
  </si>
  <si>
    <t>11</t>
  </si>
  <si>
    <t>451577777</t>
  </si>
  <si>
    <t>Podklad nebo lože pod dlažbu vodorovný nebo do sklonu 1:5 z kameniva těženého tl do 100 mm</t>
  </si>
  <si>
    <t>982171498</t>
  </si>
  <si>
    <t>Podklad nebo lože pod dlažbu (přídlažbu) v ploše vodorovné nebo ve sklonu do 1:5, tloušťky od 30 do 100 mm z kameniva těženého</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</si>
  <si>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</si>
  <si>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zarovnání horní hrany gabionů u paty zdi</t>
  </si>
  <si>
    <t>Komunikace pozemní</t>
  </si>
  <si>
    <t>12</t>
  </si>
  <si>
    <t>564251111</t>
  </si>
  <si>
    <t>Podklad nebo podsyp ze štěrkopísku ŠP tl 150 mm fr. 0-22</t>
  </si>
  <si>
    <t>-1165379180</t>
  </si>
  <si>
    <t>Podklad nebo podsyp ze štěrkopísku ŠP s rozprostřením, vlhčením a zhutněním, po zhutnění tl. 150 mm</t>
  </si>
  <si>
    <t>22,0*0,5</t>
  </si>
  <si>
    <t>13</t>
  </si>
  <si>
    <t>564752111</t>
  </si>
  <si>
    <t>Podklad z vibrovaného štěrku VŠ tl 150 mm</t>
  </si>
  <si>
    <t>1456100448</t>
  </si>
  <si>
    <t>Podklad nebo kryt z vibrovaného štěrku VŠ s rozprostřením, vlhčením a zhutněním, po zhutnění tl. 150 mm</t>
  </si>
  <si>
    <t>14</t>
  </si>
  <si>
    <t>577154111</t>
  </si>
  <si>
    <t>Asfaltový beton vrstva obrusná ACO 11 (ABS) tř. I tl 60 mm š do 3 m z nemodifikovaného asfaltu</t>
  </si>
  <si>
    <t>1993602089</t>
  </si>
  <si>
    <t>Asfaltový beton vrstva obrusná ACO 11 (ABS) s rozprostřením a se zhutněním z nemodifikovaného asfaltu v pruhu šířky do 3 m tř. I, po zhutnění tl. 60 mm</t>
  </si>
  <si>
    <t xml:space="preserve">Poznámka k souboru cen:_x000D_
1. ČSN EN 13108-1 připouští pro ACO 11 pouze tl. 35 až 50 mm. </t>
  </si>
  <si>
    <t>Úpravy povrchů, podlahy a osazování výplní</t>
  </si>
  <si>
    <t>622215134</t>
  </si>
  <si>
    <t>Oprava kontaktního zateplení stěn z polystyrenových desek tloušťky do 160 mm plochy do 1,0m2</t>
  </si>
  <si>
    <t>kus</t>
  </si>
  <si>
    <t>1426556701</t>
  </si>
  <si>
    <t>Oprava kontaktního zateplení z polystyrenových desek jednotlivých malých ploch tloušťky přes 120 do 160 mm stěn, plochy jednotlivě přes 0,5 do 1,0 m2</t>
  </si>
  <si>
    <t>16</t>
  </si>
  <si>
    <t>622252001</t>
  </si>
  <si>
    <t>Montáž zakládacích soklových lišt kontaktního zateplení</t>
  </si>
  <si>
    <t>m</t>
  </si>
  <si>
    <t>788078809</t>
  </si>
  <si>
    <t>Montáž lišt kontaktního zateplení zakládacích soklových připevněných hmoždinkami</t>
  </si>
  <si>
    <t>17</t>
  </si>
  <si>
    <t>M</t>
  </si>
  <si>
    <t>590516470</t>
  </si>
  <si>
    <t>lišta soklová Al s okapničkou, zakládací U , 0,95/200 cm</t>
  </si>
  <si>
    <t>185058827</t>
  </si>
  <si>
    <t>lišta soklová Al s okapničkou, zakládací U 10 cm, 0,95/200 cm</t>
  </si>
  <si>
    <t>6*1,05 'Přepočtené koeficientem množství</t>
  </si>
  <si>
    <t>Ostatní konstrukce a práce, bourání</t>
  </si>
  <si>
    <t>18</t>
  </si>
  <si>
    <t>919726123</t>
  </si>
  <si>
    <t>Geotextilie pro ochranu, separaci a filtraci netkaná měrná hmotnost do 500 g/m2</t>
  </si>
  <si>
    <t>-1852422016</t>
  </si>
  <si>
    <t>Geotextilie netkaná pro ochranu, separaci nebo filtraci měrná hmotnost přes 300 do 500 g/m2</t>
  </si>
  <si>
    <t xml:space="preserve">Poznámka k souboru cen:_x000D_
1. V cenách jsou započteny i náklady na položení a dodání geotextilie včetně přesahů. </t>
  </si>
  <si>
    <t>v rubu zdi</t>
  </si>
  <si>
    <t>19</t>
  </si>
  <si>
    <t>919731122</t>
  </si>
  <si>
    <t>Zarovnání styčné plochy podkladu nebo krytu živičného tl do 100 mm</t>
  </si>
  <si>
    <t>95347107</t>
  </si>
  <si>
    <t>Zarovnání styčné plochy podkladu nebo krytu podél vybourané části komunikace nebo zpevněné plochy živičné tl. přes 50 do 100 mm</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</si>
  <si>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</si>
  <si>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20</t>
  </si>
  <si>
    <t>919735112</t>
  </si>
  <si>
    <t>Řezání stávajícího živičného krytu hl do 100 mm</t>
  </si>
  <si>
    <t>940654007</t>
  </si>
  <si>
    <t>Řezání stávajícího živičného krytu nebo podkladu hloubky přes 50 do 100 mm</t>
  </si>
  <si>
    <t xml:space="preserve">Poznámka k souboru cen:_x000D_
1. V cenách jsou započteny i náklady na spotřebu vody. </t>
  </si>
  <si>
    <t>961055111</t>
  </si>
  <si>
    <t>Bourání základů ze ŽB</t>
  </si>
  <si>
    <t>1759622781</t>
  </si>
  <si>
    <t>Bourání základů z betonu železového</t>
  </si>
  <si>
    <t>poddzemní část OZ</t>
  </si>
  <si>
    <t>(0,4+0,05)*0,6*22,0</t>
  </si>
  <si>
    <t>0,6*0,6*22,0</t>
  </si>
  <si>
    <t>22</t>
  </si>
  <si>
    <t>962052211</t>
  </si>
  <si>
    <t>Bourání zdiva nadzákladového ze ŽB přes 1 m3</t>
  </si>
  <si>
    <t>1447705797</t>
  </si>
  <si>
    <t>Bourání zdiva železobetonového nadzákladového, objemu přes 1 m3</t>
  </si>
  <si>
    <t xml:space="preserve">Poznámka k souboru cen:_x000D_
1. Bourání pilířů o průřezu přes 0,36 m2 se oceňuje cenami - 2210 a -2211 jako bourání zdiva nadzákladového železobetonového. </t>
  </si>
  <si>
    <t>nadzemní část OZ</t>
  </si>
  <si>
    <t>(0,4+0,05)*2,8*22,0</t>
  </si>
  <si>
    <t>23</t>
  </si>
  <si>
    <t>975011231</t>
  </si>
  <si>
    <t>Podpěrné dřevení při podezdívání základů tl 450 mm vyzdívka v do 2 m dl podchycení do 3 m</t>
  </si>
  <si>
    <t>-570271231</t>
  </si>
  <si>
    <t>Podpěrné dřevení při podezdívání základového zdiva při výšce vyzdívky do 2 m, při tl. zdiva 450 mm a délce podchycení přes 1 do 3 m</t>
  </si>
  <si>
    <t xml:space="preserve">Poznámka k souboru cen:_x000D_
1. V cenách jsou započteny i náklady na: a) podpěrné dřevení; při oboustranném podpěrném dřevení oceňuje se podpírání na každé straně samostatně. b) kapes pro vzpěry. </t>
  </si>
  <si>
    <t>24</t>
  </si>
  <si>
    <t>975018231</t>
  </si>
  <si>
    <t>Příplatek k podpěrnému dřevení při podezdívání základů tl do 450 mm dl podchycení do 3 m ZKD 1 m v</t>
  </si>
  <si>
    <t>1850005553</t>
  </si>
  <si>
    <t>Podpěrné dřevení při podezdívání základového zdiva při výšce vyzdívky do 2 m, při tl. zdiva Příplatek k cenám za každý další 1 m výšky přes 2 m, při tl. zdiva do 450 mm a délce podchycení přes 1 do 3 m</t>
  </si>
  <si>
    <t>25</t>
  </si>
  <si>
    <t>976047231</t>
  </si>
  <si>
    <t>Vybourání betonových nebo ŽB krycích desek tl do100 mm</t>
  </si>
  <si>
    <t>-1597253188</t>
  </si>
  <si>
    <t>Vybourání betonových nebo železobetonových dvířek, ventilací, obrub, krycích desek krycích desek, ukončujících horní plochu zdiva, tl. do 100 mm</t>
  </si>
  <si>
    <t>26</t>
  </si>
  <si>
    <t>976071111</t>
  </si>
  <si>
    <t>Vybourání kovových madel a zábradlí</t>
  </si>
  <si>
    <t>-1546225213</t>
  </si>
  <si>
    <t>Vybourání kovových madel, zábradlí, dvířek, zděří, kotevních želez madel a zábradlí</t>
  </si>
  <si>
    <t>27</t>
  </si>
  <si>
    <t>978071211</t>
  </si>
  <si>
    <t>Otlučení omítky a odstranění izolace z lepenky svislé pl do 1 m2</t>
  </si>
  <si>
    <t>1741441320</t>
  </si>
  <si>
    <t>Odsekání omítky (včetně podkladní) a odstranění tepelné nebo vodotěsné izolace lepenkové svislé, plochy do 1 m2</t>
  </si>
  <si>
    <t>0,2*3,0+2,0*1,0</t>
  </si>
  <si>
    <t>997</t>
  </si>
  <si>
    <t>Přesun sutě</t>
  </si>
  <si>
    <t>28</t>
  </si>
  <si>
    <t>997013111</t>
  </si>
  <si>
    <t>Vnitrostaveništní doprava suti a vybouraných hmot pro budovy v do 6 m s použitím mechanizace</t>
  </si>
  <si>
    <t>t</t>
  </si>
  <si>
    <t>-791356444</t>
  </si>
  <si>
    <t>Vnitrostaveništní doprava suti a vybouraných hmot vodorovně do 50 m svisle s použitím mechanizace pro budovy a haly výšky do 6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</si>
  <si>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</si>
  <si>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29</t>
  </si>
  <si>
    <t>997013501</t>
  </si>
  <si>
    <t>Odvoz suti a vybouraných hmot na skládku nebo meziskládku do 1 km se složením</t>
  </si>
  <si>
    <t>-865750978</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</si>
  <si>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</si>
  <si>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</si>
  <si>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30</t>
  </si>
  <si>
    <t>997013509</t>
  </si>
  <si>
    <t>Příplatek k odvozu suti a vybouraných hmot na skládku ZKD 1 km přes 1 km</t>
  </si>
  <si>
    <t>-2011983210</t>
  </si>
  <si>
    <t>Odvoz suti a vybouraných hmot na skládku nebo meziskládku se složením, na vzdálenost Příplatek k ceně za každý další i započatý 1 km přes 1 km</t>
  </si>
  <si>
    <t>123,368*20 'Přepočtené koeficientem množství</t>
  </si>
  <si>
    <t>31</t>
  </si>
  <si>
    <t>997013831</t>
  </si>
  <si>
    <t>Poplatek za uložení stavebního směsného odpadu na skládce (skládkovné)</t>
  </si>
  <si>
    <t>1089570453</t>
  </si>
  <si>
    <t>Poplatek za uložení stavebního odpadu na skládce (skládkovné) směsného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</si>
  <si>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</si>
  <si>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</si>
  <si>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</si>
  <si>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32</t>
  </si>
  <si>
    <t>998153131</t>
  </si>
  <si>
    <t>Přesun hmot pro samostatné zdi a valy zděné z cihel, kamene, tvárnic nebo monolitické v do 20 m</t>
  </si>
  <si>
    <t>-1511083932</t>
  </si>
  <si>
    <t>Přesun hmot pro zdi a valy samostatné se svislou nosnou konstrukcí zděnou nebo monolitickou betonovou tyčovou nebo plošnou vodorovná dopravní vzdálenost do 50 m, pro zdi výšky do 20 m</t>
  </si>
  <si>
    <t>PSV</t>
  </si>
  <si>
    <t>Práce a dodávky PSV</t>
  </si>
  <si>
    <t>767</t>
  </si>
  <si>
    <t>Konstrukce zámečnické</t>
  </si>
  <si>
    <t>33</t>
  </si>
  <si>
    <t>767161114</t>
  </si>
  <si>
    <t>Montáž zábradlí rovného z trubek do zdi hmotnosti do 30 kg</t>
  </si>
  <si>
    <t>-1735728680</t>
  </si>
  <si>
    <t>Montáž zábradlí rovného z trubek nebo tenkostěnných profilů do zdiva, hmotnosti 1 m zábradlí přes 20 do 30 kg</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</si>
  <si>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</si>
  <si>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34</t>
  </si>
  <si>
    <t>7672290000</t>
  </si>
  <si>
    <t>Úprava zábradlí, prodloužení stojek, kotevní prvky, povrchová úprava</t>
  </si>
  <si>
    <t>1929856653</t>
  </si>
  <si>
    <t>35</t>
  </si>
  <si>
    <t>998767101</t>
  </si>
  <si>
    <t>Přesun hmot tonážní pro zámečnické konstrukce v objektech v do 6 m</t>
  </si>
  <si>
    <t>-830907306</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</si>
  <si>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</si>
  <si>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</si>
  <si>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VRN</t>
  </si>
  <si>
    <t>Vedlejší rozpočtové náklady</t>
  </si>
  <si>
    <t>36</t>
  </si>
  <si>
    <t>012002000</t>
  </si>
  <si>
    <t>Geodetické práce</t>
  </si>
  <si>
    <t>ks</t>
  </si>
  <si>
    <t>1024</t>
  </si>
  <si>
    <t>2029626490</t>
  </si>
  <si>
    <t>Hlavní tituly průvodních činností a nákladů průzkumné geodetické a projektové práce geodetické práce</t>
  </si>
  <si>
    <t>vytýčení sítí, zaměření stavu</t>
  </si>
  <si>
    <t>VRN3</t>
  </si>
  <si>
    <t>Zařízení staveniště</t>
  </si>
  <si>
    <t>37</t>
  </si>
  <si>
    <t>032903000</t>
  </si>
  <si>
    <t>Náklady na provoz a údržbu vybavení staveniště</t>
  </si>
  <si>
    <t>175682601</t>
  </si>
  <si>
    <t>Zařízení staveniště vybavení staveniště náklady na provoz a údržbu vybavení staveniště</t>
  </si>
  <si>
    <t>mobilní WC</t>
  </si>
  <si>
    <t>staveništní buňka</t>
  </si>
  <si>
    <t>zábor staveniště , průběžný úklid</t>
  </si>
  <si>
    <t>38</t>
  </si>
  <si>
    <t>034002000</t>
  </si>
  <si>
    <t>Zabezpečení staveniště</t>
  </si>
  <si>
    <t>-258435951</t>
  </si>
  <si>
    <t>Hlavní tituly průvodních činností a nákladů zařízení staveniště zabezpečení staveniště</t>
  </si>
  <si>
    <t>provizorní oplocení staveniště, příp. osvětlení</t>
  </si>
  <si>
    <t>VRN7</t>
  </si>
  <si>
    <t>Provozní vlivy</t>
  </si>
  <si>
    <t>39</t>
  </si>
  <si>
    <t>072002000</t>
  </si>
  <si>
    <t>Silniční provoz - DIO</t>
  </si>
  <si>
    <t>Kč</t>
  </si>
  <si>
    <t>1441881902</t>
  </si>
  <si>
    <t>Hlavní tituly průvodních činností a nákladů provozní vlivy silniční provoz</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</si>
  <si>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</si>
  <si>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</si>
  <si>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</si>
  <si>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</si>
  <si>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</si>
  <si>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</si>
  <si>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</si>
  <si>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</si>
  <si>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</si>
  <si>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</si>
  <si>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</si>
  <si>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</si>
  <si>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</si>
  <si>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</si>
  <si>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</si>
  <si>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</si>
  <si>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</si>
  <si>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</si>
  <si>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</si>
  <si>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</si>
  <si>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</si>
  <si>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</si>
  <si>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</si>
  <si>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</si>
  <si>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</si>
  <si>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</si>
  <si>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</si>
  <si>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</si>
  <si>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</si>
  <si>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</si>
  <si>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</si>
  <si>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</si>
  <si>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</si>
  <si>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</si>
  <si>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</si>
  <si>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</si>
  <si>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</si>
  <si>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</si>
  <si>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</si>
  <si>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</si>
  <si>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</si>
  <si>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</si>
  <si>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</si>
  <si>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</si>
  <si>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</si>
  <si>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</si>
  <si>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</si>
  <si>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</si>
  <si>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</si>
  <si>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</si>
  <si>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</si>
  <si>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</si>
  <si>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</si>
  <si>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</si>
  <si>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</si>
  <si>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</si>
  <si>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</si>
  <si>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</si>
  <si>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</si>
  <si>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</si>
  <si>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</si>
  <si>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</si>
  <si>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</si>
  <si>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</si>
  <si>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</si>
  <si>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</si>
  <si>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</si>
  <si>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</si>
  <si>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</si>
  <si>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</si>
  <si>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</si>
  <si>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</si>
  <si>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</si>
  <si>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</si>
  <si>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</si>
  <si>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</si>
  <si>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</si>
  <si>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</si>
  <si>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</si>
  <si>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</si>
  <si>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</si>
  <si>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</si>
  <si>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</si>
  <si>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</si>
  <si>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</si>
  <si>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</si>
  <si>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</si>
  <si>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</si>
  <si>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</si>
  <si>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</si>
  <si>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</si>
  <si>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</si>
  <si>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</si>
  <si>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</si>
  <si>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</si>
  <si>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</si>
  <si>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</si>
  <si>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</si>
  <si>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</si>
  <si>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</si>
  <si>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</si>
  <si>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</si>
  <si>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</si>
  <si>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</si>
  <si>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</si>
  <si>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</si>
  <si>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</si>
  <si>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</si>
  <si>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</si>
  <si>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</si>
  <si>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</si>
  <si>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</si>
  <si>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</si>
  <si>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</si>
  <si>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</si>
  <si>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</si>
  <si>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</si>
  <si>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</si>
  <si>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</si>
  <si>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</si>
  <si>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</si>
  <si>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</si>
  <si>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</si>
  <si>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</si>
  <si>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</si>
  <si>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</si>
  <si>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</si>
  <si>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</si>
  <si>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</si>
  <si>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</si>
  <si>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</si>
  <si>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</si>
  <si>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</si>
  <si>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</si>
  <si>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</si>
  <si>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</si>
  <si>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</si>
  <si>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</si>
  <si>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</si>
  <si>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</si>
  <si>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</si>
  <si>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</si>
  <si>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</si>
  <si>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</si>
  <si>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</si>
  <si>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</si>
  <si>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</si>
  <si>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</si>
  <si>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</si>
  <si>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</si>
  <si>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</si>
  <si>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</si>
  <si>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</si>
  <si>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</si>
  <si>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</si>
  <si>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</si>
  <si>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</si>
  <si>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</si>
  <si>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</si>
  <si>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</si>
  <si>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</si>
  <si>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</si>
  <si>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</si>
  <si>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</si>
  <si>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</si>
  <si>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</si>
  <si>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</si>
  <si>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</si>
  <si>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</si>
  <si>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</si>
  <si>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</si>
  <si>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</si>
  <si>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</si>
  <si>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</si>
  <si>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</si>
  <si>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</si>
  <si>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</si>
  <si>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</si>
  <si>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</si>
  <si>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</si>
  <si>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</si>
  <si>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</si>
  <si>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</si>
  <si>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Rezerva investora ve výši  5% z HSV+PSV</t>
  </si>
  <si>
    <t>%</t>
  </si>
  <si>
    <t xml:space="preserve">    VRN Rezerva investora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</si>
</sst>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sz val="8"/>
      <color rgb="FF80008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8">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8">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rgb="FF969696"/>
      </left>
      <right style="hair">
        <color rgb="FF969696"/>
      </right>
      <top style="hair">
        <color rgb="FF969696"/>
      </top>
      <bottom style="thin">
        <color indexed="64"/>
      </bottom>
      <diagonal/>
    </border>
  </borders>
  <cellStyleXfs count="2">
    <xf numFmtId="0" fontId="0" fillId="0" borderId="0"/>
    <xf numFmtId="0" fontId="46" fillId="0" borderId="0" applyNumberFormat="0" applyFill="0" applyBorder="0" applyAlignment="0" applyProtection="0"/>
  </cellStyleXfs>
  <cellXfs count="333">
    <xf numFmtId="0" fontId="0" fillId="0" borderId="0" xfId="0"/>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0" fillId="0" borderId="0" xfId="0" applyAlignment="1" applyProtection="1">
      <alignment vertical="top"/>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39" fillId="0" borderId="32"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39"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41"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32"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1" xfId="0" applyFont="1" applyBorder="1" applyAlignment="1" applyProtection="1">
      <alignment vertical="center"/>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vertical="center" wrapText="1"/>
      <protection locked="0"/>
    </xf>
    <xf numFmtId="0" fontId="39" fillId="0" borderId="35" xfId="0" applyFont="1" applyBorder="1" applyAlignment="1" applyProtection="1">
      <alignment vertical="center" wrapText="1"/>
      <protection locked="0"/>
    </xf>
    <xf numFmtId="0" fontId="43" fillId="0" borderId="34" xfId="0" applyFont="1" applyBorder="1" applyAlignment="1" applyProtection="1">
      <alignment vertical="center" wrapText="1"/>
      <protection locked="0"/>
    </xf>
    <xf numFmtId="0" fontId="39" fillId="0" borderId="36" xfId="0" applyFont="1" applyBorder="1" applyAlignment="1" applyProtection="1">
      <alignment vertical="center" wrapText="1"/>
      <protection locked="0"/>
    </xf>
    <xf numFmtId="0" fontId="39" fillId="0" borderId="1"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41" fillId="0" borderId="34" xfId="0" applyFont="1" applyBorder="1" applyAlignment="1" applyProtection="1">
      <alignment horizontal="center" vertical="center"/>
      <protection locked="0"/>
    </xf>
    <xf numFmtId="0" fontId="44"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1" xfId="0" applyFont="1" applyBorder="1" applyAlignment="1" applyProtection="1">
      <alignment horizontal="center" vertical="center"/>
      <protection locked="0"/>
    </xf>
    <xf numFmtId="0" fontId="42" fillId="0" borderId="32" xfId="0" applyFont="1" applyBorder="1" applyAlignment="1" applyProtection="1">
      <alignment horizontal="left" vertical="center"/>
      <protection locked="0"/>
    </xf>
    <xf numFmtId="0" fontId="42" fillId="2" borderId="1" xfId="0" applyFont="1" applyFill="1" applyBorder="1" applyAlignment="1" applyProtection="1">
      <alignment horizontal="left" vertical="center"/>
      <protection locked="0"/>
    </xf>
    <xf numFmtId="0" fontId="42" fillId="2" borderId="1" xfId="0" applyFont="1" applyFill="1" applyBorder="1" applyAlignment="1" applyProtection="1">
      <alignment horizontal="center" vertical="center"/>
      <protection locked="0"/>
    </xf>
    <xf numFmtId="0" fontId="39" fillId="0" borderId="35"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39" fillId="0" borderId="36"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9" fillId="0" borderId="1" xfId="0" applyFont="1" applyBorder="1" applyAlignment="1" applyProtection="1">
      <alignment horizontal="left" vertical="center" wrapText="1"/>
      <protection locked="0"/>
    </xf>
    <xf numFmtId="0" fontId="42" fillId="0" borderId="1" xfId="0" applyFont="1" applyBorder="1" applyAlignment="1" applyProtection="1">
      <alignment horizontal="center"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protection locked="0"/>
    </xf>
    <xf numFmtId="0" fontId="42" fillId="0" borderId="35"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2" fillId="0" borderId="1" xfId="0" applyFont="1" applyBorder="1" applyAlignment="1" applyProtection="1">
      <alignment horizontal="left" vertical="top"/>
      <protection locked="0"/>
    </xf>
    <xf numFmtId="0" fontId="42" fillId="0" borderId="1" xfId="0" applyFont="1" applyBorder="1" applyAlignment="1" applyProtection="1">
      <alignment horizontal="center" vertical="top"/>
      <protection locked="0"/>
    </xf>
    <xf numFmtId="0" fontId="42" fillId="0" borderId="35"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1"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41"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2"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1" fillId="0" borderId="34" xfId="0" applyFont="1" applyBorder="1" applyAlignment="1" applyProtection="1">
      <alignment horizontal="left"/>
      <protection locked="0"/>
    </xf>
    <xf numFmtId="0" fontId="44" fillId="0" borderId="34" xfId="0" applyFont="1" applyBorder="1" applyAlignment="1" applyProtection="1">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0" fontId="39" fillId="0" borderId="1" xfId="0" applyFont="1" applyBorder="1" applyAlignment="1" applyProtection="1">
      <alignment horizontal="center" vertical="center"/>
      <protection locked="0"/>
    </xf>
    <xf numFmtId="0" fontId="39" fillId="0" borderId="1" xfId="0" applyFont="1" applyBorder="1" applyAlignment="1" applyProtection="1">
      <alignment horizontal="left" vertical="top"/>
      <protection locked="0"/>
    </xf>
    <xf numFmtId="0" fontId="39" fillId="0" borderId="35" xfId="0" applyFont="1" applyBorder="1" applyAlignment="1" applyProtection="1">
      <alignment vertical="top"/>
      <protection locked="0"/>
    </xf>
    <xf numFmtId="0" fontId="39" fillId="0" borderId="34" xfId="0" applyFont="1" applyBorder="1" applyAlignment="1" applyProtection="1">
      <alignment vertical="top"/>
      <protection locked="0"/>
    </xf>
    <xf numFmtId="0" fontId="39" fillId="0" borderId="36" xfId="0" applyFont="1" applyBorder="1" applyAlignment="1" applyProtection="1">
      <alignment vertical="top"/>
      <protection locked="0"/>
    </xf>
    <xf numFmtId="0" fontId="40" fillId="0" borderId="1" xfId="0" applyFont="1" applyBorder="1" applyAlignment="1" applyProtection="1">
      <alignment horizontal="center" vertical="center" wrapText="1"/>
      <protection locked="0"/>
    </xf>
    <xf numFmtId="0" fontId="41" fillId="0" borderId="34" xfId="0" applyFont="1" applyBorder="1" applyAlignment="1" applyProtection="1">
      <alignment horizontal="left" wrapText="1"/>
      <protection locked="0"/>
    </xf>
    <xf numFmtId="0" fontId="42" fillId="0" borderId="1" xfId="0" applyFont="1" applyBorder="1" applyAlignment="1" applyProtection="1">
      <alignment horizontal="left" vertical="center" wrapText="1"/>
      <protection locked="0"/>
    </xf>
    <xf numFmtId="0" fontId="42" fillId="0" borderId="1" xfId="0" applyFont="1" applyBorder="1" applyAlignment="1" applyProtection="1">
      <alignment horizontal="left" vertical="center"/>
      <protection locked="0"/>
    </xf>
    <xf numFmtId="49" fontId="42" fillId="0" borderId="1" xfId="0" applyNumberFormat="1" applyFont="1" applyBorder="1" applyAlignment="1" applyProtection="1">
      <alignment horizontal="left" vertical="center" wrapText="1"/>
      <protection locked="0"/>
    </xf>
    <xf numFmtId="0" fontId="40" fillId="0" borderId="1" xfId="0" applyFont="1" applyBorder="1" applyAlignment="1" applyProtection="1">
      <alignment horizontal="center" vertical="center"/>
      <protection locked="0"/>
    </xf>
    <xf numFmtId="0" fontId="41" fillId="0" borderId="34" xfId="0" applyFont="1" applyBorder="1" applyAlignment="1" applyProtection="1">
      <alignment horizontal="left"/>
      <protection locked="0"/>
    </xf>
    <xf numFmtId="0" fontId="42" fillId="0" borderId="1" xfId="0" applyFont="1" applyBorder="1" applyAlignment="1" applyProtection="1">
      <alignment horizontal="left" vertical="top"/>
      <protection locked="0"/>
    </xf>
    <xf numFmtId="0" fontId="0" fillId="3" borderId="0" xfId="0" applyFill="1" applyProtection="1"/>
    <xf numFmtId="0" fontId="29" fillId="3" borderId="0" xfId="1" applyFont="1" applyFill="1" applyAlignment="1" applyProtection="1">
      <alignment vertical="center"/>
    </xf>
    <xf numFmtId="0" fontId="29" fillId="3" borderId="0" xfId="1" applyFont="1" applyFill="1" applyAlignment="1" applyProtection="1">
      <alignment vertical="center"/>
    </xf>
    <xf numFmtId="0" fontId="46" fillId="3" borderId="0" xfId="1" applyFill="1" applyProtection="1"/>
    <xf numFmtId="0" fontId="0" fillId="0" borderId="0" xfId="0" applyProtection="1"/>
    <xf numFmtId="0" fontId="15" fillId="4" borderId="0" xfId="0" applyFont="1" applyFill="1" applyAlignment="1" applyProtection="1">
      <alignment horizontal="center" vertical="center"/>
    </xf>
    <xf numFmtId="0" fontId="0" fillId="0" borderId="0" xfId="0" applyProtection="1"/>
    <xf numFmtId="0" fontId="0" fillId="0" borderId="0" xfId="0" applyFont="1"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5" fillId="0" borderId="0" xfId="0" applyFont="1" applyAlignment="1" applyProtection="1">
      <alignment horizontal="left" vertical="center"/>
    </xf>
    <xf numFmtId="0" fontId="0" fillId="0" borderId="0" xfId="0" applyFont="1" applyAlignment="1" applyProtection="1">
      <alignment vertical="center"/>
    </xf>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8" fillId="0" borderId="0" xfId="0" applyFont="1" applyBorder="1" applyAlignment="1" applyProtection="1">
      <alignment horizontal="left" vertical="center"/>
    </xf>
    <xf numFmtId="0" fontId="0" fillId="0" borderId="6" xfId="0" applyFont="1" applyBorder="1" applyAlignment="1" applyProtection="1">
      <alignmen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 fillId="0" borderId="0" xfId="0" applyFont="1" applyBorder="1" applyAlignment="1" applyProtection="1">
      <alignment horizontal="left" vertical="center"/>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2" fillId="0" borderId="0" xfId="0" applyFont="1" applyBorder="1" applyAlignment="1" applyProtection="1">
      <alignment horizontal="left" vertical="center" wrapText="1"/>
    </xf>
    <xf numFmtId="0" fontId="0" fillId="0" borderId="6" xfId="0" applyFont="1" applyBorder="1" applyAlignment="1" applyProtection="1">
      <alignment vertical="center" wrapText="1"/>
    </xf>
    <xf numFmtId="0" fontId="0" fillId="0" borderId="0" xfId="0" applyFont="1" applyAlignment="1" applyProtection="1">
      <alignment vertical="center" wrapText="1"/>
    </xf>
    <xf numFmtId="0" fontId="0" fillId="0" borderId="16" xfId="0" applyFont="1" applyBorder="1" applyAlignment="1" applyProtection="1">
      <alignment vertical="center"/>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left" vertical="center"/>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xf>
    <xf numFmtId="0" fontId="0" fillId="7" borderId="0" xfId="0" applyFont="1" applyFill="1" applyBorder="1" applyAlignment="1" applyProtection="1">
      <alignment vertical="center"/>
    </xf>
    <xf numFmtId="0" fontId="3" fillId="7" borderId="9" xfId="0" applyFont="1" applyFill="1" applyBorder="1" applyAlignment="1" applyProtection="1">
      <alignment horizontal="left" vertical="center"/>
    </xf>
    <xf numFmtId="0" fontId="0" fillId="7" borderId="10" xfId="0" applyFont="1" applyFill="1" applyBorder="1" applyAlignment="1" applyProtection="1">
      <alignment vertical="center"/>
    </xf>
    <xf numFmtId="0" fontId="3" fillId="7" borderId="10" xfId="0" applyFont="1" applyFill="1" applyBorder="1" applyAlignment="1" applyProtection="1">
      <alignment horizontal="right" vertical="center"/>
    </xf>
    <xf numFmtId="0" fontId="3" fillId="7" borderId="10" xfId="0" applyFont="1" applyFill="1" applyBorder="1" applyAlignment="1" applyProtection="1">
      <alignment horizontal="center" vertical="center"/>
    </xf>
    <xf numFmtId="4" fontId="3" fillId="7" borderId="10" xfId="0" applyNumberFormat="1" applyFont="1" applyFill="1" applyBorder="1" applyAlignment="1" applyProtection="1">
      <alignment vertical="center"/>
    </xf>
    <xf numFmtId="0" fontId="0" fillId="7" borderId="27"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2" fillId="7" borderId="0" xfId="0" applyFont="1" applyFill="1" applyBorder="1" applyAlignment="1" applyProtection="1">
      <alignment horizontal="left" vertical="center"/>
    </xf>
    <xf numFmtId="0" fontId="2" fillId="7" borderId="0" xfId="0" applyFont="1" applyFill="1" applyBorder="1" applyAlignment="1" applyProtection="1">
      <alignment horizontal="right" vertical="center"/>
    </xf>
    <xf numFmtId="0" fontId="0" fillId="7"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5" fillId="0" borderId="0" xfId="0" applyFont="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6" fillId="0" borderId="0" xfId="0" applyFont="1" applyAlignment="1" applyProtection="1">
      <alignment vertical="center"/>
    </xf>
    <xf numFmtId="0" fontId="16" fillId="0" borderId="0" xfId="0" applyFont="1" applyAlignment="1" applyProtection="1">
      <alignment horizontal="left" vertical="center"/>
    </xf>
    <xf numFmtId="0" fontId="18" fillId="0" borderId="0" xfId="0" applyFont="1" applyAlignment="1" applyProtection="1">
      <alignment horizontal="left" vertical="center"/>
    </xf>
    <xf numFmtId="0" fontId="3" fillId="0" borderId="0" xfId="0" applyFont="1" applyAlignment="1" applyProtection="1">
      <alignment horizontal="left" vertical="center" wrapText="1"/>
    </xf>
    <xf numFmtId="0" fontId="0" fillId="0" borderId="0" xfId="0" applyFont="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5" xfId="0" applyFont="1" applyBorder="1" applyAlignment="1" applyProtection="1">
      <alignment horizontal="center" vertical="center" wrapText="1"/>
    </xf>
    <xf numFmtId="0" fontId="2" fillId="7" borderId="20" xfId="0" applyFont="1" applyFill="1" applyBorder="1" applyAlignment="1" applyProtection="1">
      <alignment horizontal="center" vertical="center" wrapText="1"/>
    </xf>
    <xf numFmtId="0" fontId="2" fillId="7" borderId="21" xfId="0" applyFont="1" applyFill="1" applyBorder="1" applyAlignment="1" applyProtection="1">
      <alignment horizontal="center" vertical="center" wrapText="1"/>
    </xf>
    <xf numFmtId="0" fontId="31" fillId="7" borderId="21" xfId="0" applyFont="1" applyFill="1" applyBorder="1" applyAlignment="1" applyProtection="1">
      <alignment horizontal="center" vertical="center" wrapText="1"/>
    </xf>
    <xf numFmtId="0" fontId="2" fillId="7" borderId="22" xfId="0" applyFont="1" applyFill="1" applyBorder="1" applyAlignment="1" applyProtection="1">
      <alignment horizontal="center" vertical="center" wrapText="1"/>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3" fillId="0" borderId="0" xfId="0" applyFont="1" applyAlignment="1" applyProtection="1">
      <alignment horizontal="left" vertical="center"/>
    </xf>
    <xf numFmtId="4" fontId="23" fillId="0" borderId="0" xfId="0" applyNumberFormat="1" applyFont="1" applyAlignment="1" applyProtection="1"/>
    <xf numFmtId="0" fontId="0" fillId="0" borderId="15" xfId="0" applyFont="1" applyBorder="1" applyAlignment="1" applyProtection="1">
      <alignment vertical="center"/>
    </xf>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pplyProtection="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pplyProtection="1">
      <alignment horizontal="center"/>
    </xf>
    <xf numFmtId="4" fontId="7" fillId="0" borderId="0" xfId="0" applyNumberFormat="1" applyFont="1" applyAlignment="1" applyProtection="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5" borderId="28" xfId="0" applyNumberFormat="1" applyFont="1" applyFill="1" applyBorder="1" applyAlignment="1" applyProtection="1">
      <alignment vertical="center"/>
    </xf>
    <xf numFmtId="4" fontId="0" fillId="0" borderId="28" xfId="0" applyNumberFormat="1" applyFont="1" applyBorder="1" applyAlignment="1" applyProtection="1">
      <alignment vertical="center"/>
    </xf>
    <xf numFmtId="0" fontId="1" fillId="5" borderId="28" xfId="0" applyFont="1" applyFill="1" applyBorder="1" applyAlignment="1" applyProtection="1">
      <alignment horizontal="lef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pplyProtection="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36"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37" fillId="0" borderId="0" xfId="0" applyFont="1" applyAlignment="1" applyProtection="1">
      <alignment horizontal="left" vertical="center"/>
    </xf>
    <xf numFmtId="0" fontId="37"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4"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36" fillId="0" borderId="0" xfId="0" applyFont="1" applyBorder="1" applyAlignment="1" applyProtection="1">
      <alignment vertical="center" wrapText="1"/>
    </xf>
    <xf numFmtId="0" fontId="35" fillId="0" borderId="0" xfId="0" applyFont="1" applyBorder="1" applyAlignment="1" applyProtection="1">
      <alignment horizontal="left" vertical="center" wrapText="1"/>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5" borderId="28" xfId="0" applyNumberFormat="1" applyFont="1" applyFill="1" applyBorder="1" applyAlignment="1" applyProtection="1">
      <alignment vertical="center"/>
    </xf>
    <xf numFmtId="4" fontId="38" fillId="0" borderId="28" xfId="0" applyNumberFormat="1" applyFont="1" applyBorder="1" applyAlignment="1" applyProtection="1">
      <alignment vertical="center"/>
    </xf>
    <xf numFmtId="0" fontId="38" fillId="0" borderId="5" xfId="0" applyFont="1" applyBorder="1" applyAlignment="1" applyProtection="1">
      <alignment vertical="center"/>
    </xf>
    <xf numFmtId="0" fontId="38" fillId="5" borderId="28" xfId="0" applyFont="1" applyFill="1" applyBorder="1" applyAlignment="1" applyProtection="1">
      <alignment horizontal="left" vertical="center"/>
    </xf>
    <xf numFmtId="0" fontId="38" fillId="0" borderId="0" xfId="0" applyFont="1" applyBorder="1" applyAlignment="1" applyProtection="1">
      <alignment horizontal="center"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37" xfId="0" applyFont="1" applyBorder="1" applyAlignment="1" applyProtection="1">
      <alignment horizontal="center" vertical="center"/>
    </xf>
    <xf numFmtId="49" fontId="0" fillId="0" borderId="37" xfId="0" applyNumberFormat="1" applyFont="1" applyBorder="1" applyAlignment="1" applyProtection="1">
      <alignment horizontal="left" vertical="center" wrapText="1"/>
    </xf>
    <xf numFmtId="0" fontId="0" fillId="0" borderId="37" xfId="0" applyFont="1" applyBorder="1" applyAlignment="1" applyProtection="1">
      <alignment horizontal="left" vertical="center" wrapText="1"/>
    </xf>
    <xf numFmtId="0" fontId="0" fillId="0" borderId="37" xfId="0" applyFont="1" applyBorder="1" applyAlignment="1" applyProtection="1">
      <alignment horizontal="center" vertical="center" wrapText="1"/>
    </xf>
    <xf numFmtId="167" fontId="0" fillId="0" borderId="37" xfId="0" applyNumberFormat="1" applyFont="1" applyBorder="1" applyAlignment="1" applyProtection="1">
      <alignment vertical="center"/>
    </xf>
    <xf numFmtId="4" fontId="0" fillId="5" borderId="37" xfId="0" applyNumberFormat="1" applyFont="1" applyFill="1" applyBorder="1" applyAlignment="1" applyProtection="1">
      <alignment vertical="center"/>
    </xf>
    <xf numFmtId="4" fontId="0" fillId="0" borderId="37" xfId="0" applyNumberFormat="1" applyFont="1" applyBorder="1" applyAlignment="1" applyProtection="1">
      <alignment vertical="center"/>
    </xf>
    <xf numFmtId="0" fontId="11" fillId="0" borderId="0" xfId="0" applyFont="1" applyAlignment="1" applyProtection="1">
      <alignment horizontal="left" vertical="center"/>
    </xf>
    <xf numFmtId="0" fontId="17" fillId="0" borderId="0" xfId="0" applyFont="1" applyAlignment="1" applyProtection="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0" fillId="0" borderId="0" xfId="0" applyBorder="1" applyProtection="1"/>
    <xf numFmtId="0" fontId="19" fillId="0" borderId="0" xfId="0" applyFont="1" applyAlignment="1" applyProtection="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9" fillId="0" borderId="0" xfId="0" applyFont="1" applyAlignment="1" applyProtection="1">
      <alignment horizontal="left" vertical="center"/>
    </xf>
    <xf numFmtId="0" fontId="2" fillId="5" borderId="0" xfId="0" applyFont="1" applyFill="1" applyBorder="1" applyAlignment="1" applyProtection="1">
      <alignment horizontal="left" vertical="center"/>
    </xf>
    <xf numFmtId="49" fontId="2" fillId="5" borderId="0" xfId="0" applyNumberFormat="1" applyFont="1" applyFill="1" applyBorder="1" applyAlignment="1" applyProtection="1">
      <alignment horizontal="left" vertical="center"/>
    </xf>
    <xf numFmtId="49" fontId="2" fillId="5" borderId="0" xfId="0" applyNumberFormat="1" applyFont="1" applyFill="1" applyBorder="1" applyAlignment="1" applyProtection="1">
      <alignment horizontal="left" vertical="center"/>
    </xf>
    <xf numFmtId="49" fontId="2" fillId="0" borderId="0" xfId="0" applyNumberFormat="1" applyFont="1" applyBorder="1" applyAlignment="1" applyProtection="1">
      <alignment horizontal="left" vertical="center"/>
    </xf>
    <xf numFmtId="0" fontId="0" fillId="0" borderId="7" xfId="0" applyBorder="1" applyProtection="1"/>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1" fillId="0" borderId="6" xfId="0" applyFont="1" applyBorder="1" applyAlignment="1" applyProtection="1">
      <alignment vertical="center"/>
    </xf>
    <xf numFmtId="0" fontId="1" fillId="0" borderId="0" xfId="0" applyFont="1" applyAlignment="1" applyProtection="1">
      <alignment vertical="center"/>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0" fillId="6" borderId="10" xfId="0" applyFont="1" applyFill="1" applyBorder="1" applyAlignment="1" applyProtection="1">
      <alignment vertical="center"/>
    </xf>
    <xf numFmtId="0" fontId="3" fillId="6" borderId="10" xfId="0" applyFont="1" applyFill="1" applyBorder="1" applyAlignment="1" applyProtection="1">
      <alignment horizontal="center" vertical="center"/>
    </xf>
    <xf numFmtId="0" fontId="3"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4" fontId="3" fillId="6" borderId="10" xfId="0" applyNumberFormat="1" applyFont="1" applyFill="1" applyBorder="1" applyAlignment="1" applyProtection="1">
      <alignment vertical="center"/>
    </xf>
    <xf numFmtId="0" fontId="0" fillId="6" borderId="11" xfId="0" applyFont="1" applyFill="1" applyBorder="1" applyAlignment="1" applyProtection="1">
      <alignment vertical="center"/>
    </xf>
    <xf numFmtId="0" fontId="0" fillId="6" borderId="6" xfId="0" applyFont="1" applyFill="1" applyBorder="1" applyAlignment="1" applyProtection="1">
      <alignment vertical="center"/>
    </xf>
    <xf numFmtId="0" fontId="2" fillId="0" borderId="5" xfId="0" applyFont="1" applyBorder="1" applyAlignment="1" applyProtection="1">
      <alignment vertical="center"/>
    </xf>
    <xf numFmtId="0" fontId="2" fillId="0" borderId="0" xfId="0" applyFont="1" applyAlignment="1" applyProtection="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pplyProtection="1">
      <alignment horizontal="center" vertical="center"/>
    </xf>
    <xf numFmtId="0" fontId="22" fillId="0" borderId="16" xfId="0" applyFont="1" applyBorder="1" applyAlignment="1" applyProtection="1">
      <alignment horizontal="left" vertical="center"/>
    </xf>
    <xf numFmtId="0" fontId="0" fillId="0" borderId="17" xfId="0" applyFont="1" applyBorder="1" applyAlignment="1" applyProtection="1">
      <alignmen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7" borderId="9" xfId="0" applyFont="1" applyFill="1" applyBorder="1" applyAlignment="1" applyProtection="1">
      <alignment horizontal="center" vertical="center"/>
    </xf>
    <xf numFmtId="0" fontId="2" fillId="7" borderId="10" xfId="0" applyFont="1" applyFill="1" applyBorder="1" applyAlignment="1" applyProtection="1">
      <alignment horizontal="left" vertical="center"/>
    </xf>
    <xf numFmtId="0" fontId="2" fillId="7" borderId="10" xfId="0" applyFont="1" applyFill="1" applyBorder="1" applyAlignment="1" applyProtection="1">
      <alignment horizontal="center" vertical="center"/>
    </xf>
    <xf numFmtId="0" fontId="2" fillId="7" borderId="10" xfId="0" applyFont="1" applyFill="1" applyBorder="1" applyAlignment="1" applyProtection="1">
      <alignment horizontal="right" vertical="center"/>
    </xf>
    <xf numFmtId="0" fontId="2" fillId="7" borderId="11" xfId="0" applyFont="1" applyFill="1" applyBorder="1" applyAlignment="1" applyProtection="1">
      <alignment horizontal="center"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24" fillId="0" borderId="0" xfId="1" applyFont="1" applyAlignment="1" applyProtection="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activeCell="AI18" sqref="AI18"/>
    </sheetView>
  </sheetViews>
  <sheetFormatPr defaultRowHeight="13.5"/>
  <cols>
    <col min="1" max="1" width="8.33203125" style="96" customWidth="1"/>
    <col min="2" max="2" width="1.6640625" style="96" customWidth="1"/>
    <col min="3" max="3" width="4.1640625" style="96" customWidth="1"/>
    <col min="4" max="33" width="2.6640625" style="96" customWidth="1"/>
    <col min="34" max="34" width="3.33203125" style="96" customWidth="1"/>
    <col min="35" max="35" width="31.6640625" style="96" customWidth="1"/>
    <col min="36" max="37" width="2.5" style="96" customWidth="1"/>
    <col min="38" max="38" width="8.33203125" style="96" customWidth="1"/>
    <col min="39" max="39" width="3.33203125" style="96" customWidth="1"/>
    <col min="40" max="40" width="13.33203125" style="96" customWidth="1"/>
    <col min="41" max="41" width="7.5" style="96" customWidth="1"/>
    <col min="42" max="42" width="4.1640625" style="96" customWidth="1"/>
    <col min="43" max="43" width="15.6640625" style="96" customWidth="1"/>
    <col min="44" max="44" width="13.6640625" style="96" customWidth="1"/>
    <col min="45" max="47" width="25.83203125" style="96" hidden="1" customWidth="1"/>
    <col min="48" max="52" width="21.6640625" style="96" hidden="1" customWidth="1"/>
    <col min="53" max="53" width="19.1640625" style="96" hidden="1" customWidth="1"/>
    <col min="54" max="54" width="25" style="96" hidden="1" customWidth="1"/>
    <col min="55" max="56" width="19.1640625" style="96" hidden="1" customWidth="1"/>
    <col min="57" max="57" width="66.5" style="96" customWidth="1"/>
    <col min="58" max="70" width="9.33203125" style="96"/>
    <col min="71" max="91" width="9.33203125" style="96" hidden="1"/>
    <col min="92" max="16384" width="9.33203125" style="96"/>
  </cols>
  <sheetData>
    <row r="1" spans="1:74" ht="21.4" customHeight="1">
      <c r="A1" s="2" t="s">
        <v>0</v>
      </c>
      <c r="B1" s="3"/>
      <c r="C1" s="3"/>
      <c r="D1" s="4" t="s">
        <v>1</v>
      </c>
      <c r="E1" s="3"/>
      <c r="F1" s="3"/>
      <c r="G1" s="3"/>
      <c r="H1" s="3"/>
      <c r="I1" s="3"/>
      <c r="J1" s="3"/>
      <c r="K1" s="5" t="s">
        <v>2</v>
      </c>
      <c r="L1" s="5"/>
      <c r="M1" s="5"/>
      <c r="N1" s="5"/>
      <c r="O1" s="5"/>
      <c r="P1" s="5"/>
      <c r="Q1" s="5"/>
      <c r="R1" s="5"/>
      <c r="S1" s="5"/>
      <c r="T1" s="3"/>
      <c r="U1" s="3"/>
      <c r="V1" s="3"/>
      <c r="W1" s="5" t="s">
        <v>3</v>
      </c>
      <c r="X1" s="5"/>
      <c r="Y1" s="5"/>
      <c r="Z1" s="5"/>
      <c r="AA1" s="5"/>
      <c r="AB1" s="5"/>
      <c r="AC1" s="5"/>
      <c r="AD1" s="5"/>
      <c r="AE1" s="5"/>
      <c r="AF1" s="5"/>
      <c r="AG1" s="5"/>
      <c r="AH1" s="5"/>
      <c r="AI1" s="95"/>
      <c r="AJ1" s="92"/>
      <c r="AK1" s="92"/>
      <c r="AL1" s="92"/>
      <c r="AM1" s="92"/>
      <c r="AN1" s="92"/>
      <c r="AO1" s="92"/>
      <c r="AP1" s="92"/>
      <c r="AQ1" s="92"/>
      <c r="AR1" s="92"/>
      <c r="AS1" s="92"/>
      <c r="AT1" s="92"/>
      <c r="AU1" s="92"/>
      <c r="AV1" s="92"/>
      <c r="AW1" s="92"/>
      <c r="AX1" s="92"/>
      <c r="AY1" s="92"/>
      <c r="AZ1" s="92"/>
      <c r="BA1" s="2" t="s">
        <v>4</v>
      </c>
      <c r="BB1" s="2" t="s">
        <v>5</v>
      </c>
      <c r="BC1" s="92"/>
      <c r="BD1" s="92"/>
      <c r="BE1" s="92"/>
      <c r="BF1" s="92"/>
      <c r="BG1" s="92"/>
      <c r="BH1" s="92"/>
      <c r="BI1" s="92"/>
      <c r="BJ1" s="92"/>
      <c r="BK1" s="92"/>
      <c r="BL1" s="92"/>
      <c r="BM1" s="92"/>
      <c r="BN1" s="92"/>
      <c r="BO1" s="92"/>
      <c r="BP1" s="92"/>
      <c r="BQ1" s="92"/>
      <c r="BR1" s="92"/>
      <c r="BT1" s="257" t="s">
        <v>6</v>
      </c>
      <c r="BU1" s="257" t="s">
        <v>6</v>
      </c>
      <c r="BV1" s="257" t="s">
        <v>7</v>
      </c>
    </row>
    <row r="2" spans="1:74" ht="36.950000000000003" customHeight="1">
      <c r="AR2" s="97" t="s">
        <v>8</v>
      </c>
      <c r="AS2" s="98"/>
      <c r="AT2" s="98"/>
      <c r="AU2" s="98"/>
      <c r="AV2" s="98"/>
      <c r="AW2" s="98"/>
      <c r="AX2" s="98"/>
      <c r="AY2" s="98"/>
      <c r="AZ2" s="98"/>
      <c r="BA2" s="98"/>
      <c r="BB2" s="98"/>
      <c r="BC2" s="98"/>
      <c r="BD2" s="98"/>
      <c r="BE2" s="98"/>
      <c r="BS2" s="99" t="s">
        <v>9</v>
      </c>
      <c r="BT2" s="99" t="s">
        <v>10</v>
      </c>
    </row>
    <row r="3" spans="1:74" ht="6.95" customHeight="1">
      <c r="B3" s="100"/>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2"/>
      <c r="BS3" s="99" t="s">
        <v>9</v>
      </c>
      <c r="BT3" s="99" t="s">
        <v>11</v>
      </c>
    </row>
    <row r="4" spans="1:74" ht="36.950000000000003" customHeight="1">
      <c r="B4" s="103"/>
      <c r="C4" s="104"/>
      <c r="D4" s="105" t="s">
        <v>12</v>
      </c>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6"/>
      <c r="AS4" s="107" t="s">
        <v>13</v>
      </c>
      <c r="BE4" s="258" t="s">
        <v>14</v>
      </c>
      <c r="BS4" s="99" t="s">
        <v>15</v>
      </c>
    </row>
    <row r="5" spans="1:74" ht="14.45" customHeight="1">
      <c r="B5" s="103"/>
      <c r="C5" s="104"/>
      <c r="D5" s="259" t="s">
        <v>16</v>
      </c>
      <c r="E5" s="104"/>
      <c r="F5" s="104"/>
      <c r="G5" s="104"/>
      <c r="H5" s="104"/>
      <c r="I5" s="104"/>
      <c r="J5" s="104"/>
      <c r="K5" s="260" t="s">
        <v>17</v>
      </c>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104"/>
      <c r="AQ5" s="106"/>
      <c r="BE5" s="262" t="s">
        <v>18</v>
      </c>
      <c r="BS5" s="99" t="s">
        <v>9</v>
      </c>
    </row>
    <row r="6" spans="1:74" ht="36.950000000000003" customHeight="1">
      <c r="B6" s="103"/>
      <c r="C6" s="104"/>
      <c r="D6" s="263" t="s">
        <v>19</v>
      </c>
      <c r="E6" s="104"/>
      <c r="F6" s="104"/>
      <c r="G6" s="104"/>
      <c r="H6" s="104"/>
      <c r="I6" s="104"/>
      <c r="J6" s="104"/>
      <c r="K6" s="264" t="s">
        <v>20</v>
      </c>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104"/>
      <c r="AQ6" s="106"/>
      <c r="BE6" s="265"/>
      <c r="BS6" s="99" t="s">
        <v>21</v>
      </c>
    </row>
    <row r="7" spans="1:74" ht="14.45" customHeight="1">
      <c r="B7" s="103"/>
      <c r="C7" s="104"/>
      <c r="D7" s="111" t="s">
        <v>22</v>
      </c>
      <c r="E7" s="104"/>
      <c r="F7" s="104"/>
      <c r="G7" s="104"/>
      <c r="H7" s="104"/>
      <c r="I7" s="104"/>
      <c r="J7" s="104"/>
      <c r="K7" s="115" t="s">
        <v>5</v>
      </c>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11" t="s">
        <v>23</v>
      </c>
      <c r="AL7" s="104"/>
      <c r="AM7" s="104"/>
      <c r="AN7" s="115" t="s">
        <v>5</v>
      </c>
      <c r="AO7" s="104"/>
      <c r="AP7" s="104"/>
      <c r="AQ7" s="106"/>
      <c r="BE7" s="265"/>
      <c r="BS7" s="99" t="s">
        <v>24</v>
      </c>
    </row>
    <row r="8" spans="1:74" ht="14.45" customHeight="1">
      <c r="B8" s="103"/>
      <c r="C8" s="104"/>
      <c r="D8" s="111" t="s">
        <v>25</v>
      </c>
      <c r="E8" s="104"/>
      <c r="F8" s="104"/>
      <c r="G8" s="104"/>
      <c r="H8" s="104"/>
      <c r="I8" s="104"/>
      <c r="J8" s="104"/>
      <c r="K8" s="115" t="s">
        <v>26</v>
      </c>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11" t="s">
        <v>27</v>
      </c>
      <c r="AL8" s="104"/>
      <c r="AM8" s="104"/>
      <c r="AN8" s="266" t="s">
        <v>28</v>
      </c>
      <c r="AO8" s="104"/>
      <c r="AP8" s="104"/>
      <c r="AQ8" s="106"/>
      <c r="BE8" s="265"/>
      <c r="BS8" s="99" t="s">
        <v>29</v>
      </c>
    </row>
    <row r="9" spans="1:74" ht="14.45" customHeight="1">
      <c r="B9" s="103"/>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6"/>
      <c r="BE9" s="265"/>
      <c r="BS9" s="99" t="s">
        <v>30</v>
      </c>
    </row>
    <row r="10" spans="1:74" ht="14.45" customHeight="1">
      <c r="B10" s="103"/>
      <c r="C10" s="104"/>
      <c r="D10" s="111" t="s">
        <v>31</v>
      </c>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11" t="s">
        <v>32</v>
      </c>
      <c r="AL10" s="104"/>
      <c r="AM10" s="104"/>
      <c r="AN10" s="115" t="s">
        <v>33</v>
      </c>
      <c r="AO10" s="104"/>
      <c r="AP10" s="104"/>
      <c r="AQ10" s="106"/>
      <c r="BE10" s="265"/>
      <c r="BS10" s="99" t="s">
        <v>21</v>
      </c>
    </row>
    <row r="11" spans="1:74" ht="18.399999999999999" customHeight="1">
      <c r="B11" s="103"/>
      <c r="C11" s="104"/>
      <c r="D11" s="104"/>
      <c r="E11" s="115" t="s">
        <v>34</v>
      </c>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11" t="s">
        <v>35</v>
      </c>
      <c r="AL11" s="104"/>
      <c r="AM11" s="104"/>
      <c r="AN11" s="115" t="s">
        <v>5</v>
      </c>
      <c r="AO11" s="104"/>
      <c r="AP11" s="104"/>
      <c r="AQ11" s="106"/>
      <c r="BE11" s="265"/>
      <c r="BS11" s="99" t="s">
        <v>21</v>
      </c>
    </row>
    <row r="12" spans="1:74" ht="6.95" customHeight="1">
      <c r="B12" s="103"/>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6"/>
      <c r="BE12" s="265"/>
      <c r="BS12" s="99" t="s">
        <v>21</v>
      </c>
    </row>
    <row r="13" spans="1:74" ht="14.45" customHeight="1">
      <c r="B13" s="103"/>
      <c r="C13" s="104"/>
      <c r="D13" s="111" t="s">
        <v>36</v>
      </c>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11" t="s">
        <v>32</v>
      </c>
      <c r="AL13" s="104"/>
      <c r="AM13" s="104"/>
      <c r="AN13" s="267" t="s">
        <v>37</v>
      </c>
      <c r="AO13" s="104"/>
      <c r="AP13" s="104"/>
      <c r="AQ13" s="106"/>
      <c r="BE13" s="265"/>
      <c r="BS13" s="99" t="s">
        <v>21</v>
      </c>
    </row>
    <row r="14" spans="1:74" ht="15">
      <c r="B14" s="103"/>
      <c r="C14" s="104"/>
      <c r="D14" s="104"/>
      <c r="E14" s="268" t="s">
        <v>37</v>
      </c>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111" t="s">
        <v>35</v>
      </c>
      <c r="AL14" s="104"/>
      <c r="AM14" s="104"/>
      <c r="AN14" s="267" t="s">
        <v>37</v>
      </c>
      <c r="AO14" s="104"/>
      <c r="AP14" s="104"/>
      <c r="AQ14" s="106"/>
      <c r="BE14" s="265"/>
      <c r="BS14" s="99" t="s">
        <v>21</v>
      </c>
    </row>
    <row r="15" spans="1:74" ht="6.95" customHeight="1">
      <c r="B15" s="103"/>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6"/>
      <c r="BE15" s="265"/>
      <c r="BS15" s="99" t="s">
        <v>6</v>
      </c>
    </row>
    <row r="16" spans="1:74" ht="14.45" customHeight="1">
      <c r="B16" s="103"/>
      <c r="C16" s="104"/>
      <c r="D16" s="111" t="s">
        <v>38</v>
      </c>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11" t="s">
        <v>32</v>
      </c>
      <c r="AL16" s="104"/>
      <c r="AM16" s="104"/>
      <c r="AN16" s="115" t="s">
        <v>39</v>
      </c>
      <c r="AO16" s="104"/>
      <c r="AP16" s="104"/>
      <c r="AQ16" s="106"/>
      <c r="BE16" s="265"/>
      <c r="BS16" s="99" t="s">
        <v>6</v>
      </c>
    </row>
    <row r="17" spans="2:71" ht="18.399999999999999" customHeight="1">
      <c r="B17" s="103"/>
      <c r="C17" s="104"/>
      <c r="D17" s="104"/>
      <c r="E17" s="115" t="s">
        <v>40</v>
      </c>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11" t="s">
        <v>35</v>
      </c>
      <c r="AL17" s="104"/>
      <c r="AM17" s="104"/>
      <c r="AN17" s="115" t="s">
        <v>41</v>
      </c>
      <c r="AO17" s="104"/>
      <c r="AP17" s="104"/>
      <c r="AQ17" s="106"/>
      <c r="BE17" s="265"/>
      <c r="BS17" s="99" t="s">
        <v>42</v>
      </c>
    </row>
    <row r="18" spans="2:71" ht="6.95" customHeight="1">
      <c r="B18" s="103"/>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6"/>
      <c r="BE18" s="265"/>
      <c r="BS18" s="99" t="s">
        <v>9</v>
      </c>
    </row>
    <row r="19" spans="2:71" ht="14.45" customHeight="1">
      <c r="B19" s="103"/>
      <c r="C19" s="104"/>
      <c r="D19" s="111" t="s">
        <v>43</v>
      </c>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6"/>
      <c r="BE19" s="265"/>
      <c r="BS19" s="99" t="s">
        <v>9</v>
      </c>
    </row>
    <row r="20" spans="2:71" ht="91.5" customHeight="1">
      <c r="B20" s="103"/>
      <c r="C20" s="104"/>
      <c r="D20" s="104"/>
      <c r="E20" s="119" t="s">
        <v>44</v>
      </c>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04"/>
      <c r="AP20" s="104"/>
      <c r="AQ20" s="106"/>
      <c r="BE20" s="265"/>
      <c r="BS20" s="99" t="s">
        <v>6</v>
      </c>
    </row>
    <row r="21" spans="2:71" ht="6.95" customHeight="1">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6"/>
      <c r="BE21" s="265"/>
    </row>
    <row r="22" spans="2:71" ht="6.95" customHeight="1">
      <c r="B22" s="103"/>
      <c r="C22" s="104"/>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104"/>
      <c r="AQ22" s="106"/>
      <c r="BE22" s="265"/>
    </row>
    <row r="23" spans="2:71" s="108" customFormat="1" ht="25.9" customHeight="1">
      <c r="B23" s="109"/>
      <c r="C23" s="110"/>
      <c r="D23" s="271" t="s">
        <v>45</v>
      </c>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3">
        <f>ROUND(AG51,2)</f>
        <v>0</v>
      </c>
      <c r="AL23" s="274"/>
      <c r="AM23" s="274"/>
      <c r="AN23" s="274"/>
      <c r="AO23" s="274"/>
      <c r="AP23" s="110"/>
      <c r="AQ23" s="112"/>
      <c r="BE23" s="265"/>
    </row>
    <row r="24" spans="2:71" s="108" customFormat="1" ht="6.95" customHeight="1">
      <c r="B24" s="109"/>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2"/>
      <c r="BE24" s="265"/>
    </row>
    <row r="25" spans="2:71" s="108" customFormat="1">
      <c r="B25" s="109"/>
      <c r="C25" s="110"/>
      <c r="D25" s="110"/>
      <c r="E25" s="110"/>
      <c r="F25" s="110"/>
      <c r="G25" s="110"/>
      <c r="H25" s="110"/>
      <c r="I25" s="110"/>
      <c r="J25" s="110"/>
      <c r="K25" s="110"/>
      <c r="L25" s="275" t="s">
        <v>46</v>
      </c>
      <c r="M25" s="275"/>
      <c r="N25" s="275"/>
      <c r="O25" s="275"/>
      <c r="P25" s="110"/>
      <c r="Q25" s="110"/>
      <c r="R25" s="110"/>
      <c r="S25" s="110"/>
      <c r="T25" s="110"/>
      <c r="U25" s="110"/>
      <c r="V25" s="110"/>
      <c r="W25" s="275" t="s">
        <v>47</v>
      </c>
      <c r="X25" s="275"/>
      <c r="Y25" s="275"/>
      <c r="Z25" s="275"/>
      <c r="AA25" s="275"/>
      <c r="AB25" s="275"/>
      <c r="AC25" s="275"/>
      <c r="AD25" s="275"/>
      <c r="AE25" s="275"/>
      <c r="AF25" s="110"/>
      <c r="AG25" s="110"/>
      <c r="AH25" s="110"/>
      <c r="AI25" s="110"/>
      <c r="AJ25" s="110"/>
      <c r="AK25" s="275" t="s">
        <v>48</v>
      </c>
      <c r="AL25" s="275"/>
      <c r="AM25" s="275"/>
      <c r="AN25" s="275"/>
      <c r="AO25" s="275"/>
      <c r="AP25" s="110"/>
      <c r="AQ25" s="112"/>
      <c r="BE25" s="265"/>
    </row>
    <row r="26" spans="2:71" s="282" customFormat="1" ht="14.45" customHeight="1">
      <c r="B26" s="276"/>
      <c r="C26" s="277"/>
      <c r="D26" s="127" t="s">
        <v>49</v>
      </c>
      <c r="E26" s="277"/>
      <c r="F26" s="127" t="s">
        <v>50</v>
      </c>
      <c r="G26" s="277"/>
      <c r="H26" s="277"/>
      <c r="I26" s="277"/>
      <c r="J26" s="277"/>
      <c r="K26" s="277"/>
      <c r="L26" s="278">
        <v>0.21</v>
      </c>
      <c r="M26" s="279"/>
      <c r="N26" s="279"/>
      <c r="O26" s="279"/>
      <c r="P26" s="277"/>
      <c r="Q26" s="277"/>
      <c r="R26" s="277"/>
      <c r="S26" s="277"/>
      <c r="T26" s="277"/>
      <c r="U26" s="277"/>
      <c r="V26" s="277"/>
      <c r="W26" s="280">
        <f>ROUND(AZ51,2)</f>
        <v>0</v>
      </c>
      <c r="X26" s="279"/>
      <c r="Y26" s="279"/>
      <c r="Z26" s="279"/>
      <c r="AA26" s="279"/>
      <c r="AB26" s="279"/>
      <c r="AC26" s="279"/>
      <c r="AD26" s="279"/>
      <c r="AE26" s="279"/>
      <c r="AF26" s="277"/>
      <c r="AG26" s="277"/>
      <c r="AH26" s="277"/>
      <c r="AI26" s="277"/>
      <c r="AJ26" s="277"/>
      <c r="AK26" s="280">
        <f>ROUND(AV51,2)</f>
        <v>0</v>
      </c>
      <c r="AL26" s="279"/>
      <c r="AM26" s="279"/>
      <c r="AN26" s="279"/>
      <c r="AO26" s="279"/>
      <c r="AP26" s="277"/>
      <c r="AQ26" s="281"/>
      <c r="BE26" s="265"/>
    </row>
    <row r="27" spans="2:71" s="282" customFormat="1" ht="14.45" customHeight="1">
      <c r="B27" s="276"/>
      <c r="C27" s="277"/>
      <c r="D27" s="277"/>
      <c r="E27" s="277"/>
      <c r="F27" s="127" t="s">
        <v>51</v>
      </c>
      <c r="G27" s="277"/>
      <c r="H27" s="277"/>
      <c r="I27" s="277"/>
      <c r="J27" s="277"/>
      <c r="K27" s="277"/>
      <c r="L27" s="278">
        <v>0.15</v>
      </c>
      <c r="M27" s="279"/>
      <c r="N27" s="279"/>
      <c r="O27" s="279"/>
      <c r="P27" s="277"/>
      <c r="Q27" s="277"/>
      <c r="R27" s="277"/>
      <c r="S27" s="277"/>
      <c r="T27" s="277"/>
      <c r="U27" s="277"/>
      <c r="V27" s="277"/>
      <c r="W27" s="280">
        <f>ROUND(BA51,2)</f>
        <v>0</v>
      </c>
      <c r="X27" s="279"/>
      <c r="Y27" s="279"/>
      <c r="Z27" s="279"/>
      <c r="AA27" s="279"/>
      <c r="AB27" s="279"/>
      <c r="AC27" s="279"/>
      <c r="AD27" s="279"/>
      <c r="AE27" s="279"/>
      <c r="AF27" s="277"/>
      <c r="AG27" s="277"/>
      <c r="AH27" s="277"/>
      <c r="AI27" s="277"/>
      <c r="AJ27" s="277"/>
      <c r="AK27" s="280">
        <f>ROUND(AW51,2)</f>
        <v>0</v>
      </c>
      <c r="AL27" s="279"/>
      <c r="AM27" s="279"/>
      <c r="AN27" s="279"/>
      <c r="AO27" s="279"/>
      <c r="AP27" s="277"/>
      <c r="AQ27" s="281"/>
      <c r="BE27" s="265"/>
    </row>
    <row r="28" spans="2:71" s="282" customFormat="1" ht="14.45" hidden="1" customHeight="1">
      <c r="B28" s="276"/>
      <c r="C28" s="277"/>
      <c r="D28" s="277"/>
      <c r="E28" s="277"/>
      <c r="F28" s="127" t="s">
        <v>52</v>
      </c>
      <c r="G28" s="277"/>
      <c r="H28" s="277"/>
      <c r="I28" s="277"/>
      <c r="J28" s="277"/>
      <c r="K28" s="277"/>
      <c r="L28" s="278">
        <v>0.21</v>
      </c>
      <c r="M28" s="279"/>
      <c r="N28" s="279"/>
      <c r="O28" s="279"/>
      <c r="P28" s="277"/>
      <c r="Q28" s="277"/>
      <c r="R28" s="277"/>
      <c r="S28" s="277"/>
      <c r="T28" s="277"/>
      <c r="U28" s="277"/>
      <c r="V28" s="277"/>
      <c r="W28" s="280">
        <f>ROUND(BB51,2)</f>
        <v>0</v>
      </c>
      <c r="X28" s="279"/>
      <c r="Y28" s="279"/>
      <c r="Z28" s="279"/>
      <c r="AA28" s="279"/>
      <c r="AB28" s="279"/>
      <c r="AC28" s="279"/>
      <c r="AD28" s="279"/>
      <c r="AE28" s="279"/>
      <c r="AF28" s="277"/>
      <c r="AG28" s="277"/>
      <c r="AH28" s="277"/>
      <c r="AI28" s="277"/>
      <c r="AJ28" s="277"/>
      <c r="AK28" s="280">
        <v>0</v>
      </c>
      <c r="AL28" s="279"/>
      <c r="AM28" s="279"/>
      <c r="AN28" s="279"/>
      <c r="AO28" s="279"/>
      <c r="AP28" s="277"/>
      <c r="AQ28" s="281"/>
      <c r="BE28" s="265"/>
    </row>
    <row r="29" spans="2:71" s="282" customFormat="1" ht="14.45" hidden="1" customHeight="1">
      <c r="B29" s="276"/>
      <c r="C29" s="277"/>
      <c r="D29" s="277"/>
      <c r="E29" s="277"/>
      <c r="F29" s="127" t="s">
        <v>53</v>
      </c>
      <c r="G29" s="277"/>
      <c r="H29" s="277"/>
      <c r="I29" s="277"/>
      <c r="J29" s="277"/>
      <c r="K29" s="277"/>
      <c r="L29" s="278">
        <v>0.15</v>
      </c>
      <c r="M29" s="279"/>
      <c r="N29" s="279"/>
      <c r="O29" s="279"/>
      <c r="P29" s="277"/>
      <c r="Q29" s="277"/>
      <c r="R29" s="277"/>
      <c r="S29" s="277"/>
      <c r="T29" s="277"/>
      <c r="U29" s="277"/>
      <c r="V29" s="277"/>
      <c r="W29" s="280">
        <f>ROUND(BC51,2)</f>
        <v>0</v>
      </c>
      <c r="X29" s="279"/>
      <c r="Y29" s="279"/>
      <c r="Z29" s="279"/>
      <c r="AA29" s="279"/>
      <c r="AB29" s="279"/>
      <c r="AC29" s="279"/>
      <c r="AD29" s="279"/>
      <c r="AE29" s="279"/>
      <c r="AF29" s="277"/>
      <c r="AG29" s="277"/>
      <c r="AH29" s="277"/>
      <c r="AI29" s="277"/>
      <c r="AJ29" s="277"/>
      <c r="AK29" s="280">
        <v>0</v>
      </c>
      <c r="AL29" s="279"/>
      <c r="AM29" s="279"/>
      <c r="AN29" s="279"/>
      <c r="AO29" s="279"/>
      <c r="AP29" s="277"/>
      <c r="AQ29" s="281"/>
      <c r="BE29" s="265"/>
    </row>
    <row r="30" spans="2:71" s="282" customFormat="1" ht="14.45" hidden="1" customHeight="1">
      <c r="B30" s="276"/>
      <c r="C30" s="277"/>
      <c r="D30" s="277"/>
      <c r="E30" s="277"/>
      <c r="F30" s="127" t="s">
        <v>54</v>
      </c>
      <c r="G30" s="277"/>
      <c r="H30" s="277"/>
      <c r="I30" s="277"/>
      <c r="J30" s="277"/>
      <c r="K30" s="277"/>
      <c r="L30" s="278">
        <v>0</v>
      </c>
      <c r="M30" s="279"/>
      <c r="N30" s="279"/>
      <c r="O30" s="279"/>
      <c r="P30" s="277"/>
      <c r="Q30" s="277"/>
      <c r="R30" s="277"/>
      <c r="S30" s="277"/>
      <c r="T30" s="277"/>
      <c r="U30" s="277"/>
      <c r="V30" s="277"/>
      <c r="W30" s="280">
        <f>ROUND(BD51,2)</f>
        <v>0</v>
      </c>
      <c r="X30" s="279"/>
      <c r="Y30" s="279"/>
      <c r="Z30" s="279"/>
      <c r="AA30" s="279"/>
      <c r="AB30" s="279"/>
      <c r="AC30" s="279"/>
      <c r="AD30" s="279"/>
      <c r="AE30" s="279"/>
      <c r="AF30" s="277"/>
      <c r="AG30" s="277"/>
      <c r="AH30" s="277"/>
      <c r="AI30" s="277"/>
      <c r="AJ30" s="277"/>
      <c r="AK30" s="280">
        <v>0</v>
      </c>
      <c r="AL30" s="279"/>
      <c r="AM30" s="279"/>
      <c r="AN30" s="279"/>
      <c r="AO30" s="279"/>
      <c r="AP30" s="277"/>
      <c r="AQ30" s="281"/>
      <c r="BE30" s="265"/>
    </row>
    <row r="31" spans="2:71" s="108" customFormat="1" ht="6.95" customHeight="1">
      <c r="B31" s="109"/>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2"/>
      <c r="BE31" s="265"/>
    </row>
    <row r="32" spans="2:71" s="108" customFormat="1" ht="25.9" customHeight="1">
      <c r="B32" s="109"/>
      <c r="C32" s="283"/>
      <c r="D32" s="284" t="s">
        <v>55</v>
      </c>
      <c r="E32" s="285"/>
      <c r="F32" s="285"/>
      <c r="G32" s="285"/>
      <c r="H32" s="285"/>
      <c r="I32" s="285"/>
      <c r="J32" s="285"/>
      <c r="K32" s="285"/>
      <c r="L32" s="285"/>
      <c r="M32" s="285"/>
      <c r="N32" s="285"/>
      <c r="O32" s="285"/>
      <c r="P32" s="285"/>
      <c r="Q32" s="285"/>
      <c r="R32" s="285"/>
      <c r="S32" s="285"/>
      <c r="T32" s="286" t="s">
        <v>56</v>
      </c>
      <c r="U32" s="285"/>
      <c r="V32" s="285"/>
      <c r="W32" s="285"/>
      <c r="X32" s="287" t="s">
        <v>57</v>
      </c>
      <c r="Y32" s="288"/>
      <c r="Z32" s="288"/>
      <c r="AA32" s="288"/>
      <c r="AB32" s="288"/>
      <c r="AC32" s="285"/>
      <c r="AD32" s="285"/>
      <c r="AE32" s="285"/>
      <c r="AF32" s="285"/>
      <c r="AG32" s="285"/>
      <c r="AH32" s="285"/>
      <c r="AI32" s="285"/>
      <c r="AJ32" s="285"/>
      <c r="AK32" s="289">
        <f>SUM(AK23:AK30)</f>
        <v>0</v>
      </c>
      <c r="AL32" s="288"/>
      <c r="AM32" s="288"/>
      <c r="AN32" s="288"/>
      <c r="AO32" s="290"/>
      <c r="AP32" s="283"/>
      <c r="AQ32" s="291"/>
      <c r="BE32" s="265"/>
    </row>
    <row r="33" spans="2:56" s="108" customFormat="1" ht="6.95" customHeight="1">
      <c r="B33" s="109"/>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2"/>
    </row>
    <row r="34" spans="2:56" s="108" customFormat="1" ht="6.95" customHeight="1">
      <c r="B34" s="137"/>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9"/>
    </row>
    <row r="38" spans="2:56" s="108" customFormat="1" ht="6.95" customHeight="1">
      <c r="B38" s="140"/>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09"/>
    </row>
    <row r="39" spans="2:56" s="108" customFormat="1" ht="36.950000000000003" customHeight="1">
      <c r="B39" s="109"/>
      <c r="C39" s="161" t="s">
        <v>58</v>
      </c>
      <c r="AR39" s="109"/>
    </row>
    <row r="40" spans="2:56" s="108" customFormat="1" ht="6.95" customHeight="1">
      <c r="B40" s="109"/>
      <c r="AR40" s="109"/>
    </row>
    <row r="41" spans="2:56" s="293" customFormat="1" ht="14.45" customHeight="1">
      <c r="B41" s="292"/>
      <c r="C41" s="162" t="s">
        <v>16</v>
      </c>
      <c r="L41" s="293" t="str">
        <f>K5</f>
        <v>2015-ksipl-01/1</v>
      </c>
      <c r="AR41" s="292"/>
    </row>
    <row r="42" spans="2:56" s="296" customFormat="1" ht="36.950000000000003" customHeight="1">
      <c r="B42" s="294"/>
      <c r="C42" s="295" t="s">
        <v>19</v>
      </c>
      <c r="L42" s="163" t="str">
        <f>K6</f>
        <v>Zajištění opěrné zdi na ppč 2436/56 , Sokolov - varianta 1</v>
      </c>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R42" s="294"/>
    </row>
    <row r="43" spans="2:56" s="108" customFormat="1" ht="6.95" customHeight="1">
      <c r="B43" s="109"/>
      <c r="AR43" s="109"/>
    </row>
    <row r="44" spans="2:56" s="108" customFormat="1" ht="15">
      <c r="B44" s="109"/>
      <c r="C44" s="162" t="s">
        <v>25</v>
      </c>
      <c r="L44" s="298" t="str">
        <f>IF(K8="","",K8)</f>
        <v>Sokolov</v>
      </c>
      <c r="AI44" s="162" t="s">
        <v>27</v>
      </c>
      <c r="AM44" s="299" t="str">
        <f>IF(AN8= "","",AN8)</f>
        <v>13.3.2017</v>
      </c>
      <c r="AN44" s="299"/>
      <c r="AR44" s="109"/>
    </row>
    <row r="45" spans="2:56" s="108" customFormat="1" ht="6.95" customHeight="1">
      <c r="B45" s="109"/>
      <c r="AR45" s="109"/>
    </row>
    <row r="46" spans="2:56" s="108" customFormat="1" ht="15">
      <c r="B46" s="109"/>
      <c r="C46" s="162" t="s">
        <v>31</v>
      </c>
      <c r="L46" s="293" t="str">
        <f>IF(E11= "","",E11)</f>
        <v>Město Sokolov,Rokycanova 1929,356 01 Sokolov</v>
      </c>
      <c r="AI46" s="162" t="s">
        <v>38</v>
      </c>
      <c r="AM46" s="300" t="str">
        <f>IF(E17="","",E17)</f>
        <v>Kancelář stavebního inženýrství s.r.o.</v>
      </c>
      <c r="AN46" s="300"/>
      <c r="AO46" s="300"/>
      <c r="AP46" s="300"/>
      <c r="AR46" s="109"/>
      <c r="AS46" s="301" t="s">
        <v>59</v>
      </c>
      <c r="AT46" s="302"/>
      <c r="AU46" s="122"/>
      <c r="AV46" s="122"/>
      <c r="AW46" s="122"/>
      <c r="AX46" s="122"/>
      <c r="AY46" s="122"/>
      <c r="AZ46" s="122"/>
      <c r="BA46" s="122"/>
      <c r="BB46" s="122"/>
      <c r="BC46" s="122"/>
      <c r="BD46" s="303"/>
    </row>
    <row r="47" spans="2:56" s="108" customFormat="1" ht="15">
      <c r="B47" s="109"/>
      <c r="C47" s="162" t="s">
        <v>36</v>
      </c>
      <c r="L47" s="293" t="str">
        <f>IF(E14= "Vyplň údaj","",E14)</f>
        <v/>
      </c>
      <c r="AR47" s="109"/>
      <c r="AS47" s="304"/>
      <c r="AT47" s="305"/>
      <c r="AU47" s="110"/>
      <c r="AV47" s="110"/>
      <c r="AW47" s="110"/>
      <c r="AX47" s="110"/>
      <c r="AY47" s="110"/>
      <c r="AZ47" s="110"/>
      <c r="BA47" s="110"/>
      <c r="BB47" s="110"/>
      <c r="BC47" s="110"/>
      <c r="BD47" s="211"/>
    </row>
    <row r="48" spans="2:56" s="108" customFormat="1" ht="10.9" customHeight="1">
      <c r="B48" s="109"/>
      <c r="AR48" s="109"/>
      <c r="AS48" s="304"/>
      <c r="AT48" s="305"/>
      <c r="AU48" s="110"/>
      <c r="AV48" s="110"/>
      <c r="AW48" s="110"/>
      <c r="AX48" s="110"/>
      <c r="AY48" s="110"/>
      <c r="AZ48" s="110"/>
      <c r="BA48" s="110"/>
      <c r="BB48" s="110"/>
      <c r="BC48" s="110"/>
      <c r="BD48" s="211"/>
    </row>
    <row r="49" spans="1:90" s="108" customFormat="1" ht="29.25" customHeight="1">
      <c r="B49" s="109"/>
      <c r="C49" s="306" t="s">
        <v>60</v>
      </c>
      <c r="D49" s="307"/>
      <c r="E49" s="307"/>
      <c r="F49" s="307"/>
      <c r="G49" s="307"/>
      <c r="H49" s="132"/>
      <c r="I49" s="308" t="s">
        <v>61</v>
      </c>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9" t="s">
        <v>62</v>
      </c>
      <c r="AH49" s="307"/>
      <c r="AI49" s="307"/>
      <c r="AJ49" s="307"/>
      <c r="AK49" s="307"/>
      <c r="AL49" s="307"/>
      <c r="AM49" s="307"/>
      <c r="AN49" s="308" t="s">
        <v>63</v>
      </c>
      <c r="AO49" s="307"/>
      <c r="AP49" s="307"/>
      <c r="AQ49" s="310" t="s">
        <v>64</v>
      </c>
      <c r="AR49" s="109"/>
      <c r="AS49" s="172" t="s">
        <v>65</v>
      </c>
      <c r="AT49" s="173" t="s">
        <v>66</v>
      </c>
      <c r="AU49" s="173" t="s">
        <v>67</v>
      </c>
      <c r="AV49" s="173" t="s">
        <v>68</v>
      </c>
      <c r="AW49" s="173" t="s">
        <v>69</v>
      </c>
      <c r="AX49" s="173" t="s">
        <v>70</v>
      </c>
      <c r="AY49" s="173" t="s">
        <v>71</v>
      </c>
      <c r="AZ49" s="173" t="s">
        <v>72</v>
      </c>
      <c r="BA49" s="173" t="s">
        <v>73</v>
      </c>
      <c r="BB49" s="173" t="s">
        <v>74</v>
      </c>
      <c r="BC49" s="173" t="s">
        <v>75</v>
      </c>
      <c r="BD49" s="174" t="s">
        <v>76</v>
      </c>
    </row>
    <row r="50" spans="1:90" s="108" customFormat="1" ht="10.9" customHeight="1">
      <c r="B50" s="109"/>
      <c r="AR50" s="109"/>
      <c r="AS50" s="178"/>
      <c r="AT50" s="122"/>
      <c r="AU50" s="122"/>
      <c r="AV50" s="122"/>
      <c r="AW50" s="122"/>
      <c r="AX50" s="122"/>
      <c r="AY50" s="122"/>
      <c r="AZ50" s="122"/>
      <c r="BA50" s="122"/>
      <c r="BB50" s="122"/>
      <c r="BC50" s="122"/>
      <c r="BD50" s="303"/>
    </row>
    <row r="51" spans="1:90" s="296" customFormat="1" ht="32.450000000000003" customHeight="1">
      <c r="B51" s="294"/>
      <c r="C51" s="176" t="s">
        <v>77</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2">
        <f>ROUND(AG52,2)</f>
        <v>0</v>
      </c>
      <c r="AH51" s="312"/>
      <c r="AI51" s="312"/>
      <c r="AJ51" s="312"/>
      <c r="AK51" s="312"/>
      <c r="AL51" s="312"/>
      <c r="AM51" s="312"/>
      <c r="AN51" s="313">
        <f>SUM(AG51,AT51)</f>
        <v>0</v>
      </c>
      <c r="AO51" s="313"/>
      <c r="AP51" s="313"/>
      <c r="AQ51" s="314" t="s">
        <v>5</v>
      </c>
      <c r="AR51" s="294"/>
      <c r="AS51" s="315">
        <f>ROUND(AS52,2)</f>
        <v>0</v>
      </c>
      <c r="AT51" s="316">
        <f>ROUND(SUM(AV51:AW51),2)</f>
        <v>0</v>
      </c>
      <c r="AU51" s="317">
        <f>ROUND(AU52,5)</f>
        <v>0</v>
      </c>
      <c r="AV51" s="316">
        <f>ROUND(AZ51*L26,2)</f>
        <v>0</v>
      </c>
      <c r="AW51" s="316">
        <f>ROUND(BA51*L27,2)</f>
        <v>0</v>
      </c>
      <c r="AX51" s="316">
        <f>ROUND(BB51*L26,2)</f>
        <v>0</v>
      </c>
      <c r="AY51" s="316">
        <f>ROUND(BC51*L27,2)</f>
        <v>0</v>
      </c>
      <c r="AZ51" s="316">
        <f>ROUND(AZ52,2)</f>
        <v>0</v>
      </c>
      <c r="BA51" s="316">
        <f>ROUND(BA52,2)</f>
        <v>0</v>
      </c>
      <c r="BB51" s="316">
        <f>ROUND(BB52,2)</f>
        <v>0</v>
      </c>
      <c r="BC51" s="316">
        <f>ROUND(BC52,2)</f>
        <v>0</v>
      </c>
      <c r="BD51" s="318">
        <f>ROUND(BD52,2)</f>
        <v>0</v>
      </c>
      <c r="BS51" s="295" t="s">
        <v>78</v>
      </c>
      <c r="BT51" s="295" t="s">
        <v>79</v>
      </c>
      <c r="BV51" s="295" t="s">
        <v>80</v>
      </c>
      <c r="BW51" s="295" t="s">
        <v>7</v>
      </c>
      <c r="BX51" s="295" t="s">
        <v>81</v>
      </c>
      <c r="CL51" s="295" t="s">
        <v>5</v>
      </c>
    </row>
    <row r="52" spans="1:90" s="331" customFormat="1" ht="53.25" customHeight="1">
      <c r="A52" s="319" t="s">
        <v>82</v>
      </c>
      <c r="B52" s="320"/>
      <c r="C52" s="321"/>
      <c r="D52" s="322" t="s">
        <v>17</v>
      </c>
      <c r="E52" s="322"/>
      <c r="F52" s="322"/>
      <c r="G52" s="322"/>
      <c r="H52" s="322"/>
      <c r="I52" s="323"/>
      <c r="J52" s="322" t="s">
        <v>20</v>
      </c>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4">
        <f>'2015-ksipl-01-1 - Zajiště...'!J25</f>
        <v>0</v>
      </c>
      <c r="AH52" s="325"/>
      <c r="AI52" s="325"/>
      <c r="AJ52" s="325"/>
      <c r="AK52" s="325"/>
      <c r="AL52" s="325"/>
      <c r="AM52" s="325"/>
      <c r="AN52" s="324">
        <f>SUM(AG52,AT52)</f>
        <v>0</v>
      </c>
      <c r="AO52" s="325"/>
      <c r="AP52" s="325"/>
      <c r="AQ52" s="326" t="s">
        <v>83</v>
      </c>
      <c r="AR52" s="320"/>
      <c r="AS52" s="327">
        <v>0</v>
      </c>
      <c r="AT52" s="328">
        <f>ROUND(SUM(AV52:AW52),2)</f>
        <v>0</v>
      </c>
      <c r="AU52" s="329">
        <f>'2015-ksipl-01-1 - Zajiště...'!P85</f>
        <v>0</v>
      </c>
      <c r="AV52" s="328">
        <f>'2015-ksipl-01-1 - Zajiště...'!J28</f>
        <v>0</v>
      </c>
      <c r="AW52" s="328">
        <f>'2015-ksipl-01-1 - Zajiště...'!J29</f>
        <v>0</v>
      </c>
      <c r="AX52" s="328">
        <f>'2015-ksipl-01-1 - Zajiště...'!J30</f>
        <v>0</v>
      </c>
      <c r="AY52" s="328">
        <f>'2015-ksipl-01-1 - Zajiště...'!J31</f>
        <v>0</v>
      </c>
      <c r="AZ52" s="328">
        <f>'2015-ksipl-01-1 - Zajiště...'!F28</f>
        <v>0</v>
      </c>
      <c r="BA52" s="328">
        <f>'2015-ksipl-01-1 - Zajiště...'!F29</f>
        <v>0</v>
      </c>
      <c r="BB52" s="328">
        <f>'2015-ksipl-01-1 - Zajiště...'!F30</f>
        <v>0</v>
      </c>
      <c r="BC52" s="328">
        <f>'2015-ksipl-01-1 - Zajiště...'!F31</f>
        <v>0</v>
      </c>
      <c r="BD52" s="330">
        <f>'2015-ksipl-01-1 - Zajiště...'!F32</f>
        <v>0</v>
      </c>
      <c r="BT52" s="332" t="s">
        <v>24</v>
      </c>
      <c r="BU52" s="332" t="s">
        <v>84</v>
      </c>
      <c r="BV52" s="332" t="s">
        <v>80</v>
      </c>
      <c r="BW52" s="332" t="s">
        <v>7</v>
      </c>
      <c r="BX52" s="332" t="s">
        <v>81</v>
      </c>
      <c r="CL52" s="332" t="s">
        <v>5</v>
      </c>
    </row>
    <row r="53" spans="1:90" s="108" customFormat="1" ht="30" customHeight="1">
      <c r="B53" s="109"/>
      <c r="AR53" s="109"/>
    </row>
    <row r="54" spans="1:90" s="108" customFormat="1" ht="6.95" customHeight="1">
      <c r="B54" s="137"/>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09"/>
    </row>
  </sheetData>
  <sheetProtection password="E2D8" sheet="1" objects="1" scenarios="1"/>
  <protectedRanges>
    <protectedRange sqref="B8:AN14" name="Oblast1"/>
  </protectedRanges>
  <mergeCells count="41">
    <mergeCell ref="W26:AE26"/>
    <mergeCell ref="AK26:AO26"/>
    <mergeCell ref="L27:O27"/>
    <mergeCell ref="W30:AE30"/>
    <mergeCell ref="AK30:AO30"/>
    <mergeCell ref="W27:AE27"/>
    <mergeCell ref="AK27:AO27"/>
    <mergeCell ref="L28:O28"/>
    <mergeCell ref="L29:O29"/>
    <mergeCell ref="W29:AE29"/>
    <mergeCell ref="AK29:AO29"/>
    <mergeCell ref="W28:AE28"/>
    <mergeCell ref="AK28:AO28"/>
    <mergeCell ref="AR2:BE2"/>
    <mergeCell ref="AN52:AP52"/>
    <mergeCell ref="AG52:AM52"/>
    <mergeCell ref="AS46:AT48"/>
    <mergeCell ref="BE5:BE32"/>
    <mergeCell ref="K5:AO5"/>
    <mergeCell ref="K6:AO6"/>
    <mergeCell ref="E14:AJ14"/>
    <mergeCell ref="E20:AN20"/>
    <mergeCell ref="AK23:AO23"/>
    <mergeCell ref="L25:O25"/>
    <mergeCell ref="W25:AE25"/>
    <mergeCell ref="AK25:AO25"/>
    <mergeCell ref="L26:O26"/>
    <mergeCell ref="L30:O30"/>
    <mergeCell ref="D52:H52"/>
    <mergeCell ref="J52:AF52"/>
    <mergeCell ref="AG51:AM51"/>
    <mergeCell ref="AN51:AP51"/>
    <mergeCell ref="L42:AO42"/>
    <mergeCell ref="AM44:AN44"/>
    <mergeCell ref="AM46:AP46"/>
    <mergeCell ref="C49:G49"/>
    <mergeCell ref="I49:AF49"/>
    <mergeCell ref="AG49:AM49"/>
    <mergeCell ref="AN49:AP49"/>
    <mergeCell ref="AK32:AO32"/>
    <mergeCell ref="X32:AB32"/>
  </mergeCells>
  <hyperlinks>
    <hyperlink ref="K1:S1" location="C2" display="1) Rekapitulace stavby"/>
    <hyperlink ref="W1:AI1" location="C51" display="2) Rekapitulace objektů stavby a soupisů prací"/>
    <hyperlink ref="A52" location="'2015-ksipl-01-1 - Zajiště...'!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3"/>
  <sheetViews>
    <sheetView showGridLines="0" workbookViewId="0">
      <pane ySplit="1" topLeftCell="A84" activePane="bottomLeft" state="frozen"/>
      <selection pane="bottomLeft" activeCell="Y90" sqref="Y90"/>
    </sheetView>
  </sheetViews>
  <sheetFormatPr defaultRowHeight="13.5"/>
  <cols>
    <col min="1" max="1" width="8.33203125" style="96" customWidth="1"/>
    <col min="2" max="2" width="1.6640625" style="96" customWidth="1"/>
    <col min="3" max="3" width="4.1640625" style="96" customWidth="1"/>
    <col min="4" max="4" width="4.33203125" style="96" customWidth="1"/>
    <col min="5" max="5" width="17.1640625" style="96" customWidth="1"/>
    <col min="6" max="6" width="75" style="96" customWidth="1"/>
    <col min="7" max="7" width="8.6640625" style="96" customWidth="1"/>
    <col min="8" max="8" width="11.1640625" style="96" customWidth="1"/>
    <col min="9" max="9" width="12.6640625" style="96" customWidth="1"/>
    <col min="10" max="10" width="23.5" style="96" customWidth="1"/>
    <col min="11" max="11" width="15.5" style="96" customWidth="1"/>
    <col min="12" max="12" width="9.33203125" style="96"/>
    <col min="13" max="18" width="9.33203125" style="96" hidden="1"/>
    <col min="19" max="19" width="8.1640625" style="96" hidden="1" customWidth="1"/>
    <col min="20" max="20" width="29.6640625" style="96" hidden="1" customWidth="1"/>
    <col min="21" max="21" width="16.33203125" style="96" hidden="1" customWidth="1"/>
    <col min="22" max="22" width="12.33203125" style="96" customWidth="1"/>
    <col min="23" max="23" width="16.33203125" style="96" customWidth="1"/>
    <col min="24" max="24" width="12.33203125" style="96" customWidth="1"/>
    <col min="25" max="25" width="15" style="96" customWidth="1"/>
    <col min="26" max="26" width="11" style="96" customWidth="1"/>
    <col min="27" max="27" width="15" style="96" customWidth="1"/>
    <col min="28" max="28" width="16.33203125" style="96" customWidth="1"/>
    <col min="29" max="29" width="11" style="96" customWidth="1"/>
    <col min="30" max="30" width="15" style="96" customWidth="1"/>
    <col min="31" max="31" width="16.33203125" style="96" customWidth="1"/>
    <col min="32" max="43" width="9.33203125" style="96"/>
    <col min="44" max="65" width="9.33203125" style="96" hidden="1"/>
    <col min="66" max="16384" width="9.33203125" style="96"/>
  </cols>
  <sheetData>
    <row r="1" spans="1:70" ht="21.75" customHeight="1">
      <c r="A1" s="92"/>
      <c r="B1" s="3"/>
      <c r="C1" s="3"/>
      <c r="D1" s="4" t="s">
        <v>1</v>
      </c>
      <c r="E1" s="3"/>
      <c r="F1" s="93" t="s">
        <v>85</v>
      </c>
      <c r="G1" s="94" t="s">
        <v>86</v>
      </c>
      <c r="H1" s="94"/>
      <c r="I1" s="3"/>
      <c r="J1" s="93" t="s">
        <v>87</v>
      </c>
      <c r="K1" s="4" t="s">
        <v>88</v>
      </c>
      <c r="L1" s="93" t="s">
        <v>89</v>
      </c>
      <c r="M1" s="93"/>
      <c r="N1" s="93"/>
      <c r="O1" s="93"/>
      <c r="P1" s="93"/>
      <c r="Q1" s="93"/>
      <c r="R1" s="93"/>
      <c r="S1" s="93"/>
      <c r="T1" s="93"/>
      <c r="U1" s="95"/>
      <c r="V1" s="95"/>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row>
    <row r="2" spans="1:70" ht="36.950000000000003" customHeight="1">
      <c r="L2" s="97" t="s">
        <v>8</v>
      </c>
      <c r="M2" s="98"/>
      <c r="N2" s="98"/>
      <c r="O2" s="98"/>
      <c r="P2" s="98"/>
      <c r="Q2" s="98"/>
      <c r="R2" s="98"/>
      <c r="S2" s="98"/>
      <c r="T2" s="98"/>
      <c r="U2" s="98"/>
      <c r="V2" s="98"/>
      <c r="AT2" s="99" t="s">
        <v>7</v>
      </c>
    </row>
    <row r="3" spans="1:70" ht="6.95" customHeight="1">
      <c r="B3" s="100"/>
      <c r="C3" s="101"/>
      <c r="D3" s="101"/>
      <c r="E3" s="101"/>
      <c r="F3" s="101"/>
      <c r="G3" s="101"/>
      <c r="H3" s="101"/>
      <c r="I3" s="101"/>
      <c r="J3" s="101"/>
      <c r="K3" s="102"/>
      <c r="AT3" s="99" t="s">
        <v>90</v>
      </c>
    </row>
    <row r="4" spans="1:70" ht="36.950000000000003" customHeight="1">
      <c r="B4" s="103"/>
      <c r="C4" s="104"/>
      <c r="D4" s="105" t="s">
        <v>91</v>
      </c>
      <c r="E4" s="104"/>
      <c r="F4" s="104"/>
      <c r="G4" s="104"/>
      <c r="H4" s="104"/>
      <c r="I4" s="104"/>
      <c r="J4" s="104"/>
      <c r="K4" s="106"/>
      <c r="M4" s="107" t="s">
        <v>13</v>
      </c>
      <c r="AT4" s="99" t="s">
        <v>6</v>
      </c>
    </row>
    <row r="5" spans="1:70" ht="6.95" customHeight="1">
      <c r="B5" s="103"/>
      <c r="C5" s="104"/>
      <c r="D5" s="104"/>
      <c r="E5" s="104"/>
      <c r="F5" s="104"/>
      <c r="G5" s="104"/>
      <c r="H5" s="104"/>
      <c r="I5" s="104"/>
      <c r="J5" s="104"/>
      <c r="K5" s="106"/>
    </row>
    <row r="6" spans="1:70" s="108" customFormat="1" ht="15">
      <c r="B6" s="109"/>
      <c r="C6" s="110"/>
      <c r="D6" s="111" t="s">
        <v>19</v>
      </c>
      <c r="E6" s="110"/>
      <c r="F6" s="110"/>
      <c r="G6" s="110"/>
      <c r="H6" s="110"/>
      <c r="I6" s="110"/>
      <c r="J6" s="110"/>
      <c r="K6" s="112"/>
    </row>
    <row r="7" spans="1:70" s="108" customFormat="1" ht="36.950000000000003" customHeight="1">
      <c r="B7" s="109"/>
      <c r="C7" s="110"/>
      <c r="D7" s="110"/>
      <c r="E7" s="113" t="s">
        <v>20</v>
      </c>
      <c r="F7" s="114"/>
      <c r="G7" s="114"/>
      <c r="H7" s="114"/>
      <c r="I7" s="110"/>
      <c r="J7" s="110"/>
      <c r="K7" s="112"/>
    </row>
    <row r="8" spans="1:70" s="108" customFormat="1">
      <c r="B8" s="109"/>
      <c r="C8" s="110"/>
      <c r="D8" s="110"/>
      <c r="E8" s="110"/>
      <c r="F8" s="110"/>
      <c r="G8" s="110"/>
      <c r="H8" s="110"/>
      <c r="I8" s="110"/>
      <c r="J8" s="110"/>
      <c r="K8" s="112"/>
    </row>
    <row r="9" spans="1:70" s="108" customFormat="1" ht="14.45" customHeight="1">
      <c r="B9" s="109"/>
      <c r="C9" s="110"/>
      <c r="D9" s="111" t="s">
        <v>22</v>
      </c>
      <c r="E9" s="110"/>
      <c r="F9" s="115" t="s">
        <v>5</v>
      </c>
      <c r="G9" s="110"/>
      <c r="H9" s="110"/>
      <c r="I9" s="111" t="s">
        <v>23</v>
      </c>
      <c r="J9" s="115" t="s">
        <v>5</v>
      </c>
      <c r="K9" s="112"/>
    </row>
    <row r="10" spans="1:70" s="108" customFormat="1" ht="14.45" customHeight="1">
      <c r="B10" s="109"/>
      <c r="C10" s="110"/>
      <c r="D10" s="111" t="s">
        <v>25</v>
      </c>
      <c r="E10" s="110"/>
      <c r="F10" s="115" t="s">
        <v>26</v>
      </c>
      <c r="G10" s="110"/>
      <c r="H10" s="110"/>
      <c r="I10" s="111" t="s">
        <v>27</v>
      </c>
      <c r="J10" s="116" t="str">
        <f>'Rekapitulace stavby'!AN8</f>
        <v>13.3.2017</v>
      </c>
      <c r="K10" s="112"/>
    </row>
    <row r="11" spans="1:70" s="108" customFormat="1" ht="10.9" customHeight="1">
      <c r="B11" s="109"/>
      <c r="C11" s="110"/>
      <c r="D11" s="110"/>
      <c r="E11" s="110"/>
      <c r="F11" s="110"/>
      <c r="G11" s="110"/>
      <c r="H11" s="110"/>
      <c r="I11" s="110"/>
      <c r="J11" s="110"/>
      <c r="K11" s="112"/>
    </row>
    <row r="12" spans="1:70" s="108" customFormat="1" ht="14.45" customHeight="1">
      <c r="B12" s="109"/>
      <c r="C12" s="110"/>
      <c r="D12" s="111" t="s">
        <v>31</v>
      </c>
      <c r="E12" s="110"/>
      <c r="F12" s="110"/>
      <c r="G12" s="110"/>
      <c r="H12" s="110"/>
      <c r="I12" s="111" t="s">
        <v>32</v>
      </c>
      <c r="J12" s="115" t="s">
        <v>33</v>
      </c>
      <c r="K12" s="112"/>
    </row>
    <row r="13" spans="1:70" s="108" customFormat="1" ht="18" customHeight="1">
      <c r="B13" s="109"/>
      <c r="C13" s="110"/>
      <c r="D13" s="110"/>
      <c r="E13" s="115" t="s">
        <v>34</v>
      </c>
      <c r="F13" s="110"/>
      <c r="G13" s="110"/>
      <c r="H13" s="110"/>
      <c r="I13" s="111" t="s">
        <v>35</v>
      </c>
      <c r="J13" s="115" t="s">
        <v>5</v>
      </c>
      <c r="K13" s="112"/>
    </row>
    <row r="14" spans="1:70" s="108" customFormat="1" ht="6.95" customHeight="1">
      <c r="B14" s="109"/>
      <c r="C14" s="110"/>
      <c r="D14" s="110"/>
      <c r="E14" s="110"/>
      <c r="F14" s="110"/>
      <c r="G14" s="110"/>
      <c r="H14" s="110"/>
      <c r="I14" s="110"/>
      <c r="J14" s="110"/>
      <c r="K14" s="112"/>
    </row>
    <row r="15" spans="1:70" s="108" customFormat="1" ht="14.45" customHeight="1">
      <c r="B15" s="109"/>
      <c r="C15" s="110"/>
      <c r="D15" s="111" t="s">
        <v>36</v>
      </c>
      <c r="E15" s="110"/>
      <c r="F15" s="110"/>
      <c r="G15" s="110"/>
      <c r="H15" s="110"/>
      <c r="I15" s="111" t="s">
        <v>32</v>
      </c>
      <c r="J15" s="115" t="str">
        <f>IF('Rekapitulace stavby'!AN13="Vyplň údaj","",IF('Rekapitulace stavby'!AN13="","",'Rekapitulace stavby'!AN13))</f>
        <v/>
      </c>
      <c r="K15" s="112"/>
    </row>
    <row r="16" spans="1:70" s="108" customFormat="1" ht="18" customHeight="1">
      <c r="B16" s="109"/>
      <c r="C16" s="110"/>
      <c r="D16" s="110"/>
      <c r="E16" s="115" t="str">
        <f>IF('Rekapitulace stavby'!E14="Vyplň údaj","",IF('Rekapitulace stavby'!E14="","",'Rekapitulace stavby'!E14))</f>
        <v/>
      </c>
      <c r="F16" s="110"/>
      <c r="G16" s="110"/>
      <c r="H16" s="110"/>
      <c r="I16" s="111" t="s">
        <v>35</v>
      </c>
      <c r="J16" s="115" t="str">
        <f>IF('Rekapitulace stavby'!AN14="Vyplň údaj","",IF('Rekapitulace stavby'!AN14="","",'Rekapitulace stavby'!AN14))</f>
        <v/>
      </c>
      <c r="K16" s="112"/>
    </row>
    <row r="17" spans="2:11" s="108" customFormat="1" ht="6.95" customHeight="1">
      <c r="B17" s="109"/>
      <c r="C17" s="110"/>
      <c r="D17" s="110"/>
      <c r="E17" s="110"/>
      <c r="F17" s="110"/>
      <c r="G17" s="110"/>
      <c r="H17" s="110"/>
      <c r="I17" s="110"/>
      <c r="J17" s="110"/>
      <c r="K17" s="112"/>
    </row>
    <row r="18" spans="2:11" s="108" customFormat="1" ht="14.45" customHeight="1">
      <c r="B18" s="109"/>
      <c r="C18" s="110"/>
      <c r="D18" s="111" t="s">
        <v>38</v>
      </c>
      <c r="E18" s="110"/>
      <c r="F18" s="110"/>
      <c r="G18" s="110"/>
      <c r="H18" s="110"/>
      <c r="I18" s="111" t="s">
        <v>32</v>
      </c>
      <c r="J18" s="115" t="s">
        <v>39</v>
      </c>
      <c r="K18" s="112"/>
    </row>
    <row r="19" spans="2:11" s="108" customFormat="1" ht="18" customHeight="1">
      <c r="B19" s="109"/>
      <c r="C19" s="110"/>
      <c r="D19" s="110"/>
      <c r="E19" s="115" t="s">
        <v>40</v>
      </c>
      <c r="F19" s="110"/>
      <c r="G19" s="110"/>
      <c r="H19" s="110"/>
      <c r="I19" s="111" t="s">
        <v>35</v>
      </c>
      <c r="J19" s="115" t="s">
        <v>41</v>
      </c>
      <c r="K19" s="112"/>
    </row>
    <row r="20" spans="2:11" s="108" customFormat="1" ht="6.95" customHeight="1">
      <c r="B20" s="109"/>
      <c r="C20" s="110"/>
      <c r="D20" s="110"/>
      <c r="E20" s="110"/>
      <c r="F20" s="110"/>
      <c r="G20" s="110"/>
      <c r="H20" s="110"/>
      <c r="I20" s="110"/>
      <c r="J20" s="110"/>
      <c r="K20" s="112"/>
    </row>
    <row r="21" spans="2:11" s="108" customFormat="1" ht="14.45" customHeight="1">
      <c r="B21" s="109"/>
      <c r="C21" s="110"/>
      <c r="D21" s="111" t="s">
        <v>43</v>
      </c>
      <c r="E21" s="110"/>
      <c r="F21" s="110"/>
      <c r="G21" s="110"/>
      <c r="H21" s="110"/>
      <c r="I21" s="110"/>
      <c r="J21" s="110"/>
      <c r="K21" s="112"/>
    </row>
    <row r="22" spans="2:11" s="121" customFormat="1" ht="120" customHeight="1">
      <c r="B22" s="117"/>
      <c r="C22" s="118"/>
      <c r="D22" s="118"/>
      <c r="E22" s="119" t="s">
        <v>44</v>
      </c>
      <c r="F22" s="119"/>
      <c r="G22" s="119"/>
      <c r="H22" s="119"/>
      <c r="I22" s="118"/>
      <c r="J22" s="118"/>
      <c r="K22" s="120"/>
    </row>
    <row r="23" spans="2:11" s="108" customFormat="1" ht="6.95" customHeight="1">
      <c r="B23" s="109"/>
      <c r="C23" s="110"/>
      <c r="D23" s="110"/>
      <c r="E23" s="110"/>
      <c r="F23" s="110"/>
      <c r="G23" s="110"/>
      <c r="H23" s="110"/>
      <c r="I23" s="110"/>
      <c r="J23" s="110"/>
      <c r="K23" s="112"/>
    </row>
    <row r="24" spans="2:11" s="108" customFormat="1" ht="6.95" customHeight="1">
      <c r="B24" s="109"/>
      <c r="C24" s="110"/>
      <c r="D24" s="122"/>
      <c r="E24" s="122"/>
      <c r="F24" s="122"/>
      <c r="G24" s="122"/>
      <c r="H24" s="122"/>
      <c r="I24" s="122"/>
      <c r="J24" s="122"/>
      <c r="K24" s="123"/>
    </row>
    <row r="25" spans="2:11" s="108" customFormat="1" ht="25.35" customHeight="1">
      <c r="B25" s="109"/>
      <c r="C25" s="110"/>
      <c r="D25" s="124" t="s">
        <v>45</v>
      </c>
      <c r="E25" s="110"/>
      <c r="F25" s="110"/>
      <c r="G25" s="110"/>
      <c r="H25" s="110"/>
      <c r="I25" s="110"/>
      <c r="J25" s="125">
        <f>ROUND(J85,2)</f>
        <v>0</v>
      </c>
      <c r="K25" s="112"/>
    </row>
    <row r="26" spans="2:11" s="108" customFormat="1" ht="6.95" customHeight="1">
      <c r="B26" s="109"/>
      <c r="C26" s="110"/>
      <c r="D26" s="122"/>
      <c r="E26" s="122"/>
      <c r="F26" s="122"/>
      <c r="G26" s="122"/>
      <c r="H26" s="122"/>
      <c r="I26" s="122"/>
      <c r="J26" s="122"/>
      <c r="K26" s="123"/>
    </row>
    <row r="27" spans="2:11" s="108" customFormat="1" ht="14.45" customHeight="1">
      <c r="B27" s="109"/>
      <c r="C27" s="110"/>
      <c r="D27" s="110"/>
      <c r="E27" s="110"/>
      <c r="F27" s="126" t="s">
        <v>47</v>
      </c>
      <c r="G27" s="110"/>
      <c r="H27" s="110"/>
      <c r="I27" s="126" t="s">
        <v>46</v>
      </c>
      <c r="J27" s="126" t="s">
        <v>48</v>
      </c>
      <c r="K27" s="112"/>
    </row>
    <row r="28" spans="2:11" s="108" customFormat="1" ht="14.45" customHeight="1">
      <c r="B28" s="109"/>
      <c r="C28" s="110"/>
      <c r="D28" s="127" t="s">
        <v>49</v>
      </c>
      <c r="E28" s="127" t="s">
        <v>50</v>
      </c>
      <c r="F28" s="128">
        <f>ROUND(SUM(BE85:BE242), 2)</f>
        <v>0</v>
      </c>
      <c r="G28" s="110"/>
      <c r="H28" s="110"/>
      <c r="I28" s="129">
        <v>0.21</v>
      </c>
      <c r="J28" s="128">
        <f>ROUND(ROUND((SUM(BE85:BE242)), 2)*I28, 2)</f>
        <v>0</v>
      </c>
      <c r="K28" s="112"/>
    </row>
    <row r="29" spans="2:11" s="108" customFormat="1" ht="14.45" customHeight="1">
      <c r="B29" s="109"/>
      <c r="C29" s="110"/>
      <c r="D29" s="110"/>
      <c r="E29" s="127" t="s">
        <v>51</v>
      </c>
      <c r="F29" s="128">
        <f>ROUND(SUM(BF85:BF242), 2)</f>
        <v>0</v>
      </c>
      <c r="G29" s="110"/>
      <c r="H29" s="110"/>
      <c r="I29" s="129">
        <v>0.15</v>
      </c>
      <c r="J29" s="128">
        <f>ROUND(ROUND((SUM(BF85:BF242)), 2)*I29, 2)</f>
        <v>0</v>
      </c>
      <c r="K29" s="112"/>
    </row>
    <row r="30" spans="2:11" s="108" customFormat="1" ht="14.45" hidden="1" customHeight="1">
      <c r="B30" s="109"/>
      <c r="C30" s="110"/>
      <c r="D30" s="110"/>
      <c r="E30" s="127" t="s">
        <v>52</v>
      </c>
      <c r="F30" s="128">
        <f>ROUND(SUM(BG85:BG242), 2)</f>
        <v>0</v>
      </c>
      <c r="G30" s="110"/>
      <c r="H30" s="110"/>
      <c r="I30" s="129">
        <v>0.21</v>
      </c>
      <c r="J30" s="128">
        <v>0</v>
      </c>
      <c r="K30" s="112"/>
    </row>
    <row r="31" spans="2:11" s="108" customFormat="1" ht="14.45" hidden="1" customHeight="1">
      <c r="B31" s="109"/>
      <c r="C31" s="110"/>
      <c r="D31" s="110"/>
      <c r="E31" s="127" t="s">
        <v>53</v>
      </c>
      <c r="F31" s="128">
        <f>ROUND(SUM(BH85:BH242), 2)</f>
        <v>0</v>
      </c>
      <c r="G31" s="110"/>
      <c r="H31" s="110"/>
      <c r="I31" s="129">
        <v>0.15</v>
      </c>
      <c r="J31" s="128">
        <v>0</v>
      </c>
      <c r="K31" s="112"/>
    </row>
    <row r="32" spans="2:11" s="108" customFormat="1" ht="14.45" hidden="1" customHeight="1">
      <c r="B32" s="109"/>
      <c r="C32" s="110"/>
      <c r="D32" s="110"/>
      <c r="E32" s="127" t="s">
        <v>54</v>
      </c>
      <c r="F32" s="128">
        <f>ROUND(SUM(BI85:BI242), 2)</f>
        <v>0</v>
      </c>
      <c r="G32" s="110"/>
      <c r="H32" s="110"/>
      <c r="I32" s="129">
        <v>0</v>
      </c>
      <c r="J32" s="128">
        <v>0</v>
      </c>
      <c r="K32" s="112"/>
    </row>
    <row r="33" spans="2:11" s="108" customFormat="1" ht="6.95" customHeight="1">
      <c r="B33" s="109"/>
      <c r="C33" s="110"/>
      <c r="D33" s="110"/>
      <c r="E33" s="110"/>
      <c r="F33" s="110"/>
      <c r="G33" s="110"/>
      <c r="H33" s="110"/>
      <c r="I33" s="110"/>
      <c r="J33" s="110"/>
      <c r="K33" s="112"/>
    </row>
    <row r="34" spans="2:11" s="108" customFormat="1" ht="25.35" customHeight="1">
      <c r="B34" s="109"/>
      <c r="C34" s="130"/>
      <c r="D34" s="131" t="s">
        <v>55</v>
      </c>
      <c r="E34" s="132"/>
      <c r="F34" s="132"/>
      <c r="G34" s="133" t="s">
        <v>56</v>
      </c>
      <c r="H34" s="134" t="s">
        <v>57</v>
      </c>
      <c r="I34" s="132"/>
      <c r="J34" s="135">
        <f>SUM(J25:J32)</f>
        <v>0</v>
      </c>
      <c r="K34" s="136"/>
    </row>
    <row r="35" spans="2:11" s="108" customFormat="1" ht="14.45" customHeight="1">
      <c r="B35" s="137"/>
      <c r="C35" s="138"/>
      <c r="D35" s="138"/>
      <c r="E35" s="138"/>
      <c r="F35" s="138"/>
      <c r="G35" s="138"/>
      <c r="H35" s="138"/>
      <c r="I35" s="138"/>
      <c r="J35" s="138"/>
      <c r="K35" s="139"/>
    </row>
    <row r="39" spans="2:11" s="108" customFormat="1" ht="6.95" customHeight="1">
      <c r="B39" s="140"/>
      <c r="C39" s="141"/>
      <c r="D39" s="141"/>
      <c r="E39" s="141"/>
      <c r="F39" s="141"/>
      <c r="G39" s="141"/>
      <c r="H39" s="141"/>
      <c r="I39" s="141"/>
      <c r="J39" s="141"/>
      <c r="K39" s="142"/>
    </row>
    <row r="40" spans="2:11" s="108" customFormat="1" ht="36.950000000000003" customHeight="1">
      <c r="B40" s="109"/>
      <c r="C40" s="105" t="s">
        <v>92</v>
      </c>
      <c r="D40" s="110"/>
      <c r="E40" s="110"/>
      <c r="F40" s="110"/>
      <c r="G40" s="110"/>
      <c r="H40" s="110"/>
      <c r="I40" s="110"/>
      <c r="J40" s="110"/>
      <c r="K40" s="112"/>
    </row>
    <row r="41" spans="2:11" s="108" customFormat="1" ht="6.95" customHeight="1">
      <c r="B41" s="109"/>
      <c r="C41" s="110"/>
      <c r="D41" s="110"/>
      <c r="E41" s="110"/>
      <c r="F41" s="110"/>
      <c r="G41" s="110"/>
      <c r="H41" s="110"/>
      <c r="I41" s="110"/>
      <c r="J41" s="110"/>
      <c r="K41" s="112"/>
    </row>
    <row r="42" spans="2:11" s="108" customFormat="1" ht="14.45" customHeight="1">
      <c r="B42" s="109"/>
      <c r="C42" s="111" t="s">
        <v>19</v>
      </c>
      <c r="D42" s="110"/>
      <c r="E42" s="110"/>
      <c r="F42" s="110"/>
      <c r="G42" s="110"/>
      <c r="H42" s="110"/>
      <c r="I42" s="110"/>
      <c r="J42" s="110"/>
      <c r="K42" s="112"/>
    </row>
    <row r="43" spans="2:11" s="108" customFormat="1" ht="23.25" customHeight="1">
      <c r="B43" s="109"/>
      <c r="C43" s="110"/>
      <c r="D43" s="110"/>
      <c r="E43" s="113" t="str">
        <f>E7</f>
        <v>Zajištění opěrné zdi na ppč 2436/56 , Sokolov - varianta 1</v>
      </c>
      <c r="F43" s="114"/>
      <c r="G43" s="114"/>
      <c r="H43" s="114"/>
      <c r="I43" s="110"/>
      <c r="J43" s="110"/>
      <c r="K43" s="112"/>
    </row>
    <row r="44" spans="2:11" s="108" customFormat="1" ht="6.95" customHeight="1">
      <c r="B44" s="109"/>
      <c r="C44" s="110"/>
      <c r="D44" s="110"/>
      <c r="E44" s="110"/>
      <c r="F44" s="110"/>
      <c r="G44" s="110"/>
      <c r="H44" s="110"/>
      <c r="I44" s="110"/>
      <c r="J44" s="110"/>
      <c r="K44" s="112"/>
    </row>
    <row r="45" spans="2:11" s="108" customFormat="1" ht="18" customHeight="1">
      <c r="B45" s="109"/>
      <c r="C45" s="111" t="s">
        <v>25</v>
      </c>
      <c r="D45" s="110"/>
      <c r="E45" s="110"/>
      <c r="F45" s="115" t="str">
        <f>F10</f>
        <v>Sokolov</v>
      </c>
      <c r="G45" s="110"/>
      <c r="H45" s="110"/>
      <c r="I45" s="111" t="s">
        <v>27</v>
      </c>
      <c r="J45" s="116" t="str">
        <f>IF(J10="","",J10)</f>
        <v>13.3.2017</v>
      </c>
      <c r="K45" s="112"/>
    </row>
    <row r="46" spans="2:11" s="108" customFormat="1" ht="6.95" customHeight="1">
      <c r="B46" s="109"/>
      <c r="C46" s="110"/>
      <c r="D46" s="110"/>
      <c r="E46" s="110"/>
      <c r="F46" s="110"/>
      <c r="G46" s="110"/>
      <c r="H46" s="110"/>
      <c r="I46" s="110"/>
      <c r="J46" s="110"/>
      <c r="K46" s="112"/>
    </row>
    <row r="47" spans="2:11" s="108" customFormat="1" ht="15">
      <c r="B47" s="109"/>
      <c r="C47" s="111" t="s">
        <v>31</v>
      </c>
      <c r="D47" s="110"/>
      <c r="E47" s="110"/>
      <c r="F47" s="115" t="str">
        <f>E13</f>
        <v>Město Sokolov,Rokycanova 1929,356 01 Sokolov</v>
      </c>
      <c r="G47" s="110"/>
      <c r="H47" s="110"/>
      <c r="I47" s="111" t="s">
        <v>38</v>
      </c>
      <c r="J47" s="115" t="str">
        <f>E19</f>
        <v>Kancelář stavebního inženýrství s.r.o.</v>
      </c>
      <c r="K47" s="112"/>
    </row>
    <row r="48" spans="2:11" s="108" customFormat="1" ht="14.45" customHeight="1">
      <c r="B48" s="109"/>
      <c r="C48" s="111" t="s">
        <v>36</v>
      </c>
      <c r="D48" s="110"/>
      <c r="E48" s="110"/>
      <c r="F48" s="115" t="str">
        <f>IF(E16="","",E16)</f>
        <v/>
      </c>
      <c r="G48" s="110"/>
      <c r="H48" s="110"/>
      <c r="I48" s="110"/>
      <c r="J48" s="110"/>
      <c r="K48" s="112"/>
    </row>
    <row r="49" spans="2:47" s="108" customFormat="1" ht="10.35" customHeight="1">
      <c r="B49" s="109"/>
      <c r="C49" s="110"/>
      <c r="D49" s="110"/>
      <c r="E49" s="110"/>
      <c r="F49" s="110"/>
      <c r="G49" s="110"/>
      <c r="H49" s="110"/>
      <c r="I49" s="110"/>
      <c r="J49" s="110"/>
      <c r="K49" s="112"/>
    </row>
    <row r="50" spans="2:47" s="108" customFormat="1" ht="29.25" customHeight="1">
      <c r="B50" s="109"/>
      <c r="C50" s="143" t="s">
        <v>93</v>
      </c>
      <c r="D50" s="130"/>
      <c r="E50" s="130"/>
      <c r="F50" s="130"/>
      <c r="G50" s="130"/>
      <c r="H50" s="130"/>
      <c r="I50" s="130"/>
      <c r="J50" s="144" t="s">
        <v>94</v>
      </c>
      <c r="K50" s="145"/>
    </row>
    <row r="51" spans="2:47" s="108" customFormat="1" ht="10.35" customHeight="1">
      <c r="B51" s="109"/>
      <c r="C51" s="110"/>
      <c r="D51" s="110"/>
      <c r="E51" s="110"/>
      <c r="F51" s="110"/>
      <c r="G51" s="110"/>
      <c r="H51" s="110"/>
      <c r="I51" s="110"/>
      <c r="J51" s="110"/>
      <c r="K51" s="112"/>
    </row>
    <row r="52" spans="2:47" s="108" customFormat="1" ht="29.25" customHeight="1">
      <c r="B52" s="109"/>
      <c r="C52" s="146" t="s">
        <v>95</v>
      </c>
      <c r="D52" s="110"/>
      <c r="E52" s="110"/>
      <c r="F52" s="110"/>
      <c r="G52" s="110"/>
      <c r="H52" s="110"/>
      <c r="I52" s="110"/>
      <c r="J52" s="125">
        <f>J85</f>
        <v>0</v>
      </c>
      <c r="K52" s="112"/>
      <c r="AU52" s="99" t="s">
        <v>96</v>
      </c>
    </row>
    <row r="53" spans="2:47" s="153" customFormat="1" ht="24.95" customHeight="1">
      <c r="B53" s="147"/>
      <c r="C53" s="148"/>
      <c r="D53" s="149" t="s">
        <v>97</v>
      </c>
      <c r="E53" s="150"/>
      <c r="F53" s="150"/>
      <c r="G53" s="150"/>
      <c r="H53" s="150"/>
      <c r="I53" s="150"/>
      <c r="J53" s="151">
        <f>J86</f>
        <v>0</v>
      </c>
      <c r="K53" s="152"/>
    </row>
    <row r="54" spans="2:47" s="160" customFormat="1" ht="19.899999999999999" customHeight="1">
      <c r="B54" s="154"/>
      <c r="C54" s="155"/>
      <c r="D54" s="156" t="s">
        <v>98</v>
      </c>
      <c r="E54" s="157"/>
      <c r="F54" s="157"/>
      <c r="G54" s="157"/>
      <c r="H54" s="157"/>
      <c r="I54" s="157"/>
      <c r="J54" s="158">
        <f>J87</f>
        <v>0</v>
      </c>
      <c r="K54" s="159"/>
    </row>
    <row r="55" spans="2:47" s="160" customFormat="1" ht="19.899999999999999" customHeight="1">
      <c r="B55" s="154"/>
      <c r="C55" s="155"/>
      <c r="D55" s="156" t="s">
        <v>99</v>
      </c>
      <c r="E55" s="157"/>
      <c r="F55" s="157"/>
      <c r="G55" s="157"/>
      <c r="H55" s="157"/>
      <c r="I55" s="157"/>
      <c r="J55" s="158">
        <f>J123</f>
        <v>0</v>
      </c>
      <c r="K55" s="159"/>
    </row>
    <row r="56" spans="2:47" s="160" customFormat="1" ht="19.899999999999999" customHeight="1">
      <c r="B56" s="154"/>
      <c r="C56" s="155"/>
      <c r="D56" s="156" t="s">
        <v>100</v>
      </c>
      <c r="E56" s="157"/>
      <c r="F56" s="157"/>
      <c r="G56" s="157"/>
      <c r="H56" s="157"/>
      <c r="I56" s="157"/>
      <c r="J56" s="158">
        <f>J128</f>
        <v>0</v>
      </c>
      <c r="K56" s="159"/>
    </row>
    <row r="57" spans="2:47" s="160" customFormat="1" ht="19.899999999999999" customHeight="1">
      <c r="B57" s="154"/>
      <c r="C57" s="155"/>
      <c r="D57" s="156" t="s">
        <v>101</v>
      </c>
      <c r="E57" s="157"/>
      <c r="F57" s="157"/>
      <c r="G57" s="157"/>
      <c r="H57" s="157"/>
      <c r="I57" s="157"/>
      <c r="J57" s="158">
        <f>J137</f>
        <v>0</v>
      </c>
      <c r="K57" s="159"/>
    </row>
    <row r="58" spans="2:47" s="160" customFormat="1" ht="19.899999999999999" customHeight="1">
      <c r="B58" s="154"/>
      <c r="C58" s="155"/>
      <c r="D58" s="156" t="s">
        <v>102</v>
      </c>
      <c r="E58" s="157"/>
      <c r="F58" s="157"/>
      <c r="G58" s="157"/>
      <c r="H58" s="157"/>
      <c r="I58" s="157"/>
      <c r="J58" s="158">
        <f>J143</f>
        <v>0</v>
      </c>
      <c r="K58" s="159"/>
    </row>
    <row r="59" spans="2:47" s="160" customFormat="1" ht="19.899999999999999" customHeight="1">
      <c r="B59" s="154"/>
      <c r="C59" s="155"/>
      <c r="D59" s="156" t="s">
        <v>103</v>
      </c>
      <c r="E59" s="157"/>
      <c r="F59" s="157"/>
      <c r="G59" s="157"/>
      <c r="H59" s="157"/>
      <c r="I59" s="157"/>
      <c r="J59" s="158">
        <f>J154</f>
        <v>0</v>
      </c>
      <c r="K59" s="159"/>
    </row>
    <row r="60" spans="2:47" s="160" customFormat="1" ht="19.899999999999999" customHeight="1">
      <c r="B60" s="154"/>
      <c r="C60" s="155"/>
      <c r="D60" s="156" t="s">
        <v>104</v>
      </c>
      <c r="E60" s="157"/>
      <c r="F60" s="157"/>
      <c r="G60" s="157"/>
      <c r="H60" s="157"/>
      <c r="I60" s="157"/>
      <c r="J60" s="158">
        <f>J162</f>
        <v>0</v>
      </c>
      <c r="K60" s="159"/>
    </row>
    <row r="61" spans="2:47" s="160" customFormat="1" ht="19.899999999999999" customHeight="1">
      <c r="B61" s="154"/>
      <c r="C61" s="155"/>
      <c r="D61" s="156" t="s">
        <v>105</v>
      </c>
      <c r="E61" s="157"/>
      <c r="F61" s="157"/>
      <c r="G61" s="157"/>
      <c r="H61" s="157"/>
      <c r="I61" s="157"/>
      <c r="J61" s="158">
        <f>J197</f>
        <v>0</v>
      </c>
      <c r="K61" s="159"/>
    </row>
    <row r="62" spans="2:47" s="160" customFormat="1" ht="19.899999999999999" customHeight="1">
      <c r="B62" s="154"/>
      <c r="C62" s="155"/>
      <c r="D62" s="156" t="s">
        <v>106</v>
      </c>
      <c r="E62" s="157"/>
      <c r="F62" s="157"/>
      <c r="G62" s="157"/>
      <c r="H62" s="157"/>
      <c r="I62" s="157"/>
      <c r="J62" s="158">
        <f>J211</f>
        <v>0</v>
      </c>
      <c r="K62" s="159"/>
    </row>
    <row r="63" spans="2:47" s="153" customFormat="1" ht="24.95" customHeight="1">
      <c r="B63" s="147"/>
      <c r="C63" s="148"/>
      <c r="D63" s="149" t="s">
        <v>107</v>
      </c>
      <c r="E63" s="150"/>
      <c r="F63" s="150"/>
      <c r="G63" s="150"/>
      <c r="H63" s="150"/>
      <c r="I63" s="150"/>
      <c r="J63" s="151">
        <f>J214</f>
        <v>0</v>
      </c>
      <c r="K63" s="152"/>
    </row>
    <row r="64" spans="2:47" s="160" customFormat="1" ht="19.899999999999999" customHeight="1">
      <c r="B64" s="154"/>
      <c r="C64" s="155"/>
      <c r="D64" s="156" t="s">
        <v>108</v>
      </c>
      <c r="E64" s="157"/>
      <c r="F64" s="157"/>
      <c r="G64" s="157"/>
      <c r="H64" s="157"/>
      <c r="I64" s="157"/>
      <c r="J64" s="158">
        <f>J215</f>
        <v>0</v>
      </c>
      <c r="K64" s="159"/>
    </row>
    <row r="65" spans="2:12" s="153" customFormat="1" ht="24.95" customHeight="1">
      <c r="B65" s="147"/>
      <c r="C65" s="148"/>
      <c r="D65" s="149" t="s">
        <v>109</v>
      </c>
      <c r="E65" s="150"/>
      <c r="F65" s="150"/>
      <c r="G65" s="150"/>
      <c r="H65" s="150"/>
      <c r="I65" s="150"/>
      <c r="J65" s="151">
        <f>J223</f>
        <v>0</v>
      </c>
      <c r="K65" s="152"/>
    </row>
    <row r="66" spans="2:12" s="160" customFormat="1" ht="19.899999999999999" customHeight="1">
      <c r="B66" s="154"/>
      <c r="C66" s="155"/>
      <c r="D66" s="156" t="s">
        <v>110</v>
      </c>
      <c r="E66" s="157"/>
      <c r="F66" s="157"/>
      <c r="G66" s="157"/>
      <c r="H66" s="157"/>
      <c r="I66" s="157"/>
      <c r="J66" s="158">
        <f>J228</f>
        <v>0</v>
      </c>
      <c r="K66" s="159"/>
    </row>
    <row r="67" spans="2:12" s="160" customFormat="1" ht="19.899999999999999" customHeight="1">
      <c r="B67" s="154"/>
      <c r="C67" s="155"/>
      <c r="D67" s="156" t="s">
        <v>111</v>
      </c>
      <c r="E67" s="157"/>
      <c r="F67" s="157"/>
      <c r="G67" s="157"/>
      <c r="H67" s="157"/>
      <c r="I67" s="157"/>
      <c r="J67" s="158">
        <f>J239</f>
        <v>0</v>
      </c>
      <c r="K67" s="159"/>
    </row>
    <row r="68" spans="2:12" s="108" customFormat="1" ht="21.75" customHeight="1">
      <c r="B68" s="109"/>
      <c r="C68" s="155"/>
      <c r="D68" s="156" t="s">
        <v>591</v>
      </c>
      <c r="E68" s="157"/>
      <c r="F68" s="157"/>
      <c r="G68" s="157"/>
      <c r="H68" s="157"/>
      <c r="I68" s="157"/>
      <c r="J68" s="158">
        <f>J243</f>
        <v>0</v>
      </c>
      <c r="K68" s="112"/>
    </row>
    <row r="69" spans="2:12" s="108" customFormat="1" ht="6.95" customHeight="1">
      <c r="B69" s="137"/>
      <c r="C69" s="138"/>
      <c r="D69" s="138"/>
      <c r="E69" s="138"/>
      <c r="F69" s="138"/>
      <c r="G69" s="138"/>
      <c r="H69" s="138"/>
      <c r="I69" s="138"/>
      <c r="J69" s="138"/>
      <c r="K69" s="139"/>
    </row>
    <row r="73" spans="2:12" s="108" customFormat="1" ht="6.95" customHeight="1">
      <c r="B73" s="140"/>
      <c r="C73" s="141"/>
      <c r="D73" s="141"/>
      <c r="E73" s="141"/>
      <c r="F73" s="141"/>
      <c r="G73" s="141"/>
      <c r="H73" s="141"/>
      <c r="I73" s="141"/>
      <c r="J73" s="141"/>
      <c r="K73" s="141"/>
      <c r="L73" s="109"/>
    </row>
    <row r="74" spans="2:12" s="108" customFormat="1" ht="36.950000000000003" customHeight="1">
      <c r="B74" s="109"/>
      <c r="C74" s="161" t="s">
        <v>112</v>
      </c>
      <c r="L74" s="109"/>
    </row>
    <row r="75" spans="2:12" s="108" customFormat="1" ht="6.95" customHeight="1">
      <c r="B75" s="109"/>
      <c r="L75" s="109"/>
    </row>
    <row r="76" spans="2:12" s="108" customFormat="1" ht="14.45" customHeight="1">
      <c r="B76" s="109"/>
      <c r="C76" s="162" t="s">
        <v>19</v>
      </c>
      <c r="L76" s="109"/>
    </row>
    <row r="77" spans="2:12" s="108" customFormat="1" ht="23.25" customHeight="1">
      <c r="B77" s="109"/>
      <c r="E77" s="163" t="str">
        <f>E7</f>
        <v>Zajištění opěrné zdi na ppč 2436/56 , Sokolov - varianta 1</v>
      </c>
      <c r="F77" s="164"/>
      <c r="G77" s="164"/>
      <c r="H77" s="164"/>
      <c r="L77" s="109"/>
    </row>
    <row r="78" spans="2:12" s="108" customFormat="1" ht="6.95" customHeight="1">
      <c r="B78" s="109"/>
      <c r="L78" s="109"/>
    </row>
    <row r="79" spans="2:12" s="108" customFormat="1" ht="18" customHeight="1">
      <c r="B79" s="109"/>
      <c r="C79" s="162" t="s">
        <v>25</v>
      </c>
      <c r="F79" s="165" t="str">
        <f>F10</f>
        <v>Sokolov</v>
      </c>
      <c r="I79" s="162" t="s">
        <v>27</v>
      </c>
      <c r="J79" s="166" t="str">
        <f>IF(J10="","",J10)</f>
        <v>13.3.2017</v>
      </c>
      <c r="L79" s="109"/>
    </row>
    <row r="80" spans="2:12" s="108" customFormat="1" ht="6.95" customHeight="1">
      <c r="B80" s="109"/>
      <c r="L80" s="109"/>
    </row>
    <row r="81" spans="2:65" s="108" customFormat="1" ht="15">
      <c r="B81" s="109"/>
      <c r="C81" s="162" t="s">
        <v>31</v>
      </c>
      <c r="F81" s="165" t="str">
        <f>E13</f>
        <v>Město Sokolov,Rokycanova 1929,356 01 Sokolov</v>
      </c>
      <c r="I81" s="162" t="s">
        <v>38</v>
      </c>
      <c r="J81" s="165" t="str">
        <f>E19</f>
        <v>Kancelář stavebního inženýrství s.r.o.</v>
      </c>
      <c r="L81" s="109"/>
    </row>
    <row r="82" spans="2:65" s="108" customFormat="1" ht="14.45" customHeight="1">
      <c r="B82" s="109"/>
      <c r="C82" s="162" t="s">
        <v>36</v>
      </c>
      <c r="F82" s="165" t="str">
        <f>IF(E16="","",E16)</f>
        <v/>
      </c>
      <c r="L82" s="109"/>
    </row>
    <row r="83" spans="2:65" s="108" customFormat="1" ht="10.35" customHeight="1">
      <c r="B83" s="109"/>
      <c r="L83" s="109"/>
    </row>
    <row r="84" spans="2:65" s="175" customFormat="1" ht="29.25" customHeight="1">
      <c r="B84" s="167"/>
      <c r="C84" s="168" t="s">
        <v>113</v>
      </c>
      <c r="D84" s="169" t="s">
        <v>64</v>
      </c>
      <c r="E84" s="169" t="s">
        <v>60</v>
      </c>
      <c r="F84" s="169" t="s">
        <v>114</v>
      </c>
      <c r="G84" s="169" t="s">
        <v>115</v>
      </c>
      <c r="H84" s="169" t="s">
        <v>116</v>
      </c>
      <c r="I84" s="170" t="s">
        <v>117</v>
      </c>
      <c r="J84" s="169" t="s">
        <v>94</v>
      </c>
      <c r="K84" s="171" t="s">
        <v>118</v>
      </c>
      <c r="L84" s="167"/>
      <c r="M84" s="172" t="s">
        <v>119</v>
      </c>
      <c r="N84" s="173" t="s">
        <v>49</v>
      </c>
      <c r="O84" s="173" t="s">
        <v>120</v>
      </c>
      <c r="P84" s="173" t="s">
        <v>121</v>
      </c>
      <c r="Q84" s="173" t="s">
        <v>122</v>
      </c>
      <c r="R84" s="173" t="s">
        <v>123</v>
      </c>
      <c r="S84" s="173" t="s">
        <v>124</v>
      </c>
      <c r="T84" s="174" t="s">
        <v>125</v>
      </c>
    </row>
    <row r="85" spans="2:65" s="108" customFormat="1" ht="29.25" customHeight="1">
      <c r="B85" s="109"/>
      <c r="C85" s="176" t="s">
        <v>95</v>
      </c>
      <c r="J85" s="177">
        <f>BK85</f>
        <v>0</v>
      </c>
      <c r="L85" s="109"/>
      <c r="M85" s="178"/>
      <c r="N85" s="122"/>
      <c r="O85" s="122"/>
      <c r="P85" s="179">
        <f>P86+P214+P223</f>
        <v>0</v>
      </c>
      <c r="Q85" s="122"/>
      <c r="R85" s="179">
        <f>R86+R214+R223</f>
        <v>156.56304799</v>
      </c>
      <c r="S85" s="122"/>
      <c r="T85" s="180">
        <f>T86+T214+T223</f>
        <v>123.36779999999999</v>
      </c>
      <c r="AT85" s="99" t="s">
        <v>78</v>
      </c>
      <c r="AU85" s="99" t="s">
        <v>96</v>
      </c>
      <c r="BK85" s="181">
        <f>BK86+BK214+BK223</f>
        <v>0</v>
      </c>
    </row>
    <row r="86" spans="2:65" s="183" customFormat="1" ht="37.35" customHeight="1">
      <c r="B86" s="182"/>
      <c r="D86" s="184" t="s">
        <v>78</v>
      </c>
      <c r="E86" s="185" t="s">
        <v>126</v>
      </c>
      <c r="F86" s="185" t="s">
        <v>127</v>
      </c>
      <c r="J86" s="186">
        <f>BK86</f>
        <v>0</v>
      </c>
      <c r="L86" s="182"/>
      <c r="M86" s="187"/>
      <c r="N86" s="188"/>
      <c r="O86" s="188"/>
      <c r="P86" s="189">
        <f>P87+P123+P128+P137+P143+P154+P162+P197+P211</f>
        <v>0</v>
      </c>
      <c r="Q86" s="188"/>
      <c r="R86" s="189">
        <f>R87+R123+R128+R137+R143+R154+R162+R197+R211</f>
        <v>155.90180719</v>
      </c>
      <c r="S86" s="188"/>
      <c r="T86" s="190">
        <f>T87+T123+T128+T137+T143+T154+T162+T197+T211</f>
        <v>123.36779999999999</v>
      </c>
      <c r="AR86" s="184" t="s">
        <v>24</v>
      </c>
      <c r="AT86" s="191" t="s">
        <v>78</v>
      </c>
      <c r="AU86" s="191" t="s">
        <v>79</v>
      </c>
      <c r="AY86" s="184" t="s">
        <v>128</v>
      </c>
      <c r="BK86" s="192">
        <f>BK87+BK123+BK128+BK137+BK143+BK154+BK162+BK197+BK211</f>
        <v>0</v>
      </c>
    </row>
    <row r="87" spans="2:65" s="183" customFormat="1" ht="19.899999999999999" customHeight="1">
      <c r="B87" s="182"/>
      <c r="D87" s="193" t="s">
        <v>78</v>
      </c>
      <c r="E87" s="194" t="s">
        <v>24</v>
      </c>
      <c r="F87" s="194" t="s">
        <v>129</v>
      </c>
      <c r="J87" s="195">
        <f>BK87</f>
        <v>0</v>
      </c>
      <c r="L87" s="182"/>
      <c r="M87" s="187"/>
      <c r="N87" s="188"/>
      <c r="O87" s="188"/>
      <c r="P87" s="189">
        <f>SUM(P88:P122)</f>
        <v>0</v>
      </c>
      <c r="Q87" s="188"/>
      <c r="R87" s="189">
        <f>SUM(R88:R122)</f>
        <v>0</v>
      </c>
      <c r="S87" s="188"/>
      <c r="T87" s="190">
        <f>SUM(T88:T122)</f>
        <v>18.7</v>
      </c>
      <c r="AR87" s="184" t="s">
        <v>24</v>
      </c>
      <c r="AT87" s="191" t="s">
        <v>78</v>
      </c>
      <c r="AU87" s="191" t="s">
        <v>24</v>
      </c>
      <c r="AY87" s="184" t="s">
        <v>128</v>
      </c>
      <c r="BK87" s="192">
        <f>SUM(BK88:BK122)</f>
        <v>0</v>
      </c>
    </row>
    <row r="88" spans="2:65" s="108" customFormat="1" ht="22.5" customHeight="1">
      <c r="B88" s="109"/>
      <c r="C88" s="196" t="s">
        <v>24</v>
      </c>
      <c r="D88" s="196" t="s">
        <v>130</v>
      </c>
      <c r="E88" s="197" t="s">
        <v>131</v>
      </c>
      <c r="F88" s="198" t="s">
        <v>132</v>
      </c>
      <c r="G88" s="199" t="s">
        <v>133</v>
      </c>
      <c r="H88" s="200">
        <v>22</v>
      </c>
      <c r="I88" s="201"/>
      <c r="J88" s="202">
        <f>ROUND(I88*H88,2)</f>
        <v>0</v>
      </c>
      <c r="K88" s="198" t="s">
        <v>134</v>
      </c>
      <c r="L88" s="109"/>
      <c r="M88" s="203" t="s">
        <v>5</v>
      </c>
      <c r="N88" s="204" t="s">
        <v>50</v>
      </c>
      <c r="O88" s="110"/>
      <c r="P88" s="205">
        <f>O88*H88</f>
        <v>0</v>
      </c>
      <c r="Q88" s="205">
        <v>0</v>
      </c>
      <c r="R88" s="205">
        <f>Q88*H88</f>
        <v>0</v>
      </c>
      <c r="S88" s="205">
        <v>0.3</v>
      </c>
      <c r="T88" s="206">
        <f>S88*H88</f>
        <v>6.6</v>
      </c>
      <c r="AR88" s="99" t="s">
        <v>135</v>
      </c>
      <c r="AT88" s="99" t="s">
        <v>130</v>
      </c>
      <c r="AU88" s="99" t="s">
        <v>90</v>
      </c>
      <c r="AY88" s="99" t="s">
        <v>128</v>
      </c>
      <c r="BE88" s="207">
        <f>IF(N88="základní",J88,0)</f>
        <v>0</v>
      </c>
      <c r="BF88" s="207">
        <f>IF(N88="snížená",J88,0)</f>
        <v>0</v>
      </c>
      <c r="BG88" s="207">
        <f>IF(N88="zákl. přenesená",J88,0)</f>
        <v>0</v>
      </c>
      <c r="BH88" s="207">
        <f>IF(N88="sníž. přenesená",J88,0)</f>
        <v>0</v>
      </c>
      <c r="BI88" s="207">
        <f>IF(N88="nulová",J88,0)</f>
        <v>0</v>
      </c>
      <c r="BJ88" s="99" t="s">
        <v>24</v>
      </c>
      <c r="BK88" s="207">
        <f>ROUND(I88*H88,2)</f>
        <v>0</v>
      </c>
      <c r="BL88" s="99" t="s">
        <v>135</v>
      </c>
      <c r="BM88" s="99" t="s">
        <v>136</v>
      </c>
    </row>
    <row r="89" spans="2:65" s="108" customFormat="1" ht="40.5">
      <c r="B89" s="109"/>
      <c r="D89" s="208" t="s">
        <v>137</v>
      </c>
      <c r="F89" s="209" t="s">
        <v>138</v>
      </c>
      <c r="L89" s="109"/>
      <c r="M89" s="210"/>
      <c r="N89" s="110"/>
      <c r="O89" s="110"/>
      <c r="P89" s="110"/>
      <c r="Q89" s="110"/>
      <c r="R89" s="110"/>
      <c r="S89" s="110"/>
      <c r="T89" s="211"/>
      <c r="AT89" s="99" t="s">
        <v>137</v>
      </c>
      <c r="AU89" s="99" t="s">
        <v>90</v>
      </c>
    </row>
    <row r="90" spans="2:65" s="108" customFormat="1" ht="256.5">
      <c r="B90" s="109"/>
      <c r="D90" s="208" t="s">
        <v>139</v>
      </c>
      <c r="F90" s="212" t="s">
        <v>140</v>
      </c>
      <c r="L90" s="109"/>
      <c r="M90" s="210"/>
      <c r="N90" s="110"/>
      <c r="O90" s="110"/>
      <c r="P90" s="110"/>
      <c r="Q90" s="110"/>
      <c r="R90" s="110"/>
      <c r="S90" s="110"/>
      <c r="T90" s="211"/>
      <c r="AT90" s="99" t="s">
        <v>139</v>
      </c>
      <c r="AU90" s="99" t="s">
        <v>90</v>
      </c>
    </row>
    <row r="91" spans="2:65" s="214" customFormat="1">
      <c r="B91" s="213"/>
      <c r="D91" s="208" t="s">
        <v>141</v>
      </c>
      <c r="E91" s="215" t="s">
        <v>5</v>
      </c>
      <c r="F91" s="216" t="s">
        <v>142</v>
      </c>
      <c r="H91" s="217" t="s">
        <v>5</v>
      </c>
      <c r="L91" s="213"/>
      <c r="M91" s="218"/>
      <c r="N91" s="219"/>
      <c r="O91" s="219"/>
      <c r="P91" s="219"/>
      <c r="Q91" s="219"/>
      <c r="R91" s="219"/>
      <c r="S91" s="219"/>
      <c r="T91" s="220"/>
      <c r="AT91" s="217" t="s">
        <v>141</v>
      </c>
      <c r="AU91" s="217" t="s">
        <v>90</v>
      </c>
      <c r="AV91" s="214" t="s">
        <v>24</v>
      </c>
      <c r="AW91" s="214" t="s">
        <v>42</v>
      </c>
      <c r="AX91" s="214" t="s">
        <v>79</v>
      </c>
      <c r="AY91" s="217" t="s">
        <v>128</v>
      </c>
    </row>
    <row r="92" spans="2:65" s="222" customFormat="1">
      <c r="B92" s="221"/>
      <c r="D92" s="223" t="s">
        <v>141</v>
      </c>
      <c r="E92" s="224" t="s">
        <v>5</v>
      </c>
      <c r="F92" s="225" t="s">
        <v>143</v>
      </c>
      <c r="H92" s="226">
        <v>22</v>
      </c>
      <c r="L92" s="221"/>
      <c r="M92" s="227"/>
      <c r="N92" s="228"/>
      <c r="O92" s="228"/>
      <c r="P92" s="228"/>
      <c r="Q92" s="228"/>
      <c r="R92" s="228"/>
      <c r="S92" s="228"/>
      <c r="T92" s="229"/>
      <c r="AT92" s="230" t="s">
        <v>141</v>
      </c>
      <c r="AU92" s="230" t="s">
        <v>90</v>
      </c>
      <c r="AV92" s="222" t="s">
        <v>90</v>
      </c>
      <c r="AW92" s="222" t="s">
        <v>42</v>
      </c>
      <c r="AX92" s="222" t="s">
        <v>79</v>
      </c>
      <c r="AY92" s="230" t="s">
        <v>128</v>
      </c>
    </row>
    <row r="93" spans="2:65" s="108" customFormat="1" ht="22.5" customHeight="1">
      <c r="B93" s="109"/>
      <c r="C93" s="196" t="s">
        <v>90</v>
      </c>
      <c r="D93" s="196" t="s">
        <v>130</v>
      </c>
      <c r="E93" s="197" t="s">
        <v>144</v>
      </c>
      <c r="F93" s="198" t="s">
        <v>145</v>
      </c>
      <c r="G93" s="199" t="s">
        <v>133</v>
      </c>
      <c r="H93" s="200">
        <v>55</v>
      </c>
      <c r="I93" s="201"/>
      <c r="J93" s="202">
        <f>ROUND(I93*H93,2)</f>
        <v>0</v>
      </c>
      <c r="K93" s="198" t="s">
        <v>134</v>
      </c>
      <c r="L93" s="109"/>
      <c r="M93" s="203" t="s">
        <v>5</v>
      </c>
      <c r="N93" s="204" t="s">
        <v>50</v>
      </c>
      <c r="O93" s="110"/>
      <c r="P93" s="205">
        <f>O93*H93</f>
        <v>0</v>
      </c>
      <c r="Q93" s="205">
        <v>0</v>
      </c>
      <c r="R93" s="205">
        <f>Q93*H93</f>
        <v>0</v>
      </c>
      <c r="S93" s="205">
        <v>0.22</v>
      </c>
      <c r="T93" s="206">
        <f>S93*H93</f>
        <v>12.1</v>
      </c>
      <c r="AR93" s="99" t="s">
        <v>135</v>
      </c>
      <c r="AT93" s="99" t="s">
        <v>130</v>
      </c>
      <c r="AU93" s="99" t="s">
        <v>90</v>
      </c>
      <c r="AY93" s="99" t="s">
        <v>128</v>
      </c>
      <c r="BE93" s="207">
        <f>IF(N93="základní",J93,0)</f>
        <v>0</v>
      </c>
      <c r="BF93" s="207">
        <f>IF(N93="snížená",J93,0)</f>
        <v>0</v>
      </c>
      <c r="BG93" s="207">
        <f>IF(N93="zákl. přenesená",J93,0)</f>
        <v>0</v>
      </c>
      <c r="BH93" s="207">
        <f>IF(N93="sníž. přenesená",J93,0)</f>
        <v>0</v>
      </c>
      <c r="BI93" s="207">
        <f>IF(N93="nulová",J93,0)</f>
        <v>0</v>
      </c>
      <c r="BJ93" s="99" t="s">
        <v>24</v>
      </c>
      <c r="BK93" s="207">
        <f>ROUND(I93*H93,2)</f>
        <v>0</v>
      </c>
      <c r="BL93" s="99" t="s">
        <v>135</v>
      </c>
      <c r="BM93" s="99" t="s">
        <v>146</v>
      </c>
    </row>
    <row r="94" spans="2:65" s="108" customFormat="1" ht="40.5">
      <c r="B94" s="109"/>
      <c r="D94" s="208" t="s">
        <v>137</v>
      </c>
      <c r="F94" s="209" t="s">
        <v>147</v>
      </c>
      <c r="L94" s="109"/>
      <c r="M94" s="210"/>
      <c r="N94" s="110"/>
      <c r="O94" s="110"/>
      <c r="P94" s="110"/>
      <c r="Q94" s="110"/>
      <c r="R94" s="110"/>
      <c r="S94" s="110"/>
      <c r="T94" s="211"/>
      <c r="AT94" s="99" t="s">
        <v>137</v>
      </c>
      <c r="AU94" s="99" t="s">
        <v>90</v>
      </c>
    </row>
    <row r="95" spans="2:65" s="108" customFormat="1" ht="256.5">
      <c r="B95" s="109"/>
      <c r="D95" s="208" t="s">
        <v>139</v>
      </c>
      <c r="F95" s="212" t="s">
        <v>140</v>
      </c>
      <c r="L95" s="109"/>
      <c r="M95" s="210"/>
      <c r="N95" s="110"/>
      <c r="O95" s="110"/>
      <c r="P95" s="110"/>
      <c r="Q95" s="110"/>
      <c r="R95" s="110"/>
      <c r="S95" s="110"/>
      <c r="T95" s="211"/>
      <c r="AT95" s="99" t="s">
        <v>139</v>
      </c>
      <c r="AU95" s="99" t="s">
        <v>90</v>
      </c>
    </row>
    <row r="96" spans="2:65" s="222" customFormat="1">
      <c r="B96" s="221"/>
      <c r="D96" s="223" t="s">
        <v>141</v>
      </c>
      <c r="E96" s="224" t="s">
        <v>5</v>
      </c>
      <c r="F96" s="225" t="s">
        <v>148</v>
      </c>
      <c r="H96" s="226">
        <v>55</v>
      </c>
      <c r="L96" s="221"/>
      <c r="M96" s="227"/>
      <c r="N96" s="228"/>
      <c r="O96" s="228"/>
      <c r="P96" s="228"/>
      <c r="Q96" s="228"/>
      <c r="R96" s="228"/>
      <c r="S96" s="228"/>
      <c r="T96" s="229"/>
      <c r="AT96" s="230" t="s">
        <v>141</v>
      </c>
      <c r="AU96" s="230" t="s">
        <v>90</v>
      </c>
      <c r="AV96" s="222" t="s">
        <v>90</v>
      </c>
      <c r="AW96" s="222" t="s">
        <v>42</v>
      </c>
      <c r="AX96" s="222" t="s">
        <v>79</v>
      </c>
      <c r="AY96" s="230" t="s">
        <v>128</v>
      </c>
    </row>
    <row r="97" spans="2:65" s="108" customFormat="1" ht="22.5" customHeight="1">
      <c r="B97" s="109"/>
      <c r="C97" s="196" t="s">
        <v>149</v>
      </c>
      <c r="D97" s="196" t="s">
        <v>130</v>
      </c>
      <c r="E97" s="197" t="s">
        <v>150</v>
      </c>
      <c r="F97" s="198" t="s">
        <v>151</v>
      </c>
      <c r="G97" s="199" t="s">
        <v>152</v>
      </c>
      <c r="H97" s="200">
        <v>19.8</v>
      </c>
      <c r="I97" s="201"/>
      <c r="J97" s="202">
        <f>ROUND(I97*H97,2)</f>
        <v>0</v>
      </c>
      <c r="K97" s="198" t="s">
        <v>134</v>
      </c>
      <c r="L97" s="109"/>
      <c r="M97" s="203" t="s">
        <v>5</v>
      </c>
      <c r="N97" s="204" t="s">
        <v>50</v>
      </c>
      <c r="O97" s="110"/>
      <c r="P97" s="205">
        <f>O97*H97</f>
        <v>0</v>
      </c>
      <c r="Q97" s="205">
        <v>0</v>
      </c>
      <c r="R97" s="205">
        <f>Q97*H97</f>
        <v>0</v>
      </c>
      <c r="S97" s="205">
        <v>0</v>
      </c>
      <c r="T97" s="206">
        <f>S97*H97</f>
        <v>0</v>
      </c>
      <c r="AR97" s="99" t="s">
        <v>135</v>
      </c>
      <c r="AT97" s="99" t="s">
        <v>130</v>
      </c>
      <c r="AU97" s="99" t="s">
        <v>90</v>
      </c>
      <c r="AY97" s="99" t="s">
        <v>128</v>
      </c>
      <c r="BE97" s="207">
        <f>IF(N97="základní",J97,0)</f>
        <v>0</v>
      </c>
      <c r="BF97" s="207">
        <f>IF(N97="snížená",J97,0)</f>
        <v>0</v>
      </c>
      <c r="BG97" s="207">
        <f>IF(N97="zákl. přenesená",J97,0)</f>
        <v>0</v>
      </c>
      <c r="BH97" s="207">
        <f>IF(N97="sníž. přenesená",J97,0)</f>
        <v>0</v>
      </c>
      <c r="BI97" s="207">
        <f>IF(N97="nulová",J97,0)</f>
        <v>0</v>
      </c>
      <c r="BJ97" s="99" t="s">
        <v>24</v>
      </c>
      <c r="BK97" s="207">
        <f>ROUND(I97*H97,2)</f>
        <v>0</v>
      </c>
      <c r="BL97" s="99" t="s">
        <v>135</v>
      </c>
      <c r="BM97" s="99" t="s">
        <v>153</v>
      </c>
    </row>
    <row r="98" spans="2:65" s="108" customFormat="1" ht="27">
      <c r="B98" s="109"/>
      <c r="D98" s="208" t="s">
        <v>137</v>
      </c>
      <c r="F98" s="209" t="s">
        <v>154</v>
      </c>
      <c r="L98" s="109"/>
      <c r="M98" s="210"/>
      <c r="N98" s="110"/>
      <c r="O98" s="110"/>
      <c r="P98" s="110"/>
      <c r="Q98" s="110"/>
      <c r="R98" s="110"/>
      <c r="S98" s="110"/>
      <c r="T98" s="211"/>
      <c r="AT98" s="99" t="s">
        <v>137</v>
      </c>
      <c r="AU98" s="99" t="s">
        <v>90</v>
      </c>
    </row>
    <row r="99" spans="2:65" s="108" customFormat="1" ht="108">
      <c r="B99" s="109"/>
      <c r="D99" s="208" t="s">
        <v>139</v>
      </c>
      <c r="F99" s="212" t="s">
        <v>155</v>
      </c>
      <c r="L99" s="109"/>
      <c r="M99" s="210"/>
      <c r="N99" s="110"/>
      <c r="O99" s="110"/>
      <c r="P99" s="110"/>
      <c r="Q99" s="110"/>
      <c r="R99" s="110"/>
      <c r="S99" s="110"/>
      <c r="T99" s="211"/>
      <c r="AT99" s="99" t="s">
        <v>139</v>
      </c>
      <c r="AU99" s="99" t="s">
        <v>90</v>
      </c>
    </row>
    <row r="100" spans="2:65" s="214" customFormat="1">
      <c r="B100" s="213"/>
      <c r="D100" s="208" t="s">
        <v>141</v>
      </c>
      <c r="E100" s="215" t="s">
        <v>5</v>
      </c>
      <c r="F100" s="216" t="s">
        <v>156</v>
      </c>
      <c r="H100" s="217" t="s">
        <v>5</v>
      </c>
      <c r="L100" s="213"/>
      <c r="M100" s="218"/>
      <c r="N100" s="219"/>
      <c r="O100" s="219"/>
      <c r="P100" s="219"/>
      <c r="Q100" s="219"/>
      <c r="R100" s="219"/>
      <c r="S100" s="219"/>
      <c r="T100" s="220"/>
      <c r="AT100" s="217" t="s">
        <v>141</v>
      </c>
      <c r="AU100" s="217" t="s">
        <v>90</v>
      </c>
      <c r="AV100" s="214" t="s">
        <v>24</v>
      </c>
      <c r="AW100" s="214" t="s">
        <v>42</v>
      </c>
      <c r="AX100" s="214" t="s">
        <v>79</v>
      </c>
      <c r="AY100" s="217" t="s">
        <v>128</v>
      </c>
    </row>
    <row r="101" spans="2:65" s="222" customFormat="1">
      <c r="B101" s="221"/>
      <c r="D101" s="223" t="s">
        <v>141</v>
      </c>
      <c r="E101" s="224" t="s">
        <v>5</v>
      </c>
      <c r="F101" s="225" t="s">
        <v>157</v>
      </c>
      <c r="H101" s="226">
        <v>19.8</v>
      </c>
      <c r="L101" s="221"/>
      <c r="M101" s="227"/>
      <c r="N101" s="228"/>
      <c r="O101" s="228"/>
      <c r="P101" s="228"/>
      <c r="Q101" s="228"/>
      <c r="R101" s="228"/>
      <c r="S101" s="228"/>
      <c r="T101" s="229"/>
      <c r="AT101" s="230" t="s">
        <v>141</v>
      </c>
      <c r="AU101" s="230" t="s">
        <v>90</v>
      </c>
      <c r="AV101" s="222" t="s">
        <v>90</v>
      </c>
      <c r="AW101" s="222" t="s">
        <v>42</v>
      </c>
      <c r="AX101" s="222" t="s">
        <v>79</v>
      </c>
      <c r="AY101" s="230" t="s">
        <v>128</v>
      </c>
    </row>
    <row r="102" spans="2:65" s="108" customFormat="1" ht="22.5" customHeight="1">
      <c r="B102" s="109"/>
      <c r="C102" s="196" t="s">
        <v>135</v>
      </c>
      <c r="D102" s="196" t="s">
        <v>130</v>
      </c>
      <c r="E102" s="197" t="s">
        <v>158</v>
      </c>
      <c r="F102" s="198" t="s">
        <v>159</v>
      </c>
      <c r="G102" s="199" t="s">
        <v>152</v>
      </c>
      <c r="H102" s="200">
        <v>48.4</v>
      </c>
      <c r="I102" s="201"/>
      <c r="J102" s="202">
        <f>ROUND(I102*H102,2)</f>
        <v>0</v>
      </c>
      <c r="K102" s="198" t="s">
        <v>134</v>
      </c>
      <c r="L102" s="109"/>
      <c r="M102" s="203" t="s">
        <v>5</v>
      </c>
      <c r="N102" s="204" t="s">
        <v>50</v>
      </c>
      <c r="O102" s="110"/>
      <c r="P102" s="205">
        <f>O102*H102</f>
        <v>0</v>
      </c>
      <c r="Q102" s="205">
        <v>0</v>
      </c>
      <c r="R102" s="205">
        <f>Q102*H102</f>
        <v>0</v>
      </c>
      <c r="S102" s="205">
        <v>0</v>
      </c>
      <c r="T102" s="206">
        <f>S102*H102</f>
        <v>0</v>
      </c>
      <c r="AR102" s="99" t="s">
        <v>135</v>
      </c>
      <c r="AT102" s="99" t="s">
        <v>130</v>
      </c>
      <c r="AU102" s="99" t="s">
        <v>90</v>
      </c>
      <c r="AY102" s="99" t="s">
        <v>128</v>
      </c>
      <c r="BE102" s="207">
        <f>IF(N102="základní",J102,0)</f>
        <v>0</v>
      </c>
      <c r="BF102" s="207">
        <f>IF(N102="snížená",J102,0)</f>
        <v>0</v>
      </c>
      <c r="BG102" s="207">
        <f>IF(N102="zákl. přenesená",J102,0)</f>
        <v>0</v>
      </c>
      <c r="BH102" s="207">
        <f>IF(N102="sníž. přenesená",J102,0)</f>
        <v>0</v>
      </c>
      <c r="BI102" s="207">
        <f>IF(N102="nulová",J102,0)</f>
        <v>0</v>
      </c>
      <c r="BJ102" s="99" t="s">
        <v>24</v>
      </c>
      <c r="BK102" s="207">
        <f>ROUND(I102*H102,2)</f>
        <v>0</v>
      </c>
      <c r="BL102" s="99" t="s">
        <v>135</v>
      </c>
      <c r="BM102" s="99" t="s">
        <v>160</v>
      </c>
    </row>
    <row r="103" spans="2:65" s="108" customFormat="1" ht="27">
      <c r="B103" s="109"/>
      <c r="D103" s="208" t="s">
        <v>137</v>
      </c>
      <c r="F103" s="209" t="s">
        <v>161</v>
      </c>
      <c r="L103" s="109"/>
      <c r="M103" s="210"/>
      <c r="N103" s="110"/>
      <c r="O103" s="110"/>
      <c r="P103" s="110"/>
      <c r="Q103" s="110"/>
      <c r="R103" s="110"/>
      <c r="S103" s="110"/>
      <c r="T103" s="211"/>
      <c r="AT103" s="99" t="s">
        <v>137</v>
      </c>
      <c r="AU103" s="99" t="s">
        <v>90</v>
      </c>
    </row>
    <row r="104" spans="2:65" s="108" customFormat="1" ht="94.5">
      <c r="B104" s="109"/>
      <c r="D104" s="208" t="s">
        <v>139</v>
      </c>
      <c r="F104" s="212" t="s">
        <v>162</v>
      </c>
      <c r="L104" s="109"/>
      <c r="M104" s="210"/>
      <c r="N104" s="110"/>
      <c r="O104" s="110"/>
      <c r="P104" s="110"/>
      <c r="Q104" s="110"/>
      <c r="R104" s="110"/>
      <c r="S104" s="110"/>
      <c r="T104" s="211"/>
      <c r="AT104" s="99" t="s">
        <v>139</v>
      </c>
      <c r="AU104" s="99" t="s">
        <v>90</v>
      </c>
    </row>
    <row r="105" spans="2:65" s="214" customFormat="1">
      <c r="B105" s="213"/>
      <c r="D105" s="208" t="s">
        <v>141</v>
      </c>
      <c r="E105" s="215" t="s">
        <v>5</v>
      </c>
      <c r="F105" s="216" t="s">
        <v>163</v>
      </c>
      <c r="H105" s="217" t="s">
        <v>5</v>
      </c>
      <c r="L105" s="213"/>
      <c r="M105" s="218"/>
      <c r="N105" s="219"/>
      <c r="O105" s="219"/>
      <c r="P105" s="219"/>
      <c r="Q105" s="219"/>
      <c r="R105" s="219"/>
      <c r="S105" s="219"/>
      <c r="T105" s="220"/>
      <c r="AT105" s="217" t="s">
        <v>141</v>
      </c>
      <c r="AU105" s="217" t="s">
        <v>90</v>
      </c>
      <c r="AV105" s="214" t="s">
        <v>24</v>
      </c>
      <c r="AW105" s="214" t="s">
        <v>42</v>
      </c>
      <c r="AX105" s="214" t="s">
        <v>79</v>
      </c>
      <c r="AY105" s="217" t="s">
        <v>128</v>
      </c>
    </row>
    <row r="106" spans="2:65" s="222" customFormat="1">
      <c r="B106" s="221"/>
      <c r="D106" s="208" t="s">
        <v>141</v>
      </c>
      <c r="E106" s="230" t="s">
        <v>5</v>
      </c>
      <c r="F106" s="231" t="s">
        <v>164</v>
      </c>
      <c r="H106" s="232">
        <v>39.6</v>
      </c>
      <c r="L106" s="221"/>
      <c r="M106" s="227"/>
      <c r="N106" s="228"/>
      <c r="O106" s="228"/>
      <c r="P106" s="228"/>
      <c r="Q106" s="228"/>
      <c r="R106" s="228"/>
      <c r="S106" s="228"/>
      <c r="T106" s="229"/>
      <c r="AT106" s="230" t="s">
        <v>141</v>
      </c>
      <c r="AU106" s="230" t="s">
        <v>90</v>
      </c>
      <c r="AV106" s="222" t="s">
        <v>90</v>
      </c>
      <c r="AW106" s="222" t="s">
        <v>42</v>
      </c>
      <c r="AX106" s="222" t="s">
        <v>79</v>
      </c>
      <c r="AY106" s="230" t="s">
        <v>128</v>
      </c>
    </row>
    <row r="107" spans="2:65" s="214" customFormat="1">
      <c r="B107" s="213"/>
      <c r="D107" s="208" t="s">
        <v>141</v>
      </c>
      <c r="E107" s="215" t="s">
        <v>5</v>
      </c>
      <c r="F107" s="216" t="s">
        <v>165</v>
      </c>
      <c r="H107" s="217" t="s">
        <v>5</v>
      </c>
      <c r="L107" s="213"/>
      <c r="M107" s="218"/>
      <c r="N107" s="219"/>
      <c r="O107" s="219"/>
      <c r="P107" s="219"/>
      <c r="Q107" s="219"/>
      <c r="R107" s="219"/>
      <c r="S107" s="219"/>
      <c r="T107" s="220"/>
      <c r="AT107" s="217" t="s">
        <v>141</v>
      </c>
      <c r="AU107" s="217" t="s">
        <v>90</v>
      </c>
      <c r="AV107" s="214" t="s">
        <v>24</v>
      </c>
      <c r="AW107" s="214" t="s">
        <v>42</v>
      </c>
      <c r="AX107" s="214" t="s">
        <v>79</v>
      </c>
      <c r="AY107" s="217" t="s">
        <v>128</v>
      </c>
    </row>
    <row r="108" spans="2:65" s="222" customFormat="1">
      <c r="B108" s="221"/>
      <c r="D108" s="223" t="s">
        <v>141</v>
      </c>
      <c r="E108" s="224" t="s">
        <v>5</v>
      </c>
      <c r="F108" s="225" t="s">
        <v>166</v>
      </c>
      <c r="H108" s="226">
        <v>8.8000000000000007</v>
      </c>
      <c r="L108" s="221"/>
      <c r="M108" s="227"/>
      <c r="N108" s="228"/>
      <c r="O108" s="228"/>
      <c r="P108" s="228"/>
      <c r="Q108" s="228"/>
      <c r="R108" s="228"/>
      <c r="S108" s="228"/>
      <c r="T108" s="229"/>
      <c r="AT108" s="230" t="s">
        <v>141</v>
      </c>
      <c r="AU108" s="230" t="s">
        <v>90</v>
      </c>
      <c r="AV108" s="222" t="s">
        <v>90</v>
      </c>
      <c r="AW108" s="222" t="s">
        <v>42</v>
      </c>
      <c r="AX108" s="222" t="s">
        <v>79</v>
      </c>
      <c r="AY108" s="230" t="s">
        <v>128</v>
      </c>
    </row>
    <row r="109" spans="2:65" s="108" customFormat="1" ht="22.5" customHeight="1">
      <c r="B109" s="109"/>
      <c r="C109" s="196" t="s">
        <v>167</v>
      </c>
      <c r="D109" s="196" t="s">
        <v>130</v>
      </c>
      <c r="E109" s="197" t="s">
        <v>168</v>
      </c>
      <c r="F109" s="198" t="s">
        <v>169</v>
      </c>
      <c r="G109" s="199" t="s">
        <v>152</v>
      </c>
      <c r="H109" s="200">
        <v>48.4</v>
      </c>
      <c r="I109" s="201"/>
      <c r="J109" s="202">
        <f>ROUND(I109*H109,2)</f>
        <v>0</v>
      </c>
      <c r="K109" s="198" t="s">
        <v>134</v>
      </c>
      <c r="L109" s="109"/>
      <c r="M109" s="203" t="s">
        <v>5</v>
      </c>
      <c r="N109" s="204" t="s">
        <v>50</v>
      </c>
      <c r="O109" s="110"/>
      <c r="P109" s="205">
        <f>O109*H109</f>
        <v>0</v>
      </c>
      <c r="Q109" s="205">
        <v>0</v>
      </c>
      <c r="R109" s="205">
        <f>Q109*H109</f>
        <v>0</v>
      </c>
      <c r="S109" s="205">
        <v>0</v>
      </c>
      <c r="T109" s="206">
        <f>S109*H109</f>
        <v>0</v>
      </c>
      <c r="AR109" s="99" t="s">
        <v>135</v>
      </c>
      <c r="AT109" s="99" t="s">
        <v>130</v>
      </c>
      <c r="AU109" s="99" t="s">
        <v>90</v>
      </c>
      <c r="AY109" s="99" t="s">
        <v>128</v>
      </c>
      <c r="BE109" s="207">
        <f>IF(N109="základní",J109,0)</f>
        <v>0</v>
      </c>
      <c r="BF109" s="207">
        <f>IF(N109="snížená",J109,0)</f>
        <v>0</v>
      </c>
      <c r="BG109" s="207">
        <f>IF(N109="zákl. přenesená",J109,0)</f>
        <v>0</v>
      </c>
      <c r="BH109" s="207">
        <f>IF(N109="sníž. přenesená",J109,0)</f>
        <v>0</v>
      </c>
      <c r="BI109" s="207">
        <f>IF(N109="nulová",J109,0)</f>
        <v>0</v>
      </c>
      <c r="BJ109" s="99" t="s">
        <v>24</v>
      </c>
      <c r="BK109" s="207">
        <f>ROUND(I109*H109,2)</f>
        <v>0</v>
      </c>
      <c r="BL109" s="99" t="s">
        <v>135</v>
      </c>
      <c r="BM109" s="99" t="s">
        <v>170</v>
      </c>
    </row>
    <row r="110" spans="2:65" s="108" customFormat="1" ht="27">
      <c r="B110" s="109"/>
      <c r="D110" s="208" t="s">
        <v>137</v>
      </c>
      <c r="F110" s="209" t="s">
        <v>171</v>
      </c>
      <c r="L110" s="109"/>
      <c r="M110" s="210"/>
      <c r="N110" s="110"/>
      <c r="O110" s="110"/>
      <c r="P110" s="110"/>
      <c r="Q110" s="110"/>
      <c r="R110" s="110"/>
      <c r="S110" s="110"/>
      <c r="T110" s="211"/>
      <c r="AT110" s="99" t="s">
        <v>137</v>
      </c>
      <c r="AU110" s="99" t="s">
        <v>90</v>
      </c>
    </row>
    <row r="111" spans="2:65" s="108" customFormat="1" ht="94.5">
      <c r="B111" s="109"/>
      <c r="D111" s="223" t="s">
        <v>139</v>
      </c>
      <c r="F111" s="233" t="s">
        <v>162</v>
      </c>
      <c r="L111" s="109"/>
      <c r="M111" s="210"/>
      <c r="N111" s="110"/>
      <c r="O111" s="110"/>
      <c r="P111" s="110"/>
      <c r="Q111" s="110"/>
      <c r="R111" s="110"/>
      <c r="S111" s="110"/>
      <c r="T111" s="211"/>
      <c r="AT111" s="99" t="s">
        <v>139</v>
      </c>
      <c r="AU111" s="99" t="s">
        <v>90</v>
      </c>
    </row>
    <row r="112" spans="2:65" s="108" customFormat="1" ht="22.5" customHeight="1">
      <c r="B112" s="109"/>
      <c r="C112" s="196" t="s">
        <v>172</v>
      </c>
      <c r="D112" s="196" t="s">
        <v>130</v>
      </c>
      <c r="E112" s="197" t="s">
        <v>173</v>
      </c>
      <c r="F112" s="198" t="s">
        <v>174</v>
      </c>
      <c r="G112" s="199" t="s">
        <v>152</v>
      </c>
      <c r="H112" s="200">
        <v>39.6</v>
      </c>
      <c r="I112" s="201"/>
      <c r="J112" s="202">
        <f>ROUND(I112*H112,2)</f>
        <v>0</v>
      </c>
      <c r="K112" s="198" t="s">
        <v>134</v>
      </c>
      <c r="L112" s="109"/>
      <c r="M112" s="203" t="s">
        <v>5</v>
      </c>
      <c r="N112" s="204" t="s">
        <v>50</v>
      </c>
      <c r="O112" s="110"/>
      <c r="P112" s="205">
        <f>O112*H112</f>
        <v>0</v>
      </c>
      <c r="Q112" s="205">
        <v>0</v>
      </c>
      <c r="R112" s="205">
        <f>Q112*H112</f>
        <v>0</v>
      </c>
      <c r="S112" s="205">
        <v>0</v>
      </c>
      <c r="T112" s="206">
        <f>S112*H112</f>
        <v>0</v>
      </c>
      <c r="AR112" s="99" t="s">
        <v>135</v>
      </c>
      <c r="AT112" s="99" t="s">
        <v>130</v>
      </c>
      <c r="AU112" s="99" t="s">
        <v>90</v>
      </c>
      <c r="AY112" s="99" t="s">
        <v>128</v>
      </c>
      <c r="BE112" s="207">
        <f>IF(N112="základní",J112,0)</f>
        <v>0</v>
      </c>
      <c r="BF112" s="207">
        <f>IF(N112="snížená",J112,0)</f>
        <v>0</v>
      </c>
      <c r="BG112" s="207">
        <f>IF(N112="zákl. přenesená",J112,0)</f>
        <v>0</v>
      </c>
      <c r="BH112" s="207">
        <f>IF(N112="sníž. přenesená",J112,0)</f>
        <v>0</v>
      </c>
      <c r="BI112" s="207">
        <f>IF(N112="nulová",J112,0)</f>
        <v>0</v>
      </c>
      <c r="BJ112" s="99" t="s">
        <v>24</v>
      </c>
      <c r="BK112" s="207">
        <f>ROUND(I112*H112,2)</f>
        <v>0</v>
      </c>
      <c r="BL112" s="99" t="s">
        <v>135</v>
      </c>
      <c r="BM112" s="99" t="s">
        <v>175</v>
      </c>
    </row>
    <row r="113" spans="2:65" s="108" customFormat="1" ht="40.5">
      <c r="B113" s="109"/>
      <c r="D113" s="208" t="s">
        <v>137</v>
      </c>
      <c r="F113" s="209" t="s">
        <v>176</v>
      </c>
      <c r="L113" s="109"/>
      <c r="M113" s="210"/>
      <c r="N113" s="110"/>
      <c r="O113" s="110"/>
      <c r="P113" s="110"/>
      <c r="Q113" s="110"/>
      <c r="R113" s="110"/>
      <c r="S113" s="110"/>
      <c r="T113" s="211"/>
      <c r="AT113" s="99" t="s">
        <v>137</v>
      </c>
      <c r="AU113" s="99" t="s">
        <v>90</v>
      </c>
    </row>
    <row r="114" spans="2:65" s="108" customFormat="1" ht="189">
      <c r="B114" s="109"/>
      <c r="D114" s="208" t="s">
        <v>139</v>
      </c>
      <c r="F114" s="212" t="s">
        <v>177</v>
      </c>
      <c r="L114" s="109"/>
      <c r="M114" s="210"/>
      <c r="N114" s="110"/>
      <c r="O114" s="110"/>
      <c r="P114" s="110"/>
      <c r="Q114" s="110"/>
      <c r="R114" s="110"/>
      <c r="S114" s="110"/>
      <c r="T114" s="211"/>
      <c r="AT114" s="99" t="s">
        <v>139</v>
      </c>
      <c r="AU114" s="99" t="s">
        <v>90</v>
      </c>
    </row>
    <row r="115" spans="2:65" s="222" customFormat="1">
      <c r="B115" s="221"/>
      <c r="D115" s="223" t="s">
        <v>141</v>
      </c>
      <c r="E115" s="224" t="s">
        <v>5</v>
      </c>
      <c r="F115" s="225" t="s">
        <v>178</v>
      </c>
      <c r="H115" s="226">
        <v>39.6</v>
      </c>
      <c r="L115" s="221"/>
      <c r="M115" s="227"/>
      <c r="N115" s="228"/>
      <c r="O115" s="228"/>
      <c r="P115" s="228"/>
      <c r="Q115" s="228"/>
      <c r="R115" s="228"/>
      <c r="S115" s="228"/>
      <c r="T115" s="229"/>
      <c r="AT115" s="230" t="s">
        <v>141</v>
      </c>
      <c r="AU115" s="230" t="s">
        <v>90</v>
      </c>
      <c r="AV115" s="222" t="s">
        <v>90</v>
      </c>
      <c r="AW115" s="222" t="s">
        <v>42</v>
      </c>
      <c r="AX115" s="222" t="s">
        <v>79</v>
      </c>
      <c r="AY115" s="230" t="s">
        <v>128</v>
      </c>
    </row>
    <row r="116" spans="2:65" s="108" customFormat="1" ht="22.5" customHeight="1">
      <c r="B116" s="109"/>
      <c r="C116" s="196" t="s">
        <v>179</v>
      </c>
      <c r="D116" s="196" t="s">
        <v>130</v>
      </c>
      <c r="E116" s="197" t="s">
        <v>180</v>
      </c>
      <c r="F116" s="198" t="s">
        <v>181</v>
      </c>
      <c r="G116" s="199" t="s">
        <v>152</v>
      </c>
      <c r="H116" s="200">
        <v>19.8</v>
      </c>
      <c r="I116" s="201"/>
      <c r="J116" s="202">
        <f>ROUND(I116*H116,2)</f>
        <v>0</v>
      </c>
      <c r="K116" s="198" t="s">
        <v>134</v>
      </c>
      <c r="L116" s="109"/>
      <c r="M116" s="203" t="s">
        <v>5</v>
      </c>
      <c r="N116" s="204" t="s">
        <v>50</v>
      </c>
      <c r="O116" s="110"/>
      <c r="P116" s="205">
        <f>O116*H116</f>
        <v>0</v>
      </c>
      <c r="Q116" s="205">
        <v>0</v>
      </c>
      <c r="R116" s="205">
        <f>Q116*H116</f>
        <v>0</v>
      </c>
      <c r="S116" s="205">
        <v>0</v>
      </c>
      <c r="T116" s="206">
        <f>S116*H116</f>
        <v>0</v>
      </c>
      <c r="AR116" s="99" t="s">
        <v>135</v>
      </c>
      <c r="AT116" s="99" t="s">
        <v>130</v>
      </c>
      <c r="AU116" s="99" t="s">
        <v>90</v>
      </c>
      <c r="AY116" s="99" t="s">
        <v>128</v>
      </c>
      <c r="BE116" s="207">
        <f>IF(N116="základní",J116,0)</f>
        <v>0</v>
      </c>
      <c r="BF116" s="207">
        <f>IF(N116="snížená",J116,0)</f>
        <v>0</v>
      </c>
      <c r="BG116" s="207">
        <f>IF(N116="zákl. přenesená",J116,0)</f>
        <v>0</v>
      </c>
      <c r="BH116" s="207">
        <f>IF(N116="sníž. přenesená",J116,0)</f>
        <v>0</v>
      </c>
      <c r="BI116" s="207">
        <f>IF(N116="nulová",J116,0)</f>
        <v>0</v>
      </c>
      <c r="BJ116" s="99" t="s">
        <v>24</v>
      </c>
      <c r="BK116" s="207">
        <f>ROUND(I116*H116,2)</f>
        <v>0</v>
      </c>
      <c r="BL116" s="99" t="s">
        <v>135</v>
      </c>
      <c r="BM116" s="99" t="s">
        <v>182</v>
      </c>
    </row>
    <row r="117" spans="2:65" s="108" customFormat="1" ht="27">
      <c r="B117" s="109"/>
      <c r="D117" s="208" t="s">
        <v>137</v>
      </c>
      <c r="F117" s="209" t="s">
        <v>183</v>
      </c>
      <c r="L117" s="109"/>
      <c r="M117" s="210"/>
      <c r="N117" s="110"/>
      <c r="O117" s="110"/>
      <c r="P117" s="110"/>
      <c r="Q117" s="110"/>
      <c r="R117" s="110"/>
      <c r="S117" s="110"/>
      <c r="T117" s="211"/>
      <c r="AT117" s="99" t="s">
        <v>137</v>
      </c>
      <c r="AU117" s="99" t="s">
        <v>90</v>
      </c>
    </row>
    <row r="118" spans="2:65" s="108" customFormat="1" ht="148.5">
      <c r="B118" s="109"/>
      <c r="D118" s="223" t="s">
        <v>139</v>
      </c>
      <c r="F118" s="233" t="s">
        <v>184</v>
      </c>
      <c r="L118" s="109"/>
      <c r="M118" s="210"/>
      <c r="N118" s="110"/>
      <c r="O118" s="110"/>
      <c r="P118" s="110"/>
      <c r="Q118" s="110"/>
      <c r="R118" s="110"/>
      <c r="S118" s="110"/>
      <c r="T118" s="211"/>
      <c r="AT118" s="99" t="s">
        <v>139</v>
      </c>
      <c r="AU118" s="99" t="s">
        <v>90</v>
      </c>
    </row>
    <row r="119" spans="2:65" s="108" customFormat="1" ht="22.5" customHeight="1">
      <c r="B119" s="109"/>
      <c r="C119" s="196" t="s">
        <v>185</v>
      </c>
      <c r="D119" s="196" t="s">
        <v>130</v>
      </c>
      <c r="E119" s="197" t="s">
        <v>186</v>
      </c>
      <c r="F119" s="198" t="s">
        <v>187</v>
      </c>
      <c r="G119" s="199" t="s">
        <v>152</v>
      </c>
      <c r="H119" s="200">
        <v>19.8</v>
      </c>
      <c r="I119" s="201"/>
      <c r="J119" s="202">
        <f>ROUND(I119*H119,2)</f>
        <v>0</v>
      </c>
      <c r="K119" s="198" t="s">
        <v>134</v>
      </c>
      <c r="L119" s="109"/>
      <c r="M119" s="203" t="s">
        <v>5</v>
      </c>
      <c r="N119" s="204" t="s">
        <v>50</v>
      </c>
      <c r="O119" s="110"/>
      <c r="P119" s="205">
        <f>O119*H119</f>
        <v>0</v>
      </c>
      <c r="Q119" s="205">
        <v>0</v>
      </c>
      <c r="R119" s="205">
        <f>Q119*H119</f>
        <v>0</v>
      </c>
      <c r="S119" s="205">
        <v>0</v>
      </c>
      <c r="T119" s="206">
        <f>S119*H119</f>
        <v>0</v>
      </c>
      <c r="AR119" s="99" t="s">
        <v>135</v>
      </c>
      <c r="AT119" s="99" t="s">
        <v>130</v>
      </c>
      <c r="AU119" s="99" t="s">
        <v>90</v>
      </c>
      <c r="AY119" s="99" t="s">
        <v>128</v>
      </c>
      <c r="BE119" s="207">
        <f>IF(N119="základní",J119,0)</f>
        <v>0</v>
      </c>
      <c r="BF119" s="207">
        <f>IF(N119="snížená",J119,0)</f>
        <v>0</v>
      </c>
      <c r="BG119" s="207">
        <f>IF(N119="zákl. přenesená",J119,0)</f>
        <v>0</v>
      </c>
      <c r="BH119" s="207">
        <f>IF(N119="sníž. přenesená",J119,0)</f>
        <v>0</v>
      </c>
      <c r="BI119" s="207">
        <f>IF(N119="nulová",J119,0)</f>
        <v>0</v>
      </c>
      <c r="BJ119" s="99" t="s">
        <v>24</v>
      </c>
      <c r="BK119" s="207">
        <f>ROUND(I119*H119,2)</f>
        <v>0</v>
      </c>
      <c r="BL119" s="99" t="s">
        <v>135</v>
      </c>
      <c r="BM119" s="99" t="s">
        <v>188</v>
      </c>
    </row>
    <row r="120" spans="2:65" s="108" customFormat="1" ht="27">
      <c r="B120" s="109"/>
      <c r="D120" s="208" t="s">
        <v>137</v>
      </c>
      <c r="F120" s="209" t="s">
        <v>189</v>
      </c>
      <c r="L120" s="109"/>
      <c r="M120" s="210"/>
      <c r="N120" s="110"/>
      <c r="O120" s="110"/>
      <c r="P120" s="110"/>
      <c r="Q120" s="110"/>
      <c r="R120" s="110"/>
      <c r="S120" s="110"/>
      <c r="T120" s="211"/>
      <c r="AT120" s="99" t="s">
        <v>137</v>
      </c>
      <c r="AU120" s="99" t="s">
        <v>90</v>
      </c>
    </row>
    <row r="121" spans="2:65" s="108" customFormat="1" ht="409.5">
      <c r="B121" s="109"/>
      <c r="D121" s="208" t="s">
        <v>139</v>
      </c>
      <c r="F121" s="212" t="s">
        <v>190</v>
      </c>
      <c r="L121" s="109"/>
      <c r="M121" s="210"/>
      <c r="N121" s="110"/>
      <c r="O121" s="110"/>
      <c r="P121" s="110"/>
      <c r="Q121" s="110"/>
      <c r="R121" s="110"/>
      <c r="S121" s="110"/>
      <c r="T121" s="211"/>
      <c r="AT121" s="99" t="s">
        <v>139</v>
      </c>
      <c r="AU121" s="99" t="s">
        <v>90</v>
      </c>
    </row>
    <row r="122" spans="2:65" s="222" customFormat="1">
      <c r="B122" s="221"/>
      <c r="D122" s="208" t="s">
        <v>141</v>
      </c>
      <c r="E122" s="230" t="s">
        <v>5</v>
      </c>
      <c r="F122" s="231" t="s">
        <v>191</v>
      </c>
      <c r="H122" s="232">
        <v>19.8</v>
      </c>
      <c r="L122" s="221"/>
      <c r="M122" s="227"/>
      <c r="N122" s="228"/>
      <c r="O122" s="228"/>
      <c r="P122" s="228"/>
      <c r="Q122" s="228"/>
      <c r="R122" s="228"/>
      <c r="S122" s="228"/>
      <c r="T122" s="229"/>
      <c r="AT122" s="230" t="s">
        <v>141</v>
      </c>
      <c r="AU122" s="230" t="s">
        <v>90</v>
      </c>
      <c r="AV122" s="222" t="s">
        <v>90</v>
      </c>
      <c r="AW122" s="222" t="s">
        <v>42</v>
      </c>
      <c r="AX122" s="222" t="s">
        <v>79</v>
      </c>
      <c r="AY122" s="230" t="s">
        <v>128</v>
      </c>
    </row>
    <row r="123" spans="2:65" s="183" customFormat="1" ht="29.85" customHeight="1">
      <c r="B123" s="182"/>
      <c r="D123" s="193" t="s">
        <v>78</v>
      </c>
      <c r="E123" s="194" t="s">
        <v>90</v>
      </c>
      <c r="F123" s="194" t="s">
        <v>192</v>
      </c>
      <c r="J123" s="195">
        <f>BK123</f>
        <v>0</v>
      </c>
      <c r="L123" s="182"/>
      <c r="M123" s="187"/>
      <c r="N123" s="188"/>
      <c r="O123" s="188"/>
      <c r="P123" s="189">
        <f>SUM(P124:P127)</f>
        <v>0</v>
      </c>
      <c r="Q123" s="188"/>
      <c r="R123" s="189">
        <f>SUM(R124:R127)</f>
        <v>42.768000000000008</v>
      </c>
      <c r="S123" s="188"/>
      <c r="T123" s="190">
        <f>SUM(T124:T127)</f>
        <v>0</v>
      </c>
      <c r="AR123" s="184" t="s">
        <v>24</v>
      </c>
      <c r="AT123" s="191" t="s">
        <v>78</v>
      </c>
      <c r="AU123" s="191" t="s">
        <v>24</v>
      </c>
      <c r="AY123" s="184" t="s">
        <v>128</v>
      </c>
      <c r="BK123" s="192">
        <f>SUM(BK124:BK127)</f>
        <v>0</v>
      </c>
    </row>
    <row r="124" spans="2:65" s="108" customFormat="1" ht="22.5" customHeight="1">
      <c r="B124" s="109"/>
      <c r="C124" s="196" t="s">
        <v>193</v>
      </c>
      <c r="D124" s="196" t="s">
        <v>130</v>
      </c>
      <c r="E124" s="197" t="s">
        <v>194</v>
      </c>
      <c r="F124" s="198" t="s">
        <v>195</v>
      </c>
      <c r="G124" s="199" t="s">
        <v>152</v>
      </c>
      <c r="H124" s="200">
        <v>19.8</v>
      </c>
      <c r="I124" s="201"/>
      <c r="J124" s="202">
        <f>ROUND(I124*H124,2)</f>
        <v>0</v>
      </c>
      <c r="K124" s="198" t="s">
        <v>134</v>
      </c>
      <c r="L124" s="109"/>
      <c r="M124" s="203" t="s">
        <v>5</v>
      </c>
      <c r="N124" s="204" t="s">
        <v>50</v>
      </c>
      <c r="O124" s="110"/>
      <c r="P124" s="205">
        <f>O124*H124</f>
        <v>0</v>
      </c>
      <c r="Q124" s="205">
        <v>2.16</v>
      </c>
      <c r="R124" s="205">
        <f>Q124*H124</f>
        <v>42.768000000000008</v>
      </c>
      <c r="S124" s="205">
        <v>0</v>
      </c>
      <c r="T124" s="206">
        <f>S124*H124</f>
        <v>0</v>
      </c>
      <c r="AR124" s="99" t="s">
        <v>135</v>
      </c>
      <c r="AT124" s="99" t="s">
        <v>130</v>
      </c>
      <c r="AU124" s="99" t="s">
        <v>90</v>
      </c>
      <c r="AY124" s="99" t="s">
        <v>128</v>
      </c>
      <c r="BE124" s="207">
        <f>IF(N124="základní",J124,0)</f>
        <v>0</v>
      </c>
      <c r="BF124" s="207">
        <f>IF(N124="snížená",J124,0)</f>
        <v>0</v>
      </c>
      <c r="BG124" s="207">
        <f>IF(N124="zákl. přenesená",J124,0)</f>
        <v>0</v>
      </c>
      <c r="BH124" s="207">
        <f>IF(N124="sníž. přenesená",J124,0)</f>
        <v>0</v>
      </c>
      <c r="BI124" s="207">
        <f>IF(N124="nulová",J124,0)</f>
        <v>0</v>
      </c>
      <c r="BJ124" s="99" t="s">
        <v>24</v>
      </c>
      <c r="BK124" s="207">
        <f>ROUND(I124*H124,2)</f>
        <v>0</v>
      </c>
      <c r="BL124" s="99" t="s">
        <v>135</v>
      </c>
      <c r="BM124" s="99" t="s">
        <v>196</v>
      </c>
    </row>
    <row r="125" spans="2:65" s="108" customFormat="1" ht="27">
      <c r="B125" s="109"/>
      <c r="D125" s="208" t="s">
        <v>137</v>
      </c>
      <c r="F125" s="209" t="s">
        <v>197</v>
      </c>
      <c r="L125" s="109"/>
      <c r="M125" s="210"/>
      <c r="N125" s="110"/>
      <c r="O125" s="110"/>
      <c r="P125" s="110"/>
      <c r="Q125" s="110"/>
      <c r="R125" s="110"/>
      <c r="S125" s="110"/>
      <c r="T125" s="211"/>
      <c r="AT125" s="99" t="s">
        <v>137</v>
      </c>
      <c r="AU125" s="99" t="s">
        <v>90</v>
      </c>
    </row>
    <row r="126" spans="2:65" s="108" customFormat="1" ht="54">
      <c r="B126" s="109"/>
      <c r="D126" s="208" t="s">
        <v>139</v>
      </c>
      <c r="F126" s="212" t="s">
        <v>198</v>
      </c>
      <c r="L126" s="109"/>
      <c r="M126" s="210"/>
      <c r="N126" s="110"/>
      <c r="O126" s="110"/>
      <c r="P126" s="110"/>
      <c r="Q126" s="110"/>
      <c r="R126" s="110"/>
      <c r="S126" s="110"/>
      <c r="T126" s="211"/>
      <c r="AT126" s="99" t="s">
        <v>139</v>
      </c>
      <c r="AU126" s="99" t="s">
        <v>90</v>
      </c>
    </row>
    <row r="127" spans="2:65" s="222" customFormat="1">
      <c r="B127" s="221"/>
      <c r="D127" s="208" t="s">
        <v>141</v>
      </c>
      <c r="E127" s="230" t="s">
        <v>5</v>
      </c>
      <c r="F127" s="231" t="s">
        <v>199</v>
      </c>
      <c r="H127" s="232">
        <v>19.8</v>
      </c>
      <c r="L127" s="221"/>
      <c r="M127" s="227"/>
      <c r="N127" s="228"/>
      <c r="O127" s="228"/>
      <c r="P127" s="228"/>
      <c r="Q127" s="228"/>
      <c r="R127" s="228"/>
      <c r="S127" s="228"/>
      <c r="T127" s="229"/>
      <c r="AT127" s="230" t="s">
        <v>141</v>
      </c>
      <c r="AU127" s="230" t="s">
        <v>90</v>
      </c>
      <c r="AV127" s="222" t="s">
        <v>90</v>
      </c>
      <c r="AW127" s="222" t="s">
        <v>42</v>
      </c>
      <c r="AX127" s="222" t="s">
        <v>79</v>
      </c>
      <c r="AY127" s="230" t="s">
        <v>128</v>
      </c>
    </row>
    <row r="128" spans="2:65" s="183" customFormat="1" ht="29.85" customHeight="1">
      <c r="B128" s="182"/>
      <c r="D128" s="193" t="s">
        <v>78</v>
      </c>
      <c r="E128" s="194" t="s">
        <v>149</v>
      </c>
      <c r="F128" s="194" t="s">
        <v>200</v>
      </c>
      <c r="J128" s="195">
        <f>BK128</f>
        <v>0</v>
      </c>
      <c r="L128" s="182"/>
      <c r="M128" s="187"/>
      <c r="N128" s="188"/>
      <c r="O128" s="188"/>
      <c r="P128" s="189">
        <f>SUM(P129:P136)</f>
        <v>0</v>
      </c>
      <c r="Q128" s="188"/>
      <c r="R128" s="189">
        <f>SUM(R129:R136)</f>
        <v>76.395264000000012</v>
      </c>
      <c r="S128" s="188"/>
      <c r="T128" s="190">
        <f>SUM(T129:T136)</f>
        <v>0</v>
      </c>
      <c r="AR128" s="184" t="s">
        <v>24</v>
      </c>
      <c r="AT128" s="191" t="s">
        <v>78</v>
      </c>
      <c r="AU128" s="191" t="s">
        <v>24</v>
      </c>
      <c r="AY128" s="184" t="s">
        <v>128</v>
      </c>
      <c r="BK128" s="192">
        <f>SUM(BK129:BK136)</f>
        <v>0</v>
      </c>
    </row>
    <row r="129" spans="2:65" s="108" customFormat="1" ht="22.5" customHeight="1">
      <c r="B129" s="109"/>
      <c r="C129" s="196" t="s">
        <v>29</v>
      </c>
      <c r="D129" s="196" t="s">
        <v>130</v>
      </c>
      <c r="E129" s="197" t="s">
        <v>201</v>
      </c>
      <c r="F129" s="198" t="s">
        <v>202</v>
      </c>
      <c r="G129" s="199" t="s">
        <v>152</v>
      </c>
      <c r="H129" s="200">
        <v>33</v>
      </c>
      <c r="I129" s="201"/>
      <c r="J129" s="202">
        <f>ROUND(I129*H129,2)</f>
        <v>0</v>
      </c>
      <c r="K129" s="198" t="s">
        <v>134</v>
      </c>
      <c r="L129" s="109"/>
      <c r="M129" s="203" t="s">
        <v>5</v>
      </c>
      <c r="N129" s="204" t="s">
        <v>50</v>
      </c>
      <c r="O129" s="110"/>
      <c r="P129" s="205">
        <f>O129*H129</f>
        <v>0</v>
      </c>
      <c r="Q129" s="205">
        <v>2.3150080000000002</v>
      </c>
      <c r="R129" s="205">
        <f>Q129*H129</f>
        <v>76.395264000000012</v>
      </c>
      <c r="S129" s="205">
        <v>0</v>
      </c>
      <c r="T129" s="206">
        <f>S129*H129</f>
        <v>0</v>
      </c>
      <c r="AR129" s="99" t="s">
        <v>135</v>
      </c>
      <c r="AT129" s="99" t="s">
        <v>130</v>
      </c>
      <c r="AU129" s="99" t="s">
        <v>90</v>
      </c>
      <c r="AY129" s="99" t="s">
        <v>128</v>
      </c>
      <c r="BE129" s="207">
        <f>IF(N129="základní",J129,0)</f>
        <v>0</v>
      </c>
      <c r="BF129" s="207">
        <f>IF(N129="snížená",J129,0)</f>
        <v>0</v>
      </c>
      <c r="BG129" s="207">
        <f>IF(N129="zákl. přenesená",J129,0)</f>
        <v>0</v>
      </c>
      <c r="BH129" s="207">
        <f>IF(N129="sníž. přenesená",J129,0)</f>
        <v>0</v>
      </c>
      <c r="BI129" s="207">
        <f>IF(N129="nulová",J129,0)</f>
        <v>0</v>
      </c>
      <c r="BJ129" s="99" t="s">
        <v>24</v>
      </c>
      <c r="BK129" s="207">
        <f>ROUND(I129*H129,2)</f>
        <v>0</v>
      </c>
      <c r="BL129" s="99" t="s">
        <v>135</v>
      </c>
      <c r="BM129" s="99" t="s">
        <v>203</v>
      </c>
    </row>
    <row r="130" spans="2:65" s="108" customFormat="1" ht="27">
      <c r="B130" s="109"/>
      <c r="D130" s="208" t="s">
        <v>137</v>
      </c>
      <c r="F130" s="209" t="s">
        <v>204</v>
      </c>
      <c r="L130" s="109"/>
      <c r="M130" s="210"/>
      <c r="N130" s="110"/>
      <c r="O130" s="110"/>
      <c r="P130" s="110"/>
      <c r="Q130" s="110"/>
      <c r="R130" s="110"/>
      <c r="S130" s="110"/>
      <c r="T130" s="211"/>
      <c r="AT130" s="99" t="s">
        <v>137</v>
      </c>
      <c r="AU130" s="99" t="s">
        <v>90</v>
      </c>
    </row>
    <row r="131" spans="2:65" s="108" customFormat="1" ht="94.5">
      <c r="B131" s="109"/>
      <c r="D131" s="208" t="s">
        <v>139</v>
      </c>
      <c r="F131" s="212" t="s">
        <v>205</v>
      </c>
      <c r="L131" s="109"/>
      <c r="M131" s="210"/>
      <c r="N131" s="110"/>
      <c r="O131" s="110"/>
      <c r="P131" s="110"/>
      <c r="Q131" s="110"/>
      <c r="R131" s="110"/>
      <c r="S131" s="110"/>
      <c r="T131" s="211"/>
      <c r="AT131" s="99" t="s">
        <v>139</v>
      </c>
      <c r="AU131" s="99" t="s">
        <v>90</v>
      </c>
    </row>
    <row r="132" spans="2:65" s="108" customFormat="1" ht="27">
      <c r="B132" s="109"/>
      <c r="D132" s="208" t="s">
        <v>206</v>
      </c>
      <c r="F132" s="212" t="s">
        <v>207</v>
      </c>
      <c r="L132" s="109"/>
      <c r="M132" s="210"/>
      <c r="N132" s="110"/>
      <c r="O132" s="110"/>
      <c r="P132" s="110"/>
      <c r="Q132" s="110"/>
      <c r="R132" s="110"/>
      <c r="S132" s="110"/>
      <c r="T132" s="211"/>
      <c r="AT132" s="99" t="s">
        <v>206</v>
      </c>
      <c r="AU132" s="99" t="s">
        <v>90</v>
      </c>
    </row>
    <row r="133" spans="2:65" s="214" customFormat="1">
      <c r="B133" s="213"/>
      <c r="D133" s="208" t="s">
        <v>141</v>
      </c>
      <c r="E133" s="215" t="s">
        <v>5</v>
      </c>
      <c r="F133" s="216" t="s">
        <v>163</v>
      </c>
      <c r="H133" s="217" t="s">
        <v>5</v>
      </c>
      <c r="L133" s="213"/>
      <c r="M133" s="218"/>
      <c r="N133" s="219"/>
      <c r="O133" s="219"/>
      <c r="P133" s="219"/>
      <c r="Q133" s="219"/>
      <c r="R133" s="219"/>
      <c r="S133" s="219"/>
      <c r="T133" s="220"/>
      <c r="AT133" s="217" t="s">
        <v>141</v>
      </c>
      <c r="AU133" s="217" t="s">
        <v>90</v>
      </c>
      <c r="AV133" s="214" t="s">
        <v>24</v>
      </c>
      <c r="AW133" s="214" t="s">
        <v>42</v>
      </c>
      <c r="AX133" s="214" t="s">
        <v>79</v>
      </c>
      <c r="AY133" s="217" t="s">
        <v>128</v>
      </c>
    </row>
    <row r="134" spans="2:65" s="222" customFormat="1">
      <c r="B134" s="221"/>
      <c r="D134" s="208" t="s">
        <v>141</v>
      </c>
      <c r="E134" s="230" t="s">
        <v>5</v>
      </c>
      <c r="F134" s="231" t="s">
        <v>208</v>
      </c>
      <c r="H134" s="232">
        <v>22</v>
      </c>
      <c r="L134" s="221"/>
      <c r="M134" s="227"/>
      <c r="N134" s="228"/>
      <c r="O134" s="228"/>
      <c r="P134" s="228"/>
      <c r="Q134" s="228"/>
      <c r="R134" s="228"/>
      <c r="S134" s="228"/>
      <c r="T134" s="229"/>
      <c r="AT134" s="230" t="s">
        <v>141</v>
      </c>
      <c r="AU134" s="230" t="s">
        <v>90</v>
      </c>
      <c r="AV134" s="222" t="s">
        <v>90</v>
      </c>
      <c r="AW134" s="222" t="s">
        <v>42</v>
      </c>
      <c r="AX134" s="222" t="s">
        <v>79</v>
      </c>
      <c r="AY134" s="230" t="s">
        <v>128</v>
      </c>
    </row>
    <row r="135" spans="2:65" s="214" customFormat="1">
      <c r="B135" s="213"/>
      <c r="D135" s="208" t="s">
        <v>141</v>
      </c>
      <c r="E135" s="215" t="s">
        <v>5</v>
      </c>
      <c r="F135" s="216" t="s">
        <v>209</v>
      </c>
      <c r="H135" s="217" t="s">
        <v>5</v>
      </c>
      <c r="L135" s="213"/>
      <c r="M135" s="218"/>
      <c r="N135" s="219"/>
      <c r="O135" s="219"/>
      <c r="P135" s="219"/>
      <c r="Q135" s="219"/>
      <c r="R135" s="219"/>
      <c r="S135" s="219"/>
      <c r="T135" s="220"/>
      <c r="AT135" s="217" t="s">
        <v>141</v>
      </c>
      <c r="AU135" s="217" t="s">
        <v>90</v>
      </c>
      <c r="AV135" s="214" t="s">
        <v>24</v>
      </c>
      <c r="AW135" s="214" t="s">
        <v>42</v>
      </c>
      <c r="AX135" s="214" t="s">
        <v>79</v>
      </c>
      <c r="AY135" s="217" t="s">
        <v>128</v>
      </c>
    </row>
    <row r="136" spans="2:65" s="222" customFormat="1">
      <c r="B136" s="221"/>
      <c r="D136" s="208" t="s">
        <v>141</v>
      </c>
      <c r="E136" s="230" t="s">
        <v>5</v>
      </c>
      <c r="F136" s="231" t="s">
        <v>210</v>
      </c>
      <c r="H136" s="232">
        <v>11</v>
      </c>
      <c r="L136" s="221"/>
      <c r="M136" s="227"/>
      <c r="N136" s="228"/>
      <c r="O136" s="228"/>
      <c r="P136" s="228"/>
      <c r="Q136" s="228"/>
      <c r="R136" s="228"/>
      <c r="S136" s="228"/>
      <c r="T136" s="229"/>
      <c r="AT136" s="230" t="s">
        <v>141</v>
      </c>
      <c r="AU136" s="230" t="s">
        <v>90</v>
      </c>
      <c r="AV136" s="222" t="s">
        <v>90</v>
      </c>
      <c r="AW136" s="222" t="s">
        <v>42</v>
      </c>
      <c r="AX136" s="222" t="s">
        <v>79</v>
      </c>
      <c r="AY136" s="230" t="s">
        <v>128</v>
      </c>
    </row>
    <row r="137" spans="2:65" s="183" customFormat="1" ht="29.85" customHeight="1">
      <c r="B137" s="182"/>
      <c r="D137" s="193" t="s">
        <v>78</v>
      </c>
      <c r="E137" s="194" t="s">
        <v>135</v>
      </c>
      <c r="F137" s="194" t="s">
        <v>211</v>
      </c>
      <c r="J137" s="195">
        <f>BK137</f>
        <v>0</v>
      </c>
      <c r="L137" s="182"/>
      <c r="M137" s="187"/>
      <c r="N137" s="188"/>
      <c r="O137" s="188"/>
      <c r="P137" s="189">
        <f>SUM(P138:P142)</f>
        <v>0</v>
      </c>
      <c r="Q137" s="188"/>
      <c r="R137" s="189">
        <f>SUM(R138:R142)</f>
        <v>3.5622400000000001</v>
      </c>
      <c r="S137" s="188"/>
      <c r="T137" s="190">
        <f>SUM(T138:T142)</f>
        <v>0</v>
      </c>
      <c r="AR137" s="184" t="s">
        <v>24</v>
      </c>
      <c r="AT137" s="191" t="s">
        <v>78</v>
      </c>
      <c r="AU137" s="191" t="s">
        <v>24</v>
      </c>
      <c r="AY137" s="184" t="s">
        <v>128</v>
      </c>
      <c r="BK137" s="192">
        <f>SUM(BK138:BK142)</f>
        <v>0</v>
      </c>
    </row>
    <row r="138" spans="2:65" s="108" customFormat="1" ht="31.5" customHeight="1">
      <c r="B138" s="109"/>
      <c r="C138" s="196" t="s">
        <v>212</v>
      </c>
      <c r="D138" s="196" t="s">
        <v>130</v>
      </c>
      <c r="E138" s="197" t="s">
        <v>213</v>
      </c>
      <c r="F138" s="198" t="s">
        <v>214</v>
      </c>
      <c r="G138" s="199" t="s">
        <v>133</v>
      </c>
      <c r="H138" s="200">
        <v>22</v>
      </c>
      <c r="I138" s="201"/>
      <c r="J138" s="202">
        <f>ROUND(I138*H138,2)</f>
        <v>0</v>
      </c>
      <c r="K138" s="198" t="s">
        <v>134</v>
      </c>
      <c r="L138" s="109"/>
      <c r="M138" s="203" t="s">
        <v>5</v>
      </c>
      <c r="N138" s="204" t="s">
        <v>50</v>
      </c>
      <c r="O138" s="110"/>
      <c r="P138" s="205">
        <f>O138*H138</f>
        <v>0</v>
      </c>
      <c r="Q138" s="205">
        <v>0.16192000000000001</v>
      </c>
      <c r="R138" s="205">
        <f>Q138*H138</f>
        <v>3.5622400000000001</v>
      </c>
      <c r="S138" s="205">
        <v>0</v>
      </c>
      <c r="T138" s="206">
        <f>S138*H138</f>
        <v>0</v>
      </c>
      <c r="AR138" s="99" t="s">
        <v>135</v>
      </c>
      <c r="AT138" s="99" t="s">
        <v>130</v>
      </c>
      <c r="AU138" s="99" t="s">
        <v>90</v>
      </c>
      <c r="AY138" s="99" t="s">
        <v>128</v>
      </c>
      <c r="BE138" s="207">
        <f>IF(N138="základní",J138,0)</f>
        <v>0</v>
      </c>
      <c r="BF138" s="207">
        <f>IF(N138="snížená",J138,0)</f>
        <v>0</v>
      </c>
      <c r="BG138" s="207">
        <f>IF(N138="zákl. přenesená",J138,0)</f>
        <v>0</v>
      </c>
      <c r="BH138" s="207">
        <f>IF(N138="sníž. přenesená",J138,0)</f>
        <v>0</v>
      </c>
      <c r="BI138" s="207">
        <f>IF(N138="nulová",J138,0)</f>
        <v>0</v>
      </c>
      <c r="BJ138" s="99" t="s">
        <v>24</v>
      </c>
      <c r="BK138" s="207">
        <f>ROUND(I138*H138,2)</f>
        <v>0</v>
      </c>
      <c r="BL138" s="99" t="s">
        <v>135</v>
      </c>
      <c r="BM138" s="99" t="s">
        <v>215</v>
      </c>
    </row>
    <row r="139" spans="2:65" s="108" customFormat="1" ht="27">
      <c r="B139" s="109"/>
      <c r="D139" s="208" t="s">
        <v>137</v>
      </c>
      <c r="F139" s="209" t="s">
        <v>216</v>
      </c>
      <c r="L139" s="109"/>
      <c r="M139" s="210"/>
      <c r="N139" s="110"/>
      <c r="O139" s="110"/>
      <c r="P139" s="110"/>
      <c r="Q139" s="110"/>
      <c r="R139" s="110"/>
      <c r="S139" s="110"/>
      <c r="T139" s="211"/>
      <c r="AT139" s="99" t="s">
        <v>137</v>
      </c>
      <c r="AU139" s="99" t="s">
        <v>90</v>
      </c>
    </row>
    <row r="140" spans="2:65" s="108" customFormat="1" ht="189">
      <c r="B140" s="109"/>
      <c r="D140" s="208" t="s">
        <v>139</v>
      </c>
      <c r="F140" s="212" t="s">
        <v>217</v>
      </c>
      <c r="L140" s="109"/>
      <c r="M140" s="210"/>
      <c r="N140" s="110"/>
      <c r="O140" s="110"/>
      <c r="P140" s="110"/>
      <c r="Q140" s="110"/>
      <c r="R140" s="110"/>
      <c r="S140" s="110"/>
      <c r="T140" s="211"/>
      <c r="AT140" s="99" t="s">
        <v>139</v>
      </c>
      <c r="AU140" s="99" t="s">
        <v>90</v>
      </c>
    </row>
    <row r="141" spans="2:65" s="214" customFormat="1">
      <c r="B141" s="213"/>
      <c r="D141" s="208" t="s">
        <v>141</v>
      </c>
      <c r="E141" s="215" t="s">
        <v>5</v>
      </c>
      <c r="F141" s="216" t="s">
        <v>218</v>
      </c>
      <c r="H141" s="217" t="s">
        <v>5</v>
      </c>
      <c r="L141" s="213"/>
      <c r="M141" s="218"/>
      <c r="N141" s="219"/>
      <c r="O141" s="219"/>
      <c r="P141" s="219"/>
      <c r="Q141" s="219"/>
      <c r="R141" s="219"/>
      <c r="S141" s="219"/>
      <c r="T141" s="220"/>
      <c r="AT141" s="217" t="s">
        <v>141</v>
      </c>
      <c r="AU141" s="217" t="s">
        <v>90</v>
      </c>
      <c r="AV141" s="214" t="s">
        <v>24</v>
      </c>
      <c r="AW141" s="214" t="s">
        <v>42</v>
      </c>
      <c r="AX141" s="214" t="s">
        <v>79</v>
      </c>
      <c r="AY141" s="217" t="s">
        <v>128</v>
      </c>
    </row>
    <row r="142" spans="2:65" s="222" customFormat="1">
      <c r="B142" s="221"/>
      <c r="D142" s="208" t="s">
        <v>141</v>
      </c>
      <c r="E142" s="230" t="s">
        <v>5</v>
      </c>
      <c r="F142" s="231" t="s">
        <v>143</v>
      </c>
      <c r="H142" s="232">
        <v>22</v>
      </c>
      <c r="L142" s="221"/>
      <c r="M142" s="227"/>
      <c r="N142" s="228"/>
      <c r="O142" s="228"/>
      <c r="P142" s="228"/>
      <c r="Q142" s="228"/>
      <c r="R142" s="228"/>
      <c r="S142" s="228"/>
      <c r="T142" s="229"/>
      <c r="AT142" s="230" t="s">
        <v>141</v>
      </c>
      <c r="AU142" s="230" t="s">
        <v>90</v>
      </c>
      <c r="AV142" s="222" t="s">
        <v>90</v>
      </c>
      <c r="AW142" s="222" t="s">
        <v>42</v>
      </c>
      <c r="AX142" s="222" t="s">
        <v>79</v>
      </c>
      <c r="AY142" s="230" t="s">
        <v>128</v>
      </c>
    </row>
    <row r="143" spans="2:65" s="183" customFormat="1" ht="29.85" customHeight="1">
      <c r="B143" s="182"/>
      <c r="D143" s="193" t="s">
        <v>78</v>
      </c>
      <c r="E143" s="194" t="s">
        <v>167</v>
      </c>
      <c r="F143" s="194" t="s">
        <v>219</v>
      </c>
      <c r="J143" s="195">
        <f>BK143</f>
        <v>0</v>
      </c>
      <c r="L143" s="182"/>
      <c r="M143" s="187"/>
      <c r="N143" s="188"/>
      <c r="O143" s="188"/>
      <c r="P143" s="189">
        <f>SUM(P144:P153)</f>
        <v>0</v>
      </c>
      <c r="Q143" s="188"/>
      <c r="R143" s="189">
        <f>SUM(R144:R153)</f>
        <v>32.155860000000004</v>
      </c>
      <c r="S143" s="188"/>
      <c r="T143" s="190">
        <f>SUM(T144:T153)</f>
        <v>0</v>
      </c>
      <c r="AR143" s="184" t="s">
        <v>24</v>
      </c>
      <c r="AT143" s="191" t="s">
        <v>78</v>
      </c>
      <c r="AU143" s="191" t="s">
        <v>24</v>
      </c>
      <c r="AY143" s="184" t="s">
        <v>128</v>
      </c>
      <c r="BK143" s="192">
        <f>SUM(BK144:BK153)</f>
        <v>0</v>
      </c>
    </row>
    <row r="144" spans="2:65" s="108" customFormat="1" ht="22.5" customHeight="1">
      <c r="B144" s="109"/>
      <c r="C144" s="196" t="s">
        <v>220</v>
      </c>
      <c r="D144" s="196" t="s">
        <v>130</v>
      </c>
      <c r="E144" s="197" t="s">
        <v>221</v>
      </c>
      <c r="F144" s="198" t="s">
        <v>222</v>
      </c>
      <c r="G144" s="199" t="s">
        <v>133</v>
      </c>
      <c r="H144" s="200">
        <v>11</v>
      </c>
      <c r="I144" s="201"/>
      <c r="J144" s="202">
        <f>ROUND(I144*H144,2)</f>
        <v>0</v>
      </c>
      <c r="K144" s="198" t="s">
        <v>134</v>
      </c>
      <c r="L144" s="109"/>
      <c r="M144" s="203" t="s">
        <v>5</v>
      </c>
      <c r="N144" s="204" t="s">
        <v>50</v>
      </c>
      <c r="O144" s="110"/>
      <c r="P144" s="205">
        <f>O144*H144</f>
        <v>0</v>
      </c>
      <c r="Q144" s="205">
        <v>0.30360999999999999</v>
      </c>
      <c r="R144" s="205">
        <f>Q144*H144</f>
        <v>3.3397099999999997</v>
      </c>
      <c r="S144" s="205">
        <v>0</v>
      </c>
      <c r="T144" s="206">
        <f>S144*H144</f>
        <v>0</v>
      </c>
      <c r="AR144" s="99" t="s">
        <v>135</v>
      </c>
      <c r="AT144" s="99" t="s">
        <v>130</v>
      </c>
      <c r="AU144" s="99" t="s">
        <v>90</v>
      </c>
      <c r="AY144" s="99" t="s">
        <v>128</v>
      </c>
      <c r="BE144" s="207">
        <f>IF(N144="základní",J144,0)</f>
        <v>0</v>
      </c>
      <c r="BF144" s="207">
        <f>IF(N144="snížená",J144,0)</f>
        <v>0</v>
      </c>
      <c r="BG144" s="207">
        <f>IF(N144="zákl. přenesená",J144,0)</f>
        <v>0</v>
      </c>
      <c r="BH144" s="207">
        <f>IF(N144="sníž. přenesená",J144,0)</f>
        <v>0</v>
      </c>
      <c r="BI144" s="207">
        <f>IF(N144="nulová",J144,0)</f>
        <v>0</v>
      </c>
      <c r="BJ144" s="99" t="s">
        <v>24</v>
      </c>
      <c r="BK144" s="207">
        <f>ROUND(I144*H144,2)</f>
        <v>0</v>
      </c>
      <c r="BL144" s="99" t="s">
        <v>135</v>
      </c>
      <c r="BM144" s="99" t="s">
        <v>223</v>
      </c>
    </row>
    <row r="145" spans="2:65" s="108" customFormat="1" ht="27">
      <c r="B145" s="109"/>
      <c r="D145" s="208" t="s">
        <v>137</v>
      </c>
      <c r="F145" s="209" t="s">
        <v>224</v>
      </c>
      <c r="L145" s="109"/>
      <c r="M145" s="210"/>
      <c r="N145" s="110"/>
      <c r="O145" s="110"/>
      <c r="P145" s="110"/>
      <c r="Q145" s="110"/>
      <c r="R145" s="110"/>
      <c r="S145" s="110"/>
      <c r="T145" s="211"/>
      <c r="AT145" s="99" t="s">
        <v>137</v>
      </c>
      <c r="AU145" s="99" t="s">
        <v>90</v>
      </c>
    </row>
    <row r="146" spans="2:65" s="222" customFormat="1">
      <c r="B146" s="221"/>
      <c r="D146" s="223" t="s">
        <v>141</v>
      </c>
      <c r="E146" s="224" t="s">
        <v>5</v>
      </c>
      <c r="F146" s="225" t="s">
        <v>225</v>
      </c>
      <c r="H146" s="226">
        <v>11</v>
      </c>
      <c r="L146" s="221"/>
      <c r="M146" s="227"/>
      <c r="N146" s="228"/>
      <c r="O146" s="228"/>
      <c r="P146" s="228"/>
      <c r="Q146" s="228"/>
      <c r="R146" s="228"/>
      <c r="S146" s="228"/>
      <c r="T146" s="229"/>
      <c r="AT146" s="230" t="s">
        <v>141</v>
      </c>
      <c r="AU146" s="230" t="s">
        <v>90</v>
      </c>
      <c r="AV146" s="222" t="s">
        <v>90</v>
      </c>
      <c r="AW146" s="222" t="s">
        <v>42</v>
      </c>
      <c r="AX146" s="222" t="s">
        <v>79</v>
      </c>
      <c r="AY146" s="230" t="s">
        <v>128</v>
      </c>
    </row>
    <row r="147" spans="2:65" s="108" customFormat="1" ht="22.5" customHeight="1">
      <c r="B147" s="109"/>
      <c r="C147" s="196" t="s">
        <v>226</v>
      </c>
      <c r="D147" s="196" t="s">
        <v>130</v>
      </c>
      <c r="E147" s="197" t="s">
        <v>227</v>
      </c>
      <c r="F147" s="198" t="s">
        <v>228</v>
      </c>
      <c r="G147" s="199" t="s">
        <v>133</v>
      </c>
      <c r="H147" s="200">
        <v>55</v>
      </c>
      <c r="I147" s="201"/>
      <c r="J147" s="202">
        <f>ROUND(I147*H147,2)</f>
        <v>0</v>
      </c>
      <c r="K147" s="198" t="s">
        <v>134</v>
      </c>
      <c r="L147" s="109"/>
      <c r="M147" s="203" t="s">
        <v>5</v>
      </c>
      <c r="N147" s="204" t="s">
        <v>50</v>
      </c>
      <c r="O147" s="110"/>
      <c r="P147" s="205">
        <f>O147*H147</f>
        <v>0</v>
      </c>
      <c r="Q147" s="205">
        <v>0.36834</v>
      </c>
      <c r="R147" s="205">
        <f>Q147*H147</f>
        <v>20.258700000000001</v>
      </c>
      <c r="S147" s="205">
        <v>0</v>
      </c>
      <c r="T147" s="206">
        <f>S147*H147</f>
        <v>0</v>
      </c>
      <c r="AR147" s="99" t="s">
        <v>135</v>
      </c>
      <c r="AT147" s="99" t="s">
        <v>130</v>
      </c>
      <c r="AU147" s="99" t="s">
        <v>90</v>
      </c>
      <c r="AY147" s="99" t="s">
        <v>128</v>
      </c>
      <c r="BE147" s="207">
        <f>IF(N147="základní",J147,0)</f>
        <v>0</v>
      </c>
      <c r="BF147" s="207">
        <f>IF(N147="snížená",J147,0)</f>
        <v>0</v>
      </c>
      <c r="BG147" s="207">
        <f>IF(N147="zákl. přenesená",J147,0)</f>
        <v>0</v>
      </c>
      <c r="BH147" s="207">
        <f>IF(N147="sníž. přenesená",J147,0)</f>
        <v>0</v>
      </c>
      <c r="BI147" s="207">
        <f>IF(N147="nulová",J147,0)</f>
        <v>0</v>
      </c>
      <c r="BJ147" s="99" t="s">
        <v>24</v>
      </c>
      <c r="BK147" s="207">
        <f>ROUND(I147*H147,2)</f>
        <v>0</v>
      </c>
      <c r="BL147" s="99" t="s">
        <v>135</v>
      </c>
      <c r="BM147" s="99" t="s">
        <v>229</v>
      </c>
    </row>
    <row r="148" spans="2:65" s="108" customFormat="1" ht="27">
      <c r="B148" s="109"/>
      <c r="D148" s="208" t="s">
        <v>137</v>
      </c>
      <c r="F148" s="209" t="s">
        <v>230</v>
      </c>
      <c r="L148" s="109"/>
      <c r="M148" s="210"/>
      <c r="N148" s="110"/>
      <c r="O148" s="110"/>
      <c r="P148" s="110"/>
      <c r="Q148" s="110"/>
      <c r="R148" s="110"/>
      <c r="S148" s="110"/>
      <c r="T148" s="211"/>
      <c r="AT148" s="99" t="s">
        <v>137</v>
      </c>
      <c r="AU148" s="99" t="s">
        <v>90</v>
      </c>
    </row>
    <row r="149" spans="2:65" s="214" customFormat="1">
      <c r="B149" s="213"/>
      <c r="D149" s="208" t="s">
        <v>141</v>
      </c>
      <c r="E149" s="215" t="s">
        <v>5</v>
      </c>
      <c r="F149" s="216" t="s">
        <v>163</v>
      </c>
      <c r="H149" s="217" t="s">
        <v>5</v>
      </c>
      <c r="L149" s="213"/>
      <c r="M149" s="218"/>
      <c r="N149" s="219"/>
      <c r="O149" s="219"/>
      <c r="P149" s="219"/>
      <c r="Q149" s="219"/>
      <c r="R149" s="219"/>
      <c r="S149" s="219"/>
      <c r="T149" s="220"/>
      <c r="AT149" s="217" t="s">
        <v>141</v>
      </c>
      <c r="AU149" s="217" t="s">
        <v>90</v>
      </c>
      <c r="AV149" s="214" t="s">
        <v>24</v>
      </c>
      <c r="AW149" s="214" t="s">
        <v>42</v>
      </c>
      <c r="AX149" s="214" t="s">
        <v>79</v>
      </c>
      <c r="AY149" s="217" t="s">
        <v>128</v>
      </c>
    </row>
    <row r="150" spans="2:65" s="222" customFormat="1">
      <c r="B150" s="221"/>
      <c r="D150" s="223" t="s">
        <v>141</v>
      </c>
      <c r="E150" s="224" t="s">
        <v>5</v>
      </c>
      <c r="F150" s="225" t="s">
        <v>148</v>
      </c>
      <c r="H150" s="226">
        <v>55</v>
      </c>
      <c r="L150" s="221"/>
      <c r="M150" s="227"/>
      <c r="N150" s="228"/>
      <c r="O150" s="228"/>
      <c r="P150" s="228"/>
      <c r="Q150" s="228"/>
      <c r="R150" s="228"/>
      <c r="S150" s="228"/>
      <c r="T150" s="229"/>
      <c r="AT150" s="230" t="s">
        <v>141</v>
      </c>
      <c r="AU150" s="230" t="s">
        <v>90</v>
      </c>
      <c r="AV150" s="222" t="s">
        <v>90</v>
      </c>
      <c r="AW150" s="222" t="s">
        <v>42</v>
      </c>
      <c r="AX150" s="222" t="s">
        <v>79</v>
      </c>
      <c r="AY150" s="230" t="s">
        <v>128</v>
      </c>
    </row>
    <row r="151" spans="2:65" s="108" customFormat="1" ht="31.5" customHeight="1">
      <c r="B151" s="109"/>
      <c r="C151" s="196" t="s">
        <v>231</v>
      </c>
      <c r="D151" s="196" t="s">
        <v>130</v>
      </c>
      <c r="E151" s="197" t="s">
        <v>232</v>
      </c>
      <c r="F151" s="198" t="s">
        <v>233</v>
      </c>
      <c r="G151" s="199" t="s">
        <v>133</v>
      </c>
      <c r="H151" s="200">
        <v>55</v>
      </c>
      <c r="I151" s="201"/>
      <c r="J151" s="202">
        <f>ROUND(I151*H151,2)</f>
        <v>0</v>
      </c>
      <c r="K151" s="198" t="s">
        <v>134</v>
      </c>
      <c r="L151" s="109"/>
      <c r="M151" s="203" t="s">
        <v>5</v>
      </c>
      <c r="N151" s="204" t="s">
        <v>50</v>
      </c>
      <c r="O151" s="110"/>
      <c r="P151" s="205">
        <f>O151*H151</f>
        <v>0</v>
      </c>
      <c r="Q151" s="205">
        <v>0.15559000000000001</v>
      </c>
      <c r="R151" s="205">
        <f>Q151*H151</f>
        <v>8.5574500000000011</v>
      </c>
      <c r="S151" s="205">
        <v>0</v>
      </c>
      <c r="T151" s="206">
        <f>S151*H151</f>
        <v>0</v>
      </c>
      <c r="AR151" s="99" t="s">
        <v>135</v>
      </c>
      <c r="AT151" s="99" t="s">
        <v>130</v>
      </c>
      <c r="AU151" s="99" t="s">
        <v>90</v>
      </c>
      <c r="AY151" s="99" t="s">
        <v>128</v>
      </c>
      <c r="BE151" s="207">
        <f>IF(N151="základní",J151,0)</f>
        <v>0</v>
      </c>
      <c r="BF151" s="207">
        <f>IF(N151="snížená",J151,0)</f>
        <v>0</v>
      </c>
      <c r="BG151" s="207">
        <f>IF(N151="zákl. přenesená",J151,0)</f>
        <v>0</v>
      </c>
      <c r="BH151" s="207">
        <f>IF(N151="sníž. přenesená",J151,0)</f>
        <v>0</v>
      </c>
      <c r="BI151" s="207">
        <f>IF(N151="nulová",J151,0)</f>
        <v>0</v>
      </c>
      <c r="BJ151" s="99" t="s">
        <v>24</v>
      </c>
      <c r="BK151" s="207">
        <f>ROUND(I151*H151,2)</f>
        <v>0</v>
      </c>
      <c r="BL151" s="99" t="s">
        <v>135</v>
      </c>
      <c r="BM151" s="99" t="s">
        <v>234</v>
      </c>
    </row>
    <row r="152" spans="2:65" s="108" customFormat="1" ht="27">
      <c r="B152" s="109"/>
      <c r="D152" s="208" t="s">
        <v>137</v>
      </c>
      <c r="F152" s="209" t="s">
        <v>235</v>
      </c>
      <c r="L152" s="109"/>
      <c r="M152" s="210"/>
      <c r="N152" s="110"/>
      <c r="O152" s="110"/>
      <c r="P152" s="110"/>
      <c r="Q152" s="110"/>
      <c r="R152" s="110"/>
      <c r="S152" s="110"/>
      <c r="T152" s="211"/>
      <c r="AT152" s="99" t="s">
        <v>137</v>
      </c>
      <c r="AU152" s="99" t="s">
        <v>90</v>
      </c>
    </row>
    <row r="153" spans="2:65" s="108" customFormat="1" ht="27">
      <c r="B153" s="109"/>
      <c r="D153" s="208" t="s">
        <v>139</v>
      </c>
      <c r="F153" s="212" t="s">
        <v>236</v>
      </c>
      <c r="L153" s="109"/>
      <c r="M153" s="210"/>
      <c r="N153" s="110"/>
      <c r="O153" s="110"/>
      <c r="P153" s="110"/>
      <c r="Q153" s="110"/>
      <c r="R153" s="110"/>
      <c r="S153" s="110"/>
      <c r="T153" s="211"/>
      <c r="AT153" s="99" t="s">
        <v>139</v>
      </c>
      <c r="AU153" s="99" t="s">
        <v>90</v>
      </c>
    </row>
    <row r="154" spans="2:65" s="183" customFormat="1" ht="29.85" customHeight="1">
      <c r="B154" s="182"/>
      <c r="D154" s="193" t="s">
        <v>78</v>
      </c>
      <c r="E154" s="194" t="s">
        <v>172</v>
      </c>
      <c r="F154" s="194" t="s">
        <v>237</v>
      </c>
      <c r="J154" s="195">
        <f>BK154</f>
        <v>0</v>
      </c>
      <c r="L154" s="182"/>
      <c r="M154" s="187"/>
      <c r="N154" s="188"/>
      <c r="O154" s="188"/>
      <c r="P154" s="189">
        <f>SUM(P155:P161)</f>
        <v>0</v>
      </c>
      <c r="Q154" s="188"/>
      <c r="R154" s="189">
        <f>SUM(R155:R161)</f>
        <v>7.9895999999999995E-2</v>
      </c>
      <c r="S154" s="188"/>
      <c r="T154" s="190">
        <f>SUM(T155:T161)</f>
        <v>0</v>
      </c>
      <c r="AR154" s="184" t="s">
        <v>24</v>
      </c>
      <c r="AT154" s="191" t="s">
        <v>78</v>
      </c>
      <c r="AU154" s="191" t="s">
        <v>24</v>
      </c>
      <c r="AY154" s="184" t="s">
        <v>128</v>
      </c>
      <c r="BK154" s="192">
        <f>SUM(BK155:BK161)</f>
        <v>0</v>
      </c>
    </row>
    <row r="155" spans="2:65" s="108" customFormat="1" ht="31.5" customHeight="1">
      <c r="B155" s="109"/>
      <c r="C155" s="196" t="s">
        <v>11</v>
      </c>
      <c r="D155" s="196" t="s">
        <v>130</v>
      </c>
      <c r="E155" s="197" t="s">
        <v>238</v>
      </c>
      <c r="F155" s="198" t="s">
        <v>239</v>
      </c>
      <c r="G155" s="199" t="s">
        <v>240</v>
      </c>
      <c r="H155" s="200">
        <v>6</v>
      </c>
      <c r="I155" s="201"/>
      <c r="J155" s="202">
        <f>ROUND(I155*H155,2)</f>
        <v>0</v>
      </c>
      <c r="K155" s="198" t="s">
        <v>134</v>
      </c>
      <c r="L155" s="109"/>
      <c r="M155" s="203" t="s">
        <v>5</v>
      </c>
      <c r="N155" s="204" t="s">
        <v>50</v>
      </c>
      <c r="O155" s="110"/>
      <c r="P155" s="205">
        <f>O155*H155</f>
        <v>0</v>
      </c>
      <c r="Q155" s="205">
        <v>1.2919999999999999E-2</v>
      </c>
      <c r="R155" s="205">
        <f>Q155*H155</f>
        <v>7.7519999999999992E-2</v>
      </c>
      <c r="S155" s="205">
        <v>0</v>
      </c>
      <c r="T155" s="206">
        <f>S155*H155</f>
        <v>0</v>
      </c>
      <c r="AR155" s="99" t="s">
        <v>135</v>
      </c>
      <c r="AT155" s="99" t="s">
        <v>130</v>
      </c>
      <c r="AU155" s="99" t="s">
        <v>90</v>
      </c>
      <c r="AY155" s="99" t="s">
        <v>128</v>
      </c>
      <c r="BE155" s="207">
        <f>IF(N155="základní",J155,0)</f>
        <v>0</v>
      </c>
      <c r="BF155" s="207">
        <f>IF(N155="snížená",J155,0)</f>
        <v>0</v>
      </c>
      <c r="BG155" s="207">
        <f>IF(N155="zákl. přenesená",J155,0)</f>
        <v>0</v>
      </c>
      <c r="BH155" s="207">
        <f>IF(N155="sníž. přenesená",J155,0)</f>
        <v>0</v>
      </c>
      <c r="BI155" s="207">
        <f>IF(N155="nulová",J155,0)</f>
        <v>0</v>
      </c>
      <c r="BJ155" s="99" t="s">
        <v>24</v>
      </c>
      <c r="BK155" s="207">
        <f>ROUND(I155*H155,2)</f>
        <v>0</v>
      </c>
      <c r="BL155" s="99" t="s">
        <v>135</v>
      </c>
      <c r="BM155" s="99" t="s">
        <v>241</v>
      </c>
    </row>
    <row r="156" spans="2:65" s="108" customFormat="1" ht="27">
      <c r="B156" s="109"/>
      <c r="D156" s="223" t="s">
        <v>137</v>
      </c>
      <c r="F156" s="234" t="s">
        <v>242</v>
      </c>
      <c r="L156" s="109"/>
      <c r="M156" s="210"/>
      <c r="N156" s="110"/>
      <c r="O156" s="110"/>
      <c r="P156" s="110"/>
      <c r="Q156" s="110"/>
      <c r="R156" s="110"/>
      <c r="S156" s="110"/>
      <c r="T156" s="211"/>
      <c r="AT156" s="99" t="s">
        <v>137</v>
      </c>
      <c r="AU156" s="99" t="s">
        <v>90</v>
      </c>
    </row>
    <row r="157" spans="2:65" s="108" customFormat="1" ht="22.5" customHeight="1">
      <c r="B157" s="109"/>
      <c r="C157" s="196" t="s">
        <v>243</v>
      </c>
      <c r="D157" s="196" t="s">
        <v>130</v>
      </c>
      <c r="E157" s="197" t="s">
        <v>244</v>
      </c>
      <c r="F157" s="198" t="s">
        <v>245</v>
      </c>
      <c r="G157" s="199" t="s">
        <v>246</v>
      </c>
      <c r="H157" s="200">
        <v>6</v>
      </c>
      <c r="I157" s="201"/>
      <c r="J157" s="202">
        <f>ROUND(I157*H157,2)</f>
        <v>0</v>
      </c>
      <c r="K157" s="198" t="s">
        <v>134</v>
      </c>
      <c r="L157" s="109"/>
      <c r="M157" s="203" t="s">
        <v>5</v>
      </c>
      <c r="N157" s="204" t="s">
        <v>50</v>
      </c>
      <c r="O157" s="110"/>
      <c r="P157" s="205">
        <f>O157*H157</f>
        <v>0</v>
      </c>
      <c r="Q157" s="205">
        <v>6.0000000000000002E-5</v>
      </c>
      <c r="R157" s="205">
        <f>Q157*H157</f>
        <v>3.6000000000000002E-4</v>
      </c>
      <c r="S157" s="205">
        <v>0</v>
      </c>
      <c r="T157" s="206">
        <f>S157*H157</f>
        <v>0</v>
      </c>
      <c r="AR157" s="99" t="s">
        <v>135</v>
      </c>
      <c r="AT157" s="99" t="s">
        <v>130</v>
      </c>
      <c r="AU157" s="99" t="s">
        <v>90</v>
      </c>
      <c r="AY157" s="99" t="s">
        <v>128</v>
      </c>
      <c r="BE157" s="207">
        <f>IF(N157="základní",J157,0)</f>
        <v>0</v>
      </c>
      <c r="BF157" s="207">
        <f>IF(N157="snížená",J157,0)</f>
        <v>0</v>
      </c>
      <c r="BG157" s="207">
        <f>IF(N157="zákl. přenesená",J157,0)</f>
        <v>0</v>
      </c>
      <c r="BH157" s="207">
        <f>IF(N157="sníž. přenesená",J157,0)</f>
        <v>0</v>
      </c>
      <c r="BI157" s="207">
        <f>IF(N157="nulová",J157,0)</f>
        <v>0</v>
      </c>
      <c r="BJ157" s="99" t="s">
        <v>24</v>
      </c>
      <c r="BK157" s="207">
        <f>ROUND(I157*H157,2)</f>
        <v>0</v>
      </c>
      <c r="BL157" s="99" t="s">
        <v>135</v>
      </c>
      <c r="BM157" s="99" t="s">
        <v>247</v>
      </c>
    </row>
    <row r="158" spans="2:65" s="108" customFormat="1">
      <c r="B158" s="109"/>
      <c r="D158" s="223" t="s">
        <v>137</v>
      </c>
      <c r="F158" s="234" t="s">
        <v>248</v>
      </c>
      <c r="L158" s="109"/>
      <c r="M158" s="210"/>
      <c r="N158" s="110"/>
      <c r="O158" s="110"/>
      <c r="P158" s="110"/>
      <c r="Q158" s="110"/>
      <c r="R158" s="110"/>
      <c r="S158" s="110"/>
      <c r="T158" s="211"/>
      <c r="AT158" s="99" t="s">
        <v>137</v>
      </c>
      <c r="AU158" s="99" t="s">
        <v>90</v>
      </c>
    </row>
    <row r="159" spans="2:65" s="108" customFormat="1" ht="22.5" customHeight="1">
      <c r="B159" s="109"/>
      <c r="C159" s="235" t="s">
        <v>249</v>
      </c>
      <c r="D159" s="235" t="s">
        <v>250</v>
      </c>
      <c r="E159" s="236" t="s">
        <v>251</v>
      </c>
      <c r="F159" s="237" t="s">
        <v>252</v>
      </c>
      <c r="G159" s="238" t="s">
        <v>246</v>
      </c>
      <c r="H159" s="239">
        <v>6.3</v>
      </c>
      <c r="I159" s="240"/>
      <c r="J159" s="241">
        <f>ROUND(I159*H159,2)</f>
        <v>0</v>
      </c>
      <c r="K159" s="237" t="s">
        <v>134</v>
      </c>
      <c r="L159" s="242"/>
      <c r="M159" s="243" t="s">
        <v>5</v>
      </c>
      <c r="N159" s="244" t="s">
        <v>50</v>
      </c>
      <c r="O159" s="110"/>
      <c r="P159" s="205">
        <f>O159*H159</f>
        <v>0</v>
      </c>
      <c r="Q159" s="205">
        <v>3.2000000000000003E-4</v>
      </c>
      <c r="R159" s="205">
        <f>Q159*H159</f>
        <v>2.016E-3</v>
      </c>
      <c r="S159" s="205">
        <v>0</v>
      </c>
      <c r="T159" s="206">
        <f>S159*H159</f>
        <v>0</v>
      </c>
      <c r="AR159" s="99" t="s">
        <v>185</v>
      </c>
      <c r="AT159" s="99" t="s">
        <v>250</v>
      </c>
      <c r="AU159" s="99" t="s">
        <v>90</v>
      </c>
      <c r="AY159" s="99" t="s">
        <v>128</v>
      </c>
      <c r="BE159" s="207">
        <f>IF(N159="základní",J159,0)</f>
        <v>0</v>
      </c>
      <c r="BF159" s="207">
        <f>IF(N159="snížená",J159,0)</f>
        <v>0</v>
      </c>
      <c r="BG159" s="207">
        <f>IF(N159="zákl. přenesená",J159,0)</f>
        <v>0</v>
      </c>
      <c r="BH159" s="207">
        <f>IF(N159="sníž. přenesená",J159,0)</f>
        <v>0</v>
      </c>
      <c r="BI159" s="207">
        <f>IF(N159="nulová",J159,0)</f>
        <v>0</v>
      </c>
      <c r="BJ159" s="99" t="s">
        <v>24</v>
      </c>
      <c r="BK159" s="207">
        <f>ROUND(I159*H159,2)</f>
        <v>0</v>
      </c>
      <c r="BL159" s="99" t="s">
        <v>135</v>
      </c>
      <c r="BM159" s="99" t="s">
        <v>253</v>
      </c>
    </row>
    <row r="160" spans="2:65" s="108" customFormat="1">
      <c r="B160" s="109"/>
      <c r="D160" s="208" t="s">
        <v>137</v>
      </c>
      <c r="F160" s="209" t="s">
        <v>254</v>
      </c>
      <c r="L160" s="109"/>
      <c r="M160" s="210"/>
      <c r="N160" s="110"/>
      <c r="O160" s="110"/>
      <c r="P160" s="110"/>
      <c r="Q160" s="110"/>
      <c r="R160" s="110"/>
      <c r="S160" s="110"/>
      <c r="T160" s="211"/>
      <c r="AT160" s="99" t="s">
        <v>137</v>
      </c>
      <c r="AU160" s="99" t="s">
        <v>90</v>
      </c>
    </row>
    <row r="161" spans="2:65" s="222" customFormat="1">
      <c r="B161" s="221"/>
      <c r="D161" s="208" t="s">
        <v>141</v>
      </c>
      <c r="F161" s="231" t="s">
        <v>255</v>
      </c>
      <c r="H161" s="232">
        <v>6.3</v>
      </c>
      <c r="L161" s="221"/>
      <c r="M161" s="227"/>
      <c r="N161" s="228"/>
      <c r="O161" s="228"/>
      <c r="P161" s="228"/>
      <c r="Q161" s="228"/>
      <c r="R161" s="228"/>
      <c r="S161" s="228"/>
      <c r="T161" s="229"/>
      <c r="AT161" s="230" t="s">
        <v>141</v>
      </c>
      <c r="AU161" s="230" t="s">
        <v>90</v>
      </c>
      <c r="AV161" s="222" t="s">
        <v>90</v>
      </c>
      <c r="AW161" s="222" t="s">
        <v>6</v>
      </c>
      <c r="AX161" s="222" t="s">
        <v>24</v>
      </c>
      <c r="AY161" s="230" t="s">
        <v>128</v>
      </c>
    </row>
    <row r="162" spans="2:65" s="183" customFormat="1" ht="29.85" customHeight="1">
      <c r="B162" s="182"/>
      <c r="D162" s="193" t="s">
        <v>78</v>
      </c>
      <c r="E162" s="194" t="s">
        <v>193</v>
      </c>
      <c r="F162" s="194" t="s">
        <v>256</v>
      </c>
      <c r="J162" s="195">
        <f>BK162</f>
        <v>0</v>
      </c>
      <c r="L162" s="182"/>
      <c r="M162" s="187"/>
      <c r="N162" s="188"/>
      <c r="O162" s="188"/>
      <c r="P162" s="189">
        <f>SUM(P163:P196)</f>
        <v>0</v>
      </c>
      <c r="Q162" s="188"/>
      <c r="R162" s="189">
        <f>SUM(R163:R196)</f>
        <v>0.94054719000000009</v>
      </c>
      <c r="S162" s="188"/>
      <c r="T162" s="190">
        <f>SUM(T163:T196)</f>
        <v>104.66779999999999</v>
      </c>
      <c r="AR162" s="184" t="s">
        <v>24</v>
      </c>
      <c r="AT162" s="191" t="s">
        <v>78</v>
      </c>
      <c r="AU162" s="191" t="s">
        <v>24</v>
      </c>
      <c r="AY162" s="184" t="s">
        <v>128</v>
      </c>
      <c r="BK162" s="192">
        <f>SUM(BK163:BK196)</f>
        <v>0</v>
      </c>
    </row>
    <row r="163" spans="2:65" s="108" customFormat="1" ht="22.5" customHeight="1">
      <c r="B163" s="109"/>
      <c r="C163" s="196" t="s">
        <v>257</v>
      </c>
      <c r="D163" s="196" t="s">
        <v>130</v>
      </c>
      <c r="E163" s="197" t="s">
        <v>258</v>
      </c>
      <c r="F163" s="198" t="s">
        <v>259</v>
      </c>
      <c r="G163" s="199" t="s">
        <v>133</v>
      </c>
      <c r="H163" s="200">
        <v>22</v>
      </c>
      <c r="I163" s="201"/>
      <c r="J163" s="202">
        <f>ROUND(I163*H163,2)</f>
        <v>0</v>
      </c>
      <c r="K163" s="198" t="s">
        <v>134</v>
      </c>
      <c r="L163" s="109"/>
      <c r="M163" s="203" t="s">
        <v>5</v>
      </c>
      <c r="N163" s="204" t="s">
        <v>50</v>
      </c>
      <c r="O163" s="110"/>
      <c r="P163" s="205">
        <f>O163*H163</f>
        <v>0</v>
      </c>
      <c r="Q163" s="205">
        <v>6.8749999999999996E-4</v>
      </c>
      <c r="R163" s="205">
        <f>Q163*H163</f>
        <v>1.5125E-2</v>
      </c>
      <c r="S163" s="205">
        <v>0</v>
      </c>
      <c r="T163" s="206">
        <f>S163*H163</f>
        <v>0</v>
      </c>
      <c r="AR163" s="99" t="s">
        <v>135</v>
      </c>
      <c r="AT163" s="99" t="s">
        <v>130</v>
      </c>
      <c r="AU163" s="99" t="s">
        <v>90</v>
      </c>
      <c r="AY163" s="99" t="s">
        <v>128</v>
      </c>
      <c r="BE163" s="207">
        <f>IF(N163="základní",J163,0)</f>
        <v>0</v>
      </c>
      <c r="BF163" s="207">
        <f>IF(N163="snížená",J163,0)</f>
        <v>0</v>
      </c>
      <c r="BG163" s="207">
        <f>IF(N163="zákl. přenesená",J163,0)</f>
        <v>0</v>
      </c>
      <c r="BH163" s="207">
        <f>IF(N163="sníž. přenesená",J163,0)</f>
        <v>0</v>
      </c>
      <c r="BI163" s="207">
        <f>IF(N163="nulová",J163,0)</f>
        <v>0</v>
      </c>
      <c r="BJ163" s="99" t="s">
        <v>24</v>
      </c>
      <c r="BK163" s="207">
        <f>ROUND(I163*H163,2)</f>
        <v>0</v>
      </c>
      <c r="BL163" s="99" t="s">
        <v>135</v>
      </c>
      <c r="BM163" s="99" t="s">
        <v>260</v>
      </c>
    </row>
    <row r="164" spans="2:65" s="108" customFormat="1">
      <c r="B164" s="109"/>
      <c r="D164" s="208" t="s">
        <v>137</v>
      </c>
      <c r="F164" s="209" t="s">
        <v>261</v>
      </c>
      <c r="L164" s="109"/>
      <c r="M164" s="210"/>
      <c r="N164" s="110"/>
      <c r="O164" s="110"/>
      <c r="P164" s="110"/>
      <c r="Q164" s="110"/>
      <c r="R164" s="110"/>
      <c r="S164" s="110"/>
      <c r="T164" s="211"/>
      <c r="AT164" s="99" t="s">
        <v>137</v>
      </c>
      <c r="AU164" s="99" t="s">
        <v>90</v>
      </c>
    </row>
    <row r="165" spans="2:65" s="108" customFormat="1" ht="27">
      <c r="B165" s="109"/>
      <c r="D165" s="208" t="s">
        <v>139</v>
      </c>
      <c r="F165" s="212" t="s">
        <v>262</v>
      </c>
      <c r="L165" s="109"/>
      <c r="M165" s="210"/>
      <c r="N165" s="110"/>
      <c r="O165" s="110"/>
      <c r="P165" s="110"/>
      <c r="Q165" s="110"/>
      <c r="R165" s="110"/>
      <c r="S165" s="110"/>
      <c r="T165" s="211"/>
      <c r="AT165" s="99" t="s">
        <v>139</v>
      </c>
      <c r="AU165" s="99" t="s">
        <v>90</v>
      </c>
    </row>
    <row r="166" spans="2:65" s="214" customFormat="1">
      <c r="B166" s="213"/>
      <c r="D166" s="208" t="s">
        <v>141</v>
      </c>
      <c r="E166" s="215" t="s">
        <v>5</v>
      </c>
      <c r="F166" s="216" t="s">
        <v>263</v>
      </c>
      <c r="H166" s="217" t="s">
        <v>5</v>
      </c>
      <c r="L166" s="213"/>
      <c r="M166" s="218"/>
      <c r="N166" s="219"/>
      <c r="O166" s="219"/>
      <c r="P166" s="219"/>
      <c r="Q166" s="219"/>
      <c r="R166" s="219"/>
      <c r="S166" s="219"/>
      <c r="T166" s="220"/>
      <c r="AT166" s="217" t="s">
        <v>141</v>
      </c>
      <c r="AU166" s="217" t="s">
        <v>90</v>
      </c>
      <c r="AV166" s="214" t="s">
        <v>24</v>
      </c>
      <c r="AW166" s="214" t="s">
        <v>42</v>
      </c>
      <c r="AX166" s="214" t="s">
        <v>79</v>
      </c>
      <c r="AY166" s="217" t="s">
        <v>128</v>
      </c>
    </row>
    <row r="167" spans="2:65" s="222" customFormat="1">
      <c r="B167" s="221"/>
      <c r="D167" s="223" t="s">
        <v>141</v>
      </c>
      <c r="E167" s="224" t="s">
        <v>5</v>
      </c>
      <c r="F167" s="225" t="s">
        <v>143</v>
      </c>
      <c r="H167" s="226">
        <v>22</v>
      </c>
      <c r="L167" s="221"/>
      <c r="M167" s="227"/>
      <c r="N167" s="228"/>
      <c r="O167" s="228"/>
      <c r="P167" s="228"/>
      <c r="Q167" s="228"/>
      <c r="R167" s="228"/>
      <c r="S167" s="228"/>
      <c r="T167" s="229"/>
      <c r="AT167" s="230" t="s">
        <v>141</v>
      </c>
      <c r="AU167" s="230" t="s">
        <v>90</v>
      </c>
      <c r="AV167" s="222" t="s">
        <v>90</v>
      </c>
      <c r="AW167" s="222" t="s">
        <v>42</v>
      </c>
      <c r="AX167" s="222" t="s">
        <v>79</v>
      </c>
      <c r="AY167" s="230" t="s">
        <v>128</v>
      </c>
    </row>
    <row r="168" spans="2:65" s="108" customFormat="1" ht="22.5" customHeight="1">
      <c r="B168" s="109"/>
      <c r="C168" s="196" t="s">
        <v>264</v>
      </c>
      <c r="D168" s="196" t="s">
        <v>130</v>
      </c>
      <c r="E168" s="197" t="s">
        <v>265</v>
      </c>
      <c r="F168" s="198" t="s">
        <v>266</v>
      </c>
      <c r="G168" s="199" t="s">
        <v>246</v>
      </c>
      <c r="H168" s="200">
        <v>22</v>
      </c>
      <c r="I168" s="201"/>
      <c r="J168" s="202">
        <f>ROUND(I168*H168,2)</f>
        <v>0</v>
      </c>
      <c r="K168" s="198" t="s">
        <v>134</v>
      </c>
      <c r="L168" s="109"/>
      <c r="M168" s="203" t="s">
        <v>5</v>
      </c>
      <c r="N168" s="204" t="s">
        <v>50</v>
      </c>
      <c r="O168" s="110"/>
      <c r="P168" s="205">
        <f>O168*H168</f>
        <v>0</v>
      </c>
      <c r="Q168" s="205">
        <v>0</v>
      </c>
      <c r="R168" s="205">
        <f>Q168*H168</f>
        <v>0</v>
      </c>
      <c r="S168" s="205">
        <v>0</v>
      </c>
      <c r="T168" s="206">
        <f>S168*H168</f>
        <v>0</v>
      </c>
      <c r="AR168" s="99" t="s">
        <v>135</v>
      </c>
      <c r="AT168" s="99" t="s">
        <v>130</v>
      </c>
      <c r="AU168" s="99" t="s">
        <v>90</v>
      </c>
      <c r="AY168" s="99" t="s">
        <v>128</v>
      </c>
      <c r="BE168" s="207">
        <f>IF(N168="základní",J168,0)</f>
        <v>0</v>
      </c>
      <c r="BF168" s="207">
        <f>IF(N168="snížená",J168,0)</f>
        <v>0</v>
      </c>
      <c r="BG168" s="207">
        <f>IF(N168="zákl. přenesená",J168,0)</f>
        <v>0</v>
      </c>
      <c r="BH168" s="207">
        <f>IF(N168="sníž. přenesená",J168,0)</f>
        <v>0</v>
      </c>
      <c r="BI168" s="207">
        <f>IF(N168="nulová",J168,0)</f>
        <v>0</v>
      </c>
      <c r="BJ168" s="99" t="s">
        <v>24</v>
      </c>
      <c r="BK168" s="207">
        <f>ROUND(I168*H168,2)</f>
        <v>0</v>
      </c>
      <c r="BL168" s="99" t="s">
        <v>135</v>
      </c>
      <c r="BM168" s="99" t="s">
        <v>267</v>
      </c>
    </row>
    <row r="169" spans="2:65" s="108" customFormat="1" ht="27">
      <c r="B169" s="109"/>
      <c r="D169" s="208" t="s">
        <v>137</v>
      </c>
      <c r="F169" s="209" t="s">
        <v>268</v>
      </c>
      <c r="L169" s="109"/>
      <c r="M169" s="210"/>
      <c r="N169" s="110"/>
      <c r="O169" s="110"/>
      <c r="P169" s="110"/>
      <c r="Q169" s="110"/>
      <c r="R169" s="110"/>
      <c r="S169" s="110"/>
      <c r="T169" s="211"/>
      <c r="AT169" s="99" t="s">
        <v>137</v>
      </c>
      <c r="AU169" s="99" t="s">
        <v>90</v>
      </c>
    </row>
    <row r="170" spans="2:65" s="108" customFormat="1" ht="67.5">
      <c r="B170" s="109"/>
      <c r="D170" s="223" t="s">
        <v>139</v>
      </c>
      <c r="F170" s="233" t="s">
        <v>269</v>
      </c>
      <c r="L170" s="109"/>
      <c r="M170" s="210"/>
      <c r="N170" s="110"/>
      <c r="O170" s="110"/>
      <c r="P170" s="110"/>
      <c r="Q170" s="110"/>
      <c r="R170" s="110"/>
      <c r="S170" s="110"/>
      <c r="T170" s="211"/>
      <c r="AT170" s="99" t="s">
        <v>139</v>
      </c>
      <c r="AU170" s="99" t="s">
        <v>90</v>
      </c>
    </row>
    <row r="171" spans="2:65" s="108" customFormat="1" ht="22.5" customHeight="1">
      <c r="B171" s="109"/>
      <c r="C171" s="196" t="s">
        <v>270</v>
      </c>
      <c r="D171" s="196" t="s">
        <v>130</v>
      </c>
      <c r="E171" s="197" t="s">
        <v>271</v>
      </c>
      <c r="F171" s="198" t="s">
        <v>272</v>
      </c>
      <c r="G171" s="199" t="s">
        <v>246</v>
      </c>
      <c r="H171" s="200">
        <v>22</v>
      </c>
      <c r="I171" s="201"/>
      <c r="J171" s="202">
        <f>ROUND(I171*H171,2)</f>
        <v>0</v>
      </c>
      <c r="K171" s="198" t="s">
        <v>134</v>
      </c>
      <c r="L171" s="109"/>
      <c r="M171" s="203" t="s">
        <v>5</v>
      </c>
      <c r="N171" s="204" t="s">
        <v>50</v>
      </c>
      <c r="O171" s="110"/>
      <c r="P171" s="205">
        <f>O171*H171</f>
        <v>0</v>
      </c>
      <c r="Q171" s="205">
        <v>1.6449999999999999E-6</v>
      </c>
      <c r="R171" s="205">
        <f>Q171*H171</f>
        <v>3.6189999999999997E-5</v>
      </c>
      <c r="S171" s="205">
        <v>0</v>
      </c>
      <c r="T171" s="206">
        <f>S171*H171</f>
        <v>0</v>
      </c>
      <c r="AR171" s="99" t="s">
        <v>135</v>
      </c>
      <c r="AT171" s="99" t="s">
        <v>130</v>
      </c>
      <c r="AU171" s="99" t="s">
        <v>90</v>
      </c>
      <c r="AY171" s="99" t="s">
        <v>128</v>
      </c>
      <c r="BE171" s="207">
        <f>IF(N171="základní",J171,0)</f>
        <v>0</v>
      </c>
      <c r="BF171" s="207">
        <f>IF(N171="snížená",J171,0)</f>
        <v>0</v>
      </c>
      <c r="BG171" s="207">
        <f>IF(N171="zákl. přenesená",J171,0)</f>
        <v>0</v>
      </c>
      <c r="BH171" s="207">
        <f>IF(N171="sníž. přenesená",J171,0)</f>
        <v>0</v>
      </c>
      <c r="BI171" s="207">
        <f>IF(N171="nulová",J171,0)</f>
        <v>0</v>
      </c>
      <c r="BJ171" s="99" t="s">
        <v>24</v>
      </c>
      <c r="BK171" s="207">
        <f>ROUND(I171*H171,2)</f>
        <v>0</v>
      </c>
      <c r="BL171" s="99" t="s">
        <v>135</v>
      </c>
      <c r="BM171" s="99" t="s">
        <v>273</v>
      </c>
    </row>
    <row r="172" spans="2:65" s="108" customFormat="1">
      <c r="B172" s="109"/>
      <c r="D172" s="208" t="s">
        <v>137</v>
      </c>
      <c r="F172" s="209" t="s">
        <v>274</v>
      </c>
      <c r="L172" s="109"/>
      <c r="M172" s="210"/>
      <c r="N172" s="110"/>
      <c r="O172" s="110"/>
      <c r="P172" s="110"/>
      <c r="Q172" s="110"/>
      <c r="R172" s="110"/>
      <c r="S172" s="110"/>
      <c r="T172" s="211"/>
      <c r="AT172" s="99" t="s">
        <v>137</v>
      </c>
      <c r="AU172" s="99" t="s">
        <v>90</v>
      </c>
    </row>
    <row r="173" spans="2:65" s="108" customFormat="1" ht="27">
      <c r="B173" s="109"/>
      <c r="D173" s="223" t="s">
        <v>139</v>
      </c>
      <c r="F173" s="233" t="s">
        <v>275</v>
      </c>
      <c r="L173" s="109"/>
      <c r="M173" s="210"/>
      <c r="N173" s="110"/>
      <c r="O173" s="110"/>
      <c r="P173" s="110"/>
      <c r="Q173" s="110"/>
      <c r="R173" s="110"/>
      <c r="S173" s="110"/>
      <c r="T173" s="211"/>
      <c r="AT173" s="99" t="s">
        <v>139</v>
      </c>
      <c r="AU173" s="99" t="s">
        <v>90</v>
      </c>
    </row>
    <row r="174" spans="2:65" s="108" customFormat="1" ht="22.5" customHeight="1">
      <c r="B174" s="109"/>
      <c r="C174" s="196" t="s">
        <v>10</v>
      </c>
      <c r="D174" s="196" t="s">
        <v>130</v>
      </c>
      <c r="E174" s="197" t="s">
        <v>276</v>
      </c>
      <c r="F174" s="198" t="s">
        <v>277</v>
      </c>
      <c r="G174" s="199" t="s">
        <v>152</v>
      </c>
      <c r="H174" s="200">
        <v>13.86</v>
      </c>
      <c r="I174" s="201"/>
      <c r="J174" s="202">
        <f>ROUND(I174*H174,2)</f>
        <v>0</v>
      </c>
      <c r="K174" s="198" t="s">
        <v>134</v>
      </c>
      <c r="L174" s="109"/>
      <c r="M174" s="203" t="s">
        <v>5</v>
      </c>
      <c r="N174" s="204" t="s">
        <v>50</v>
      </c>
      <c r="O174" s="110"/>
      <c r="P174" s="205">
        <f>O174*H174</f>
        <v>0</v>
      </c>
      <c r="Q174" s="205">
        <v>0</v>
      </c>
      <c r="R174" s="205">
        <f>Q174*H174</f>
        <v>0</v>
      </c>
      <c r="S174" s="205">
        <v>2.4</v>
      </c>
      <c r="T174" s="206">
        <f>S174*H174</f>
        <v>33.263999999999996</v>
      </c>
      <c r="AR174" s="99" t="s">
        <v>135</v>
      </c>
      <c r="AT174" s="99" t="s">
        <v>130</v>
      </c>
      <c r="AU174" s="99" t="s">
        <v>90</v>
      </c>
      <c r="AY174" s="99" t="s">
        <v>128</v>
      </c>
      <c r="BE174" s="207">
        <f>IF(N174="základní",J174,0)</f>
        <v>0</v>
      </c>
      <c r="BF174" s="207">
        <f>IF(N174="snížená",J174,0)</f>
        <v>0</v>
      </c>
      <c r="BG174" s="207">
        <f>IF(N174="zákl. přenesená",J174,0)</f>
        <v>0</v>
      </c>
      <c r="BH174" s="207">
        <f>IF(N174="sníž. přenesená",J174,0)</f>
        <v>0</v>
      </c>
      <c r="BI174" s="207">
        <f>IF(N174="nulová",J174,0)</f>
        <v>0</v>
      </c>
      <c r="BJ174" s="99" t="s">
        <v>24</v>
      </c>
      <c r="BK174" s="207">
        <f>ROUND(I174*H174,2)</f>
        <v>0</v>
      </c>
      <c r="BL174" s="99" t="s">
        <v>135</v>
      </c>
      <c r="BM174" s="99" t="s">
        <v>278</v>
      </c>
    </row>
    <row r="175" spans="2:65" s="108" customFormat="1">
      <c r="B175" s="109"/>
      <c r="D175" s="208" t="s">
        <v>137</v>
      </c>
      <c r="F175" s="209" t="s">
        <v>279</v>
      </c>
      <c r="L175" s="109"/>
      <c r="M175" s="210"/>
      <c r="N175" s="110"/>
      <c r="O175" s="110"/>
      <c r="P175" s="110"/>
      <c r="Q175" s="110"/>
      <c r="R175" s="110"/>
      <c r="S175" s="110"/>
      <c r="T175" s="211"/>
      <c r="AT175" s="99" t="s">
        <v>137</v>
      </c>
      <c r="AU175" s="99" t="s">
        <v>90</v>
      </c>
    </row>
    <row r="176" spans="2:65" s="214" customFormat="1">
      <c r="B176" s="213"/>
      <c r="D176" s="208" t="s">
        <v>141</v>
      </c>
      <c r="E176" s="215" t="s">
        <v>5</v>
      </c>
      <c r="F176" s="216" t="s">
        <v>280</v>
      </c>
      <c r="H176" s="217" t="s">
        <v>5</v>
      </c>
      <c r="L176" s="213"/>
      <c r="M176" s="218"/>
      <c r="N176" s="219"/>
      <c r="O176" s="219"/>
      <c r="P176" s="219"/>
      <c r="Q176" s="219"/>
      <c r="R176" s="219"/>
      <c r="S176" s="219"/>
      <c r="T176" s="220"/>
      <c r="AT176" s="217" t="s">
        <v>141</v>
      </c>
      <c r="AU176" s="217" t="s">
        <v>90</v>
      </c>
      <c r="AV176" s="214" t="s">
        <v>24</v>
      </c>
      <c r="AW176" s="214" t="s">
        <v>42</v>
      </c>
      <c r="AX176" s="214" t="s">
        <v>79</v>
      </c>
      <c r="AY176" s="217" t="s">
        <v>128</v>
      </c>
    </row>
    <row r="177" spans="2:65" s="222" customFormat="1">
      <c r="B177" s="221"/>
      <c r="D177" s="208" t="s">
        <v>141</v>
      </c>
      <c r="E177" s="230" t="s">
        <v>5</v>
      </c>
      <c r="F177" s="231" t="s">
        <v>281</v>
      </c>
      <c r="H177" s="232">
        <v>5.94</v>
      </c>
      <c r="L177" s="221"/>
      <c r="M177" s="227"/>
      <c r="N177" s="228"/>
      <c r="O177" s="228"/>
      <c r="P177" s="228"/>
      <c r="Q177" s="228"/>
      <c r="R177" s="228"/>
      <c r="S177" s="228"/>
      <c r="T177" s="229"/>
      <c r="AT177" s="230" t="s">
        <v>141</v>
      </c>
      <c r="AU177" s="230" t="s">
        <v>90</v>
      </c>
      <c r="AV177" s="222" t="s">
        <v>90</v>
      </c>
      <c r="AW177" s="222" t="s">
        <v>42</v>
      </c>
      <c r="AX177" s="222" t="s">
        <v>79</v>
      </c>
      <c r="AY177" s="230" t="s">
        <v>128</v>
      </c>
    </row>
    <row r="178" spans="2:65" s="222" customFormat="1">
      <c r="B178" s="221"/>
      <c r="D178" s="223" t="s">
        <v>141</v>
      </c>
      <c r="E178" s="224" t="s">
        <v>5</v>
      </c>
      <c r="F178" s="225" t="s">
        <v>282</v>
      </c>
      <c r="H178" s="226">
        <v>7.92</v>
      </c>
      <c r="L178" s="221"/>
      <c r="M178" s="227"/>
      <c r="N178" s="228"/>
      <c r="O178" s="228"/>
      <c r="P178" s="228"/>
      <c r="Q178" s="228"/>
      <c r="R178" s="228"/>
      <c r="S178" s="228"/>
      <c r="T178" s="229"/>
      <c r="AT178" s="230" t="s">
        <v>141</v>
      </c>
      <c r="AU178" s="230" t="s">
        <v>90</v>
      </c>
      <c r="AV178" s="222" t="s">
        <v>90</v>
      </c>
      <c r="AW178" s="222" t="s">
        <v>42</v>
      </c>
      <c r="AX178" s="222" t="s">
        <v>79</v>
      </c>
      <c r="AY178" s="230" t="s">
        <v>128</v>
      </c>
    </row>
    <row r="179" spans="2:65" s="108" customFormat="1" ht="22.5" customHeight="1">
      <c r="B179" s="109"/>
      <c r="C179" s="196" t="s">
        <v>283</v>
      </c>
      <c r="D179" s="196" t="s">
        <v>130</v>
      </c>
      <c r="E179" s="197" t="s">
        <v>284</v>
      </c>
      <c r="F179" s="198" t="s">
        <v>285</v>
      </c>
      <c r="G179" s="199" t="s">
        <v>152</v>
      </c>
      <c r="H179" s="200">
        <v>27.72</v>
      </c>
      <c r="I179" s="201"/>
      <c r="J179" s="202">
        <f>ROUND(I179*H179,2)</f>
        <v>0</v>
      </c>
      <c r="K179" s="198" t="s">
        <v>134</v>
      </c>
      <c r="L179" s="109"/>
      <c r="M179" s="203" t="s">
        <v>5</v>
      </c>
      <c r="N179" s="204" t="s">
        <v>50</v>
      </c>
      <c r="O179" s="110"/>
      <c r="P179" s="205">
        <f>O179*H179</f>
        <v>0</v>
      </c>
      <c r="Q179" s="205">
        <v>0</v>
      </c>
      <c r="R179" s="205">
        <f>Q179*H179</f>
        <v>0</v>
      </c>
      <c r="S179" s="205">
        <v>2.4</v>
      </c>
      <c r="T179" s="206">
        <f>S179*H179</f>
        <v>66.527999999999992</v>
      </c>
      <c r="AR179" s="99" t="s">
        <v>135</v>
      </c>
      <c r="AT179" s="99" t="s">
        <v>130</v>
      </c>
      <c r="AU179" s="99" t="s">
        <v>90</v>
      </c>
      <c r="AY179" s="99" t="s">
        <v>128</v>
      </c>
      <c r="BE179" s="207">
        <f>IF(N179="základní",J179,0)</f>
        <v>0</v>
      </c>
      <c r="BF179" s="207">
        <f>IF(N179="snížená",J179,0)</f>
        <v>0</v>
      </c>
      <c r="BG179" s="207">
        <f>IF(N179="zákl. přenesená",J179,0)</f>
        <v>0</v>
      </c>
      <c r="BH179" s="207">
        <f>IF(N179="sníž. přenesená",J179,0)</f>
        <v>0</v>
      </c>
      <c r="BI179" s="207">
        <f>IF(N179="nulová",J179,0)</f>
        <v>0</v>
      </c>
      <c r="BJ179" s="99" t="s">
        <v>24</v>
      </c>
      <c r="BK179" s="207">
        <f>ROUND(I179*H179,2)</f>
        <v>0</v>
      </c>
      <c r="BL179" s="99" t="s">
        <v>135</v>
      </c>
      <c r="BM179" s="99" t="s">
        <v>286</v>
      </c>
    </row>
    <row r="180" spans="2:65" s="108" customFormat="1">
      <c r="B180" s="109"/>
      <c r="D180" s="208" t="s">
        <v>137</v>
      </c>
      <c r="F180" s="209" t="s">
        <v>287</v>
      </c>
      <c r="L180" s="109"/>
      <c r="M180" s="210"/>
      <c r="N180" s="110"/>
      <c r="O180" s="110"/>
      <c r="P180" s="110"/>
      <c r="Q180" s="110"/>
      <c r="R180" s="110"/>
      <c r="S180" s="110"/>
      <c r="T180" s="211"/>
      <c r="AT180" s="99" t="s">
        <v>137</v>
      </c>
      <c r="AU180" s="99" t="s">
        <v>90</v>
      </c>
    </row>
    <row r="181" spans="2:65" s="108" customFormat="1" ht="40.5">
      <c r="B181" s="109"/>
      <c r="D181" s="208" t="s">
        <v>139</v>
      </c>
      <c r="F181" s="212" t="s">
        <v>288</v>
      </c>
      <c r="L181" s="109"/>
      <c r="M181" s="210"/>
      <c r="N181" s="110"/>
      <c r="O181" s="110"/>
      <c r="P181" s="110"/>
      <c r="Q181" s="110"/>
      <c r="R181" s="110"/>
      <c r="S181" s="110"/>
      <c r="T181" s="211"/>
      <c r="AT181" s="99" t="s">
        <v>139</v>
      </c>
      <c r="AU181" s="99" t="s">
        <v>90</v>
      </c>
    </row>
    <row r="182" spans="2:65" s="214" customFormat="1">
      <c r="B182" s="213"/>
      <c r="D182" s="208" t="s">
        <v>141</v>
      </c>
      <c r="E182" s="215" t="s">
        <v>5</v>
      </c>
      <c r="F182" s="216" t="s">
        <v>289</v>
      </c>
      <c r="H182" s="217" t="s">
        <v>5</v>
      </c>
      <c r="L182" s="213"/>
      <c r="M182" s="218"/>
      <c r="N182" s="219"/>
      <c r="O182" s="219"/>
      <c r="P182" s="219"/>
      <c r="Q182" s="219"/>
      <c r="R182" s="219"/>
      <c r="S182" s="219"/>
      <c r="T182" s="220"/>
      <c r="AT182" s="217" t="s">
        <v>141</v>
      </c>
      <c r="AU182" s="217" t="s">
        <v>90</v>
      </c>
      <c r="AV182" s="214" t="s">
        <v>24</v>
      </c>
      <c r="AW182" s="214" t="s">
        <v>42</v>
      </c>
      <c r="AX182" s="214" t="s">
        <v>79</v>
      </c>
      <c r="AY182" s="217" t="s">
        <v>128</v>
      </c>
    </row>
    <row r="183" spans="2:65" s="222" customFormat="1">
      <c r="B183" s="221"/>
      <c r="D183" s="223" t="s">
        <v>141</v>
      </c>
      <c r="E183" s="224" t="s">
        <v>5</v>
      </c>
      <c r="F183" s="225" t="s">
        <v>290</v>
      </c>
      <c r="H183" s="226">
        <v>27.72</v>
      </c>
      <c r="L183" s="221"/>
      <c r="M183" s="227"/>
      <c r="N183" s="228"/>
      <c r="O183" s="228"/>
      <c r="P183" s="228"/>
      <c r="Q183" s="228"/>
      <c r="R183" s="228"/>
      <c r="S183" s="228"/>
      <c r="T183" s="229"/>
      <c r="AT183" s="230" t="s">
        <v>141</v>
      </c>
      <c r="AU183" s="230" t="s">
        <v>90</v>
      </c>
      <c r="AV183" s="222" t="s">
        <v>90</v>
      </c>
      <c r="AW183" s="222" t="s">
        <v>42</v>
      </c>
      <c r="AX183" s="222" t="s">
        <v>79</v>
      </c>
      <c r="AY183" s="230" t="s">
        <v>128</v>
      </c>
    </row>
    <row r="184" spans="2:65" s="108" customFormat="1" ht="31.5" customHeight="1">
      <c r="B184" s="109"/>
      <c r="C184" s="196" t="s">
        <v>291</v>
      </c>
      <c r="D184" s="196" t="s">
        <v>130</v>
      </c>
      <c r="E184" s="197" t="s">
        <v>292</v>
      </c>
      <c r="F184" s="198" t="s">
        <v>293</v>
      </c>
      <c r="G184" s="199" t="s">
        <v>246</v>
      </c>
      <c r="H184" s="200">
        <v>22</v>
      </c>
      <c r="I184" s="201"/>
      <c r="J184" s="202">
        <f>ROUND(I184*H184,2)</f>
        <v>0</v>
      </c>
      <c r="K184" s="198" t="s">
        <v>134</v>
      </c>
      <c r="L184" s="109"/>
      <c r="M184" s="203" t="s">
        <v>5</v>
      </c>
      <c r="N184" s="204" t="s">
        <v>50</v>
      </c>
      <c r="O184" s="110"/>
      <c r="P184" s="205">
        <f>O184*H184</f>
        <v>0</v>
      </c>
      <c r="Q184" s="205">
        <v>3.6440500000000001E-2</v>
      </c>
      <c r="R184" s="205">
        <f>Q184*H184</f>
        <v>0.80169100000000004</v>
      </c>
      <c r="S184" s="205">
        <v>0</v>
      </c>
      <c r="T184" s="206">
        <f>S184*H184</f>
        <v>0</v>
      </c>
      <c r="AR184" s="99" t="s">
        <v>135</v>
      </c>
      <c r="AT184" s="99" t="s">
        <v>130</v>
      </c>
      <c r="AU184" s="99" t="s">
        <v>90</v>
      </c>
      <c r="AY184" s="99" t="s">
        <v>128</v>
      </c>
      <c r="BE184" s="207">
        <f>IF(N184="základní",J184,0)</f>
        <v>0</v>
      </c>
      <c r="BF184" s="207">
        <f>IF(N184="snížená",J184,0)</f>
        <v>0</v>
      </c>
      <c r="BG184" s="207">
        <f>IF(N184="zákl. přenesená",J184,0)</f>
        <v>0</v>
      </c>
      <c r="BH184" s="207">
        <f>IF(N184="sníž. přenesená",J184,0)</f>
        <v>0</v>
      </c>
      <c r="BI184" s="207">
        <f>IF(N184="nulová",J184,0)</f>
        <v>0</v>
      </c>
      <c r="BJ184" s="99" t="s">
        <v>24</v>
      </c>
      <c r="BK184" s="207">
        <f>ROUND(I184*H184,2)</f>
        <v>0</v>
      </c>
      <c r="BL184" s="99" t="s">
        <v>135</v>
      </c>
      <c r="BM184" s="99" t="s">
        <v>294</v>
      </c>
    </row>
    <row r="185" spans="2:65" s="108" customFormat="1" ht="27">
      <c r="B185" s="109"/>
      <c r="D185" s="208" t="s">
        <v>137</v>
      </c>
      <c r="F185" s="209" t="s">
        <v>295</v>
      </c>
      <c r="L185" s="109"/>
      <c r="M185" s="210"/>
      <c r="N185" s="110"/>
      <c r="O185" s="110"/>
      <c r="P185" s="110"/>
      <c r="Q185" s="110"/>
      <c r="R185" s="110"/>
      <c r="S185" s="110"/>
      <c r="T185" s="211"/>
      <c r="AT185" s="99" t="s">
        <v>137</v>
      </c>
      <c r="AU185" s="99" t="s">
        <v>90</v>
      </c>
    </row>
    <row r="186" spans="2:65" s="108" customFormat="1" ht="40.5">
      <c r="B186" s="109"/>
      <c r="D186" s="223" t="s">
        <v>139</v>
      </c>
      <c r="F186" s="233" t="s">
        <v>296</v>
      </c>
      <c r="L186" s="109"/>
      <c r="M186" s="210"/>
      <c r="N186" s="110"/>
      <c r="O186" s="110"/>
      <c r="P186" s="110"/>
      <c r="Q186" s="110"/>
      <c r="R186" s="110"/>
      <c r="S186" s="110"/>
      <c r="T186" s="211"/>
      <c r="AT186" s="99" t="s">
        <v>139</v>
      </c>
      <c r="AU186" s="99" t="s">
        <v>90</v>
      </c>
    </row>
    <row r="187" spans="2:65" s="108" customFormat="1" ht="31.5" customHeight="1">
      <c r="B187" s="109"/>
      <c r="C187" s="196" t="s">
        <v>297</v>
      </c>
      <c r="D187" s="196" t="s">
        <v>130</v>
      </c>
      <c r="E187" s="197" t="s">
        <v>298</v>
      </c>
      <c r="F187" s="198" t="s">
        <v>299</v>
      </c>
      <c r="G187" s="199" t="s">
        <v>246</v>
      </c>
      <c r="H187" s="200">
        <v>22</v>
      </c>
      <c r="I187" s="201"/>
      <c r="J187" s="202">
        <f>ROUND(I187*H187,2)</f>
        <v>0</v>
      </c>
      <c r="K187" s="198" t="s">
        <v>134</v>
      </c>
      <c r="L187" s="109"/>
      <c r="M187" s="203" t="s">
        <v>5</v>
      </c>
      <c r="N187" s="204" t="s">
        <v>50</v>
      </c>
      <c r="O187" s="110"/>
      <c r="P187" s="205">
        <f>O187*H187</f>
        <v>0</v>
      </c>
      <c r="Q187" s="205">
        <v>5.6224999999999999E-3</v>
      </c>
      <c r="R187" s="205">
        <f>Q187*H187</f>
        <v>0.123695</v>
      </c>
      <c r="S187" s="205">
        <v>0</v>
      </c>
      <c r="T187" s="206">
        <f>S187*H187</f>
        <v>0</v>
      </c>
      <c r="AR187" s="99" t="s">
        <v>135</v>
      </c>
      <c r="AT187" s="99" t="s">
        <v>130</v>
      </c>
      <c r="AU187" s="99" t="s">
        <v>90</v>
      </c>
      <c r="AY187" s="99" t="s">
        <v>128</v>
      </c>
      <c r="BE187" s="207">
        <f>IF(N187="základní",J187,0)</f>
        <v>0</v>
      </c>
      <c r="BF187" s="207">
        <f>IF(N187="snížená",J187,0)</f>
        <v>0</v>
      </c>
      <c r="BG187" s="207">
        <f>IF(N187="zákl. přenesená",J187,0)</f>
        <v>0</v>
      </c>
      <c r="BH187" s="207">
        <f>IF(N187="sníž. přenesená",J187,0)</f>
        <v>0</v>
      </c>
      <c r="BI187" s="207">
        <f>IF(N187="nulová",J187,0)</f>
        <v>0</v>
      </c>
      <c r="BJ187" s="99" t="s">
        <v>24</v>
      </c>
      <c r="BK187" s="207">
        <f>ROUND(I187*H187,2)</f>
        <v>0</v>
      </c>
      <c r="BL187" s="99" t="s">
        <v>135</v>
      </c>
      <c r="BM187" s="99" t="s">
        <v>300</v>
      </c>
    </row>
    <row r="188" spans="2:65" s="108" customFormat="1" ht="40.5">
      <c r="B188" s="109"/>
      <c r="D188" s="208" t="s">
        <v>137</v>
      </c>
      <c r="F188" s="209" t="s">
        <v>301</v>
      </c>
      <c r="L188" s="109"/>
      <c r="M188" s="210"/>
      <c r="N188" s="110"/>
      <c r="O188" s="110"/>
      <c r="P188" s="110"/>
      <c r="Q188" s="110"/>
      <c r="R188" s="110"/>
      <c r="S188" s="110"/>
      <c r="T188" s="211"/>
      <c r="AT188" s="99" t="s">
        <v>137</v>
      </c>
      <c r="AU188" s="99" t="s">
        <v>90</v>
      </c>
    </row>
    <row r="189" spans="2:65" s="108" customFormat="1" ht="40.5">
      <c r="B189" s="109"/>
      <c r="D189" s="223" t="s">
        <v>139</v>
      </c>
      <c r="F189" s="233" t="s">
        <v>296</v>
      </c>
      <c r="L189" s="109"/>
      <c r="M189" s="210"/>
      <c r="N189" s="110"/>
      <c r="O189" s="110"/>
      <c r="P189" s="110"/>
      <c r="Q189" s="110"/>
      <c r="R189" s="110"/>
      <c r="S189" s="110"/>
      <c r="T189" s="211"/>
      <c r="AT189" s="99" t="s">
        <v>139</v>
      </c>
      <c r="AU189" s="99" t="s">
        <v>90</v>
      </c>
    </row>
    <row r="190" spans="2:65" s="108" customFormat="1" ht="22.5" customHeight="1">
      <c r="B190" s="109"/>
      <c r="C190" s="196" t="s">
        <v>302</v>
      </c>
      <c r="D190" s="196" t="s">
        <v>130</v>
      </c>
      <c r="E190" s="197" t="s">
        <v>303</v>
      </c>
      <c r="F190" s="198" t="s">
        <v>304</v>
      </c>
      <c r="G190" s="199" t="s">
        <v>246</v>
      </c>
      <c r="H190" s="200">
        <v>22</v>
      </c>
      <c r="I190" s="201"/>
      <c r="J190" s="202">
        <f>ROUND(I190*H190,2)</f>
        <v>0</v>
      </c>
      <c r="K190" s="198" t="s">
        <v>134</v>
      </c>
      <c r="L190" s="109"/>
      <c r="M190" s="203" t="s">
        <v>5</v>
      </c>
      <c r="N190" s="204" t="s">
        <v>50</v>
      </c>
      <c r="O190" s="110"/>
      <c r="P190" s="205">
        <f>O190*H190</f>
        <v>0</v>
      </c>
      <c r="Q190" s="205">
        <v>0</v>
      </c>
      <c r="R190" s="205">
        <f>Q190*H190</f>
        <v>0</v>
      </c>
      <c r="S190" s="205">
        <v>0.17599999999999999</v>
      </c>
      <c r="T190" s="206">
        <f>S190*H190</f>
        <v>3.8719999999999999</v>
      </c>
      <c r="AR190" s="99" t="s">
        <v>135</v>
      </c>
      <c r="AT190" s="99" t="s">
        <v>130</v>
      </c>
      <c r="AU190" s="99" t="s">
        <v>90</v>
      </c>
      <c r="AY190" s="99" t="s">
        <v>128</v>
      </c>
      <c r="BE190" s="207">
        <f>IF(N190="základní",J190,0)</f>
        <v>0</v>
      </c>
      <c r="BF190" s="207">
        <f>IF(N190="snížená",J190,0)</f>
        <v>0</v>
      </c>
      <c r="BG190" s="207">
        <f>IF(N190="zákl. přenesená",J190,0)</f>
        <v>0</v>
      </c>
      <c r="BH190" s="207">
        <f>IF(N190="sníž. přenesená",J190,0)</f>
        <v>0</v>
      </c>
      <c r="BI190" s="207">
        <f>IF(N190="nulová",J190,0)</f>
        <v>0</v>
      </c>
      <c r="BJ190" s="99" t="s">
        <v>24</v>
      </c>
      <c r="BK190" s="207">
        <f>ROUND(I190*H190,2)</f>
        <v>0</v>
      </c>
      <c r="BL190" s="99" t="s">
        <v>135</v>
      </c>
      <c r="BM190" s="99" t="s">
        <v>305</v>
      </c>
    </row>
    <row r="191" spans="2:65" s="108" customFormat="1" ht="27">
      <c r="B191" s="109"/>
      <c r="D191" s="223" t="s">
        <v>137</v>
      </c>
      <c r="F191" s="234" t="s">
        <v>306</v>
      </c>
      <c r="L191" s="109"/>
      <c r="M191" s="210"/>
      <c r="N191" s="110"/>
      <c r="O191" s="110"/>
      <c r="P191" s="110"/>
      <c r="Q191" s="110"/>
      <c r="R191" s="110"/>
      <c r="S191" s="110"/>
      <c r="T191" s="211"/>
      <c r="AT191" s="99" t="s">
        <v>137</v>
      </c>
      <c r="AU191" s="99" t="s">
        <v>90</v>
      </c>
    </row>
    <row r="192" spans="2:65" s="108" customFormat="1" ht="22.5" customHeight="1">
      <c r="B192" s="109"/>
      <c r="C192" s="196" t="s">
        <v>307</v>
      </c>
      <c r="D192" s="196" t="s">
        <v>130</v>
      </c>
      <c r="E192" s="197" t="s">
        <v>308</v>
      </c>
      <c r="F192" s="198" t="s">
        <v>309</v>
      </c>
      <c r="G192" s="199" t="s">
        <v>246</v>
      </c>
      <c r="H192" s="200">
        <v>22</v>
      </c>
      <c r="I192" s="201"/>
      <c r="J192" s="202">
        <f>ROUND(I192*H192,2)</f>
        <v>0</v>
      </c>
      <c r="K192" s="198" t="s">
        <v>134</v>
      </c>
      <c r="L192" s="109"/>
      <c r="M192" s="203" t="s">
        <v>5</v>
      </c>
      <c r="N192" s="204" t="s">
        <v>50</v>
      </c>
      <c r="O192" s="110"/>
      <c r="P192" s="205">
        <f>O192*H192</f>
        <v>0</v>
      </c>
      <c r="Q192" s="205">
        <v>0</v>
      </c>
      <c r="R192" s="205">
        <f>Q192*H192</f>
        <v>0</v>
      </c>
      <c r="S192" s="205">
        <v>3.6999999999999998E-2</v>
      </c>
      <c r="T192" s="206">
        <f>S192*H192</f>
        <v>0.81399999999999995</v>
      </c>
      <c r="AR192" s="99" t="s">
        <v>135</v>
      </c>
      <c r="AT192" s="99" t="s">
        <v>130</v>
      </c>
      <c r="AU192" s="99" t="s">
        <v>90</v>
      </c>
      <c r="AY192" s="99" t="s">
        <v>128</v>
      </c>
      <c r="BE192" s="207">
        <f>IF(N192="základní",J192,0)</f>
        <v>0</v>
      </c>
      <c r="BF192" s="207">
        <f>IF(N192="snížená",J192,0)</f>
        <v>0</v>
      </c>
      <c r="BG192" s="207">
        <f>IF(N192="zákl. přenesená",J192,0)</f>
        <v>0</v>
      </c>
      <c r="BH192" s="207">
        <f>IF(N192="sníž. přenesená",J192,0)</f>
        <v>0</v>
      </c>
      <c r="BI192" s="207">
        <f>IF(N192="nulová",J192,0)</f>
        <v>0</v>
      </c>
      <c r="BJ192" s="99" t="s">
        <v>24</v>
      </c>
      <c r="BK192" s="207">
        <f>ROUND(I192*H192,2)</f>
        <v>0</v>
      </c>
      <c r="BL192" s="99" t="s">
        <v>135</v>
      </c>
      <c r="BM192" s="99" t="s">
        <v>310</v>
      </c>
    </row>
    <row r="193" spans="2:65" s="108" customFormat="1">
      <c r="B193" s="109"/>
      <c r="D193" s="223" t="s">
        <v>137</v>
      </c>
      <c r="F193" s="234" t="s">
        <v>311</v>
      </c>
      <c r="L193" s="109"/>
      <c r="M193" s="210"/>
      <c r="N193" s="110"/>
      <c r="O193" s="110"/>
      <c r="P193" s="110"/>
      <c r="Q193" s="110"/>
      <c r="R193" s="110"/>
      <c r="S193" s="110"/>
      <c r="T193" s="211"/>
      <c r="AT193" s="99" t="s">
        <v>137</v>
      </c>
      <c r="AU193" s="99" t="s">
        <v>90</v>
      </c>
    </row>
    <row r="194" spans="2:65" s="108" customFormat="1" ht="22.5" customHeight="1">
      <c r="B194" s="109"/>
      <c r="C194" s="196" t="s">
        <v>312</v>
      </c>
      <c r="D194" s="196" t="s">
        <v>130</v>
      </c>
      <c r="E194" s="197" t="s">
        <v>313</v>
      </c>
      <c r="F194" s="198" t="s">
        <v>314</v>
      </c>
      <c r="G194" s="199" t="s">
        <v>133</v>
      </c>
      <c r="H194" s="200">
        <v>2.6</v>
      </c>
      <c r="I194" s="201"/>
      <c r="J194" s="202">
        <f>ROUND(I194*H194,2)</f>
        <v>0</v>
      </c>
      <c r="K194" s="198" t="s">
        <v>134</v>
      </c>
      <c r="L194" s="109"/>
      <c r="M194" s="203" t="s">
        <v>5</v>
      </c>
      <c r="N194" s="204" t="s">
        <v>50</v>
      </c>
      <c r="O194" s="110"/>
      <c r="P194" s="205">
        <f>O194*H194</f>
        <v>0</v>
      </c>
      <c r="Q194" s="205">
        <v>0</v>
      </c>
      <c r="R194" s="205">
        <f>Q194*H194</f>
        <v>0</v>
      </c>
      <c r="S194" s="205">
        <v>7.2999999999999995E-2</v>
      </c>
      <c r="T194" s="206">
        <f>S194*H194</f>
        <v>0.1898</v>
      </c>
      <c r="AR194" s="99" t="s">
        <v>135</v>
      </c>
      <c r="AT194" s="99" t="s">
        <v>130</v>
      </c>
      <c r="AU194" s="99" t="s">
        <v>90</v>
      </c>
      <c r="AY194" s="99" t="s">
        <v>128</v>
      </c>
      <c r="BE194" s="207">
        <f>IF(N194="základní",J194,0)</f>
        <v>0</v>
      </c>
      <c r="BF194" s="207">
        <f>IF(N194="snížená",J194,0)</f>
        <v>0</v>
      </c>
      <c r="BG194" s="207">
        <f>IF(N194="zákl. přenesená",J194,0)</f>
        <v>0</v>
      </c>
      <c r="BH194" s="207">
        <f>IF(N194="sníž. přenesená",J194,0)</f>
        <v>0</v>
      </c>
      <c r="BI194" s="207">
        <f>IF(N194="nulová",J194,0)</f>
        <v>0</v>
      </c>
      <c r="BJ194" s="99" t="s">
        <v>24</v>
      </c>
      <c r="BK194" s="207">
        <f>ROUND(I194*H194,2)</f>
        <v>0</v>
      </c>
      <c r="BL194" s="99" t="s">
        <v>135</v>
      </c>
      <c r="BM194" s="99" t="s">
        <v>315</v>
      </c>
    </row>
    <row r="195" spans="2:65" s="108" customFormat="1" ht="27">
      <c r="B195" s="109"/>
      <c r="D195" s="208" t="s">
        <v>137</v>
      </c>
      <c r="F195" s="209" t="s">
        <v>316</v>
      </c>
      <c r="L195" s="109"/>
      <c r="M195" s="210"/>
      <c r="N195" s="110"/>
      <c r="O195" s="110"/>
      <c r="P195" s="110"/>
      <c r="Q195" s="110"/>
      <c r="R195" s="110"/>
      <c r="S195" s="110"/>
      <c r="T195" s="211"/>
      <c r="AT195" s="99" t="s">
        <v>137</v>
      </c>
      <c r="AU195" s="99" t="s">
        <v>90</v>
      </c>
    </row>
    <row r="196" spans="2:65" s="222" customFormat="1">
      <c r="B196" s="221"/>
      <c r="D196" s="208" t="s">
        <v>141</v>
      </c>
      <c r="E196" s="230" t="s">
        <v>5</v>
      </c>
      <c r="F196" s="231" t="s">
        <v>317</v>
      </c>
      <c r="H196" s="232">
        <v>2.6</v>
      </c>
      <c r="L196" s="221"/>
      <c r="M196" s="227"/>
      <c r="N196" s="228"/>
      <c r="O196" s="228"/>
      <c r="P196" s="228"/>
      <c r="Q196" s="228"/>
      <c r="R196" s="228"/>
      <c r="S196" s="228"/>
      <c r="T196" s="229"/>
      <c r="AT196" s="230" t="s">
        <v>141</v>
      </c>
      <c r="AU196" s="230" t="s">
        <v>90</v>
      </c>
      <c r="AV196" s="222" t="s">
        <v>90</v>
      </c>
      <c r="AW196" s="222" t="s">
        <v>42</v>
      </c>
      <c r="AX196" s="222" t="s">
        <v>79</v>
      </c>
      <c r="AY196" s="230" t="s">
        <v>128</v>
      </c>
    </row>
    <row r="197" spans="2:65" s="183" customFormat="1" ht="29.85" customHeight="1">
      <c r="B197" s="182"/>
      <c r="D197" s="193" t="s">
        <v>78</v>
      </c>
      <c r="E197" s="194" t="s">
        <v>318</v>
      </c>
      <c r="F197" s="194" t="s">
        <v>319</v>
      </c>
      <c r="J197" s="195">
        <f>BK197</f>
        <v>0</v>
      </c>
      <c r="L197" s="182"/>
      <c r="M197" s="187"/>
      <c r="N197" s="188"/>
      <c r="O197" s="188"/>
      <c r="P197" s="189">
        <f>SUM(P198:P210)</f>
        <v>0</v>
      </c>
      <c r="Q197" s="188"/>
      <c r="R197" s="189">
        <f>SUM(R198:R210)</f>
        <v>0</v>
      </c>
      <c r="S197" s="188"/>
      <c r="T197" s="190">
        <f>SUM(T198:T210)</f>
        <v>0</v>
      </c>
      <c r="AR197" s="184" t="s">
        <v>24</v>
      </c>
      <c r="AT197" s="191" t="s">
        <v>78</v>
      </c>
      <c r="AU197" s="191" t="s">
        <v>24</v>
      </c>
      <c r="AY197" s="184" t="s">
        <v>128</v>
      </c>
      <c r="BK197" s="192">
        <f>SUM(BK198:BK210)</f>
        <v>0</v>
      </c>
    </row>
    <row r="198" spans="2:65" s="108" customFormat="1" ht="31.5" customHeight="1">
      <c r="B198" s="109"/>
      <c r="C198" s="196" t="s">
        <v>320</v>
      </c>
      <c r="D198" s="196" t="s">
        <v>130</v>
      </c>
      <c r="E198" s="197" t="s">
        <v>321</v>
      </c>
      <c r="F198" s="198" t="s">
        <v>322</v>
      </c>
      <c r="G198" s="199" t="s">
        <v>323</v>
      </c>
      <c r="H198" s="200">
        <v>123.36799999999999</v>
      </c>
      <c r="I198" s="201"/>
      <c r="J198" s="202">
        <f>ROUND(I198*H198,2)</f>
        <v>0</v>
      </c>
      <c r="K198" s="198" t="s">
        <v>134</v>
      </c>
      <c r="L198" s="109"/>
      <c r="M198" s="203" t="s">
        <v>5</v>
      </c>
      <c r="N198" s="204" t="s">
        <v>50</v>
      </c>
      <c r="O198" s="110"/>
      <c r="P198" s="205">
        <f>O198*H198</f>
        <v>0</v>
      </c>
      <c r="Q198" s="205">
        <v>0</v>
      </c>
      <c r="R198" s="205">
        <f>Q198*H198</f>
        <v>0</v>
      </c>
      <c r="S198" s="205">
        <v>0</v>
      </c>
      <c r="T198" s="206">
        <f>S198*H198</f>
        <v>0</v>
      </c>
      <c r="AR198" s="99" t="s">
        <v>135</v>
      </c>
      <c r="AT198" s="99" t="s">
        <v>130</v>
      </c>
      <c r="AU198" s="99" t="s">
        <v>90</v>
      </c>
      <c r="AY198" s="99" t="s">
        <v>128</v>
      </c>
      <c r="BE198" s="207">
        <f>IF(N198="základní",J198,0)</f>
        <v>0</v>
      </c>
      <c r="BF198" s="207">
        <f>IF(N198="snížená",J198,0)</f>
        <v>0</v>
      </c>
      <c r="BG198" s="207">
        <f>IF(N198="zákl. přenesená",J198,0)</f>
        <v>0</v>
      </c>
      <c r="BH198" s="207">
        <f>IF(N198="sníž. přenesená",J198,0)</f>
        <v>0</v>
      </c>
      <c r="BI198" s="207">
        <f>IF(N198="nulová",J198,0)</f>
        <v>0</v>
      </c>
      <c r="BJ198" s="99" t="s">
        <v>24</v>
      </c>
      <c r="BK198" s="207">
        <f>ROUND(I198*H198,2)</f>
        <v>0</v>
      </c>
      <c r="BL198" s="99" t="s">
        <v>135</v>
      </c>
      <c r="BM198" s="99" t="s">
        <v>324</v>
      </c>
    </row>
    <row r="199" spans="2:65" s="108" customFormat="1" ht="27">
      <c r="B199" s="109"/>
      <c r="D199" s="208" t="s">
        <v>137</v>
      </c>
      <c r="F199" s="209" t="s">
        <v>325</v>
      </c>
      <c r="L199" s="109"/>
      <c r="M199" s="210"/>
      <c r="N199" s="110"/>
      <c r="O199" s="110"/>
      <c r="P199" s="110"/>
      <c r="Q199" s="110"/>
      <c r="R199" s="110"/>
      <c r="S199" s="110"/>
      <c r="T199" s="211"/>
      <c r="AT199" s="99" t="s">
        <v>137</v>
      </c>
      <c r="AU199" s="99" t="s">
        <v>90</v>
      </c>
    </row>
    <row r="200" spans="2:65" s="108" customFormat="1" ht="94.5">
      <c r="B200" s="109"/>
      <c r="D200" s="223" t="s">
        <v>139</v>
      </c>
      <c r="F200" s="233" t="s">
        <v>326</v>
      </c>
      <c r="L200" s="109"/>
      <c r="M200" s="210"/>
      <c r="N200" s="110"/>
      <c r="O200" s="110"/>
      <c r="P200" s="110"/>
      <c r="Q200" s="110"/>
      <c r="R200" s="110"/>
      <c r="S200" s="110"/>
      <c r="T200" s="211"/>
      <c r="AT200" s="99" t="s">
        <v>139</v>
      </c>
      <c r="AU200" s="99" t="s">
        <v>90</v>
      </c>
    </row>
    <row r="201" spans="2:65" s="108" customFormat="1" ht="22.5" customHeight="1">
      <c r="B201" s="109"/>
      <c r="C201" s="196" t="s">
        <v>327</v>
      </c>
      <c r="D201" s="196" t="s">
        <v>130</v>
      </c>
      <c r="E201" s="197" t="s">
        <v>328</v>
      </c>
      <c r="F201" s="198" t="s">
        <v>329</v>
      </c>
      <c r="G201" s="199" t="s">
        <v>323</v>
      </c>
      <c r="H201" s="200">
        <v>123.36799999999999</v>
      </c>
      <c r="I201" s="201"/>
      <c r="J201" s="202">
        <f>ROUND(I201*H201,2)</f>
        <v>0</v>
      </c>
      <c r="K201" s="198" t="s">
        <v>134</v>
      </c>
      <c r="L201" s="109"/>
      <c r="M201" s="203" t="s">
        <v>5</v>
      </c>
      <c r="N201" s="204" t="s">
        <v>50</v>
      </c>
      <c r="O201" s="110"/>
      <c r="P201" s="205">
        <f>O201*H201</f>
        <v>0</v>
      </c>
      <c r="Q201" s="205">
        <v>0</v>
      </c>
      <c r="R201" s="205">
        <f>Q201*H201</f>
        <v>0</v>
      </c>
      <c r="S201" s="205">
        <v>0</v>
      </c>
      <c r="T201" s="206">
        <f>S201*H201</f>
        <v>0</v>
      </c>
      <c r="AR201" s="99" t="s">
        <v>135</v>
      </c>
      <c r="AT201" s="99" t="s">
        <v>130</v>
      </c>
      <c r="AU201" s="99" t="s">
        <v>90</v>
      </c>
      <c r="AY201" s="99" t="s">
        <v>128</v>
      </c>
      <c r="BE201" s="207">
        <f>IF(N201="základní",J201,0)</f>
        <v>0</v>
      </c>
      <c r="BF201" s="207">
        <f>IF(N201="snížená",J201,0)</f>
        <v>0</v>
      </c>
      <c r="BG201" s="207">
        <f>IF(N201="zákl. přenesená",J201,0)</f>
        <v>0</v>
      </c>
      <c r="BH201" s="207">
        <f>IF(N201="sníž. přenesená",J201,0)</f>
        <v>0</v>
      </c>
      <c r="BI201" s="207">
        <f>IF(N201="nulová",J201,0)</f>
        <v>0</v>
      </c>
      <c r="BJ201" s="99" t="s">
        <v>24</v>
      </c>
      <c r="BK201" s="207">
        <f>ROUND(I201*H201,2)</f>
        <v>0</v>
      </c>
      <c r="BL201" s="99" t="s">
        <v>135</v>
      </c>
      <c r="BM201" s="99" t="s">
        <v>330</v>
      </c>
    </row>
    <row r="202" spans="2:65" s="108" customFormat="1">
      <c r="B202" s="109"/>
      <c r="D202" s="208" t="s">
        <v>137</v>
      </c>
      <c r="F202" s="209" t="s">
        <v>331</v>
      </c>
      <c r="L202" s="109"/>
      <c r="M202" s="210"/>
      <c r="N202" s="110"/>
      <c r="O202" s="110"/>
      <c r="P202" s="110"/>
      <c r="Q202" s="110"/>
      <c r="R202" s="110"/>
      <c r="S202" s="110"/>
      <c r="T202" s="211"/>
      <c r="AT202" s="99" t="s">
        <v>137</v>
      </c>
      <c r="AU202" s="99" t="s">
        <v>90</v>
      </c>
    </row>
    <row r="203" spans="2:65" s="108" customFormat="1" ht="81">
      <c r="B203" s="109"/>
      <c r="D203" s="223" t="s">
        <v>139</v>
      </c>
      <c r="F203" s="233" t="s">
        <v>332</v>
      </c>
      <c r="L203" s="109"/>
      <c r="M203" s="210"/>
      <c r="N203" s="110"/>
      <c r="O203" s="110"/>
      <c r="P203" s="110"/>
      <c r="Q203" s="110"/>
      <c r="R203" s="110"/>
      <c r="S203" s="110"/>
      <c r="T203" s="211"/>
      <c r="AT203" s="99" t="s">
        <v>139</v>
      </c>
      <c r="AU203" s="99" t="s">
        <v>90</v>
      </c>
    </row>
    <row r="204" spans="2:65" s="108" customFormat="1" ht="22.5" customHeight="1">
      <c r="B204" s="109"/>
      <c r="C204" s="196" t="s">
        <v>333</v>
      </c>
      <c r="D204" s="196" t="s">
        <v>130</v>
      </c>
      <c r="E204" s="197" t="s">
        <v>334</v>
      </c>
      <c r="F204" s="198" t="s">
        <v>335</v>
      </c>
      <c r="G204" s="199" t="s">
        <v>323</v>
      </c>
      <c r="H204" s="200">
        <v>2467.36</v>
      </c>
      <c r="I204" s="201"/>
      <c r="J204" s="202">
        <f>ROUND(I204*H204,2)</f>
        <v>0</v>
      </c>
      <c r="K204" s="198" t="s">
        <v>134</v>
      </c>
      <c r="L204" s="109"/>
      <c r="M204" s="203" t="s">
        <v>5</v>
      </c>
      <c r="N204" s="204" t="s">
        <v>50</v>
      </c>
      <c r="O204" s="110"/>
      <c r="P204" s="205">
        <f>O204*H204</f>
        <v>0</v>
      </c>
      <c r="Q204" s="205">
        <v>0</v>
      </c>
      <c r="R204" s="205">
        <f>Q204*H204</f>
        <v>0</v>
      </c>
      <c r="S204" s="205">
        <v>0</v>
      </c>
      <c r="T204" s="206">
        <f>S204*H204</f>
        <v>0</v>
      </c>
      <c r="AR204" s="99" t="s">
        <v>135</v>
      </c>
      <c r="AT204" s="99" t="s">
        <v>130</v>
      </c>
      <c r="AU204" s="99" t="s">
        <v>90</v>
      </c>
      <c r="AY204" s="99" t="s">
        <v>128</v>
      </c>
      <c r="BE204" s="207">
        <f>IF(N204="základní",J204,0)</f>
        <v>0</v>
      </c>
      <c r="BF204" s="207">
        <f>IF(N204="snížená",J204,0)</f>
        <v>0</v>
      </c>
      <c r="BG204" s="207">
        <f>IF(N204="zákl. přenesená",J204,0)</f>
        <v>0</v>
      </c>
      <c r="BH204" s="207">
        <f>IF(N204="sníž. přenesená",J204,0)</f>
        <v>0</v>
      </c>
      <c r="BI204" s="207">
        <f>IF(N204="nulová",J204,0)</f>
        <v>0</v>
      </c>
      <c r="BJ204" s="99" t="s">
        <v>24</v>
      </c>
      <c r="BK204" s="207">
        <f>ROUND(I204*H204,2)</f>
        <v>0</v>
      </c>
      <c r="BL204" s="99" t="s">
        <v>135</v>
      </c>
      <c r="BM204" s="99" t="s">
        <v>336</v>
      </c>
    </row>
    <row r="205" spans="2:65" s="108" customFormat="1" ht="27">
      <c r="B205" s="109"/>
      <c r="D205" s="208" t="s">
        <v>137</v>
      </c>
      <c r="F205" s="209" t="s">
        <v>337</v>
      </c>
      <c r="L205" s="109"/>
      <c r="M205" s="210"/>
      <c r="N205" s="110"/>
      <c r="O205" s="110"/>
      <c r="P205" s="110"/>
      <c r="Q205" s="110"/>
      <c r="R205" s="110"/>
      <c r="S205" s="110"/>
      <c r="T205" s="211"/>
      <c r="AT205" s="99" t="s">
        <v>137</v>
      </c>
      <c r="AU205" s="99" t="s">
        <v>90</v>
      </c>
    </row>
    <row r="206" spans="2:65" s="108" customFormat="1" ht="81">
      <c r="B206" s="109"/>
      <c r="D206" s="208" t="s">
        <v>139</v>
      </c>
      <c r="F206" s="212" t="s">
        <v>332</v>
      </c>
      <c r="L206" s="109"/>
      <c r="M206" s="210"/>
      <c r="N206" s="110"/>
      <c r="O206" s="110"/>
      <c r="P206" s="110"/>
      <c r="Q206" s="110"/>
      <c r="R206" s="110"/>
      <c r="S206" s="110"/>
      <c r="T206" s="211"/>
      <c r="AT206" s="99" t="s">
        <v>139</v>
      </c>
      <c r="AU206" s="99" t="s">
        <v>90</v>
      </c>
    </row>
    <row r="207" spans="2:65" s="222" customFormat="1">
      <c r="B207" s="221"/>
      <c r="D207" s="223" t="s">
        <v>141</v>
      </c>
      <c r="F207" s="225" t="s">
        <v>338</v>
      </c>
      <c r="H207" s="226">
        <v>2467.36</v>
      </c>
      <c r="L207" s="221"/>
      <c r="M207" s="227"/>
      <c r="N207" s="228"/>
      <c r="O207" s="228"/>
      <c r="P207" s="228"/>
      <c r="Q207" s="228"/>
      <c r="R207" s="228"/>
      <c r="S207" s="228"/>
      <c r="T207" s="229"/>
      <c r="AT207" s="230" t="s">
        <v>141</v>
      </c>
      <c r="AU207" s="230" t="s">
        <v>90</v>
      </c>
      <c r="AV207" s="222" t="s">
        <v>90</v>
      </c>
      <c r="AW207" s="222" t="s">
        <v>6</v>
      </c>
      <c r="AX207" s="222" t="s">
        <v>24</v>
      </c>
      <c r="AY207" s="230" t="s">
        <v>128</v>
      </c>
    </row>
    <row r="208" spans="2:65" s="108" customFormat="1" ht="22.5" customHeight="1">
      <c r="B208" s="109"/>
      <c r="C208" s="196" t="s">
        <v>339</v>
      </c>
      <c r="D208" s="196" t="s">
        <v>130</v>
      </c>
      <c r="E208" s="197" t="s">
        <v>340</v>
      </c>
      <c r="F208" s="198" t="s">
        <v>341</v>
      </c>
      <c r="G208" s="199" t="s">
        <v>323</v>
      </c>
      <c r="H208" s="200">
        <v>123.36799999999999</v>
      </c>
      <c r="I208" s="201"/>
      <c r="J208" s="202">
        <f>ROUND(I208*H208,2)</f>
        <v>0</v>
      </c>
      <c r="K208" s="198" t="s">
        <v>134</v>
      </c>
      <c r="L208" s="109"/>
      <c r="M208" s="203" t="s">
        <v>5</v>
      </c>
      <c r="N208" s="204" t="s">
        <v>50</v>
      </c>
      <c r="O208" s="110"/>
      <c r="P208" s="205">
        <f>O208*H208</f>
        <v>0</v>
      </c>
      <c r="Q208" s="205">
        <v>0</v>
      </c>
      <c r="R208" s="205">
        <f>Q208*H208</f>
        <v>0</v>
      </c>
      <c r="S208" s="205">
        <v>0</v>
      </c>
      <c r="T208" s="206">
        <f>S208*H208</f>
        <v>0</v>
      </c>
      <c r="AR208" s="99" t="s">
        <v>135</v>
      </c>
      <c r="AT208" s="99" t="s">
        <v>130</v>
      </c>
      <c r="AU208" s="99" t="s">
        <v>90</v>
      </c>
      <c r="AY208" s="99" t="s">
        <v>128</v>
      </c>
      <c r="BE208" s="207">
        <f>IF(N208="základní",J208,0)</f>
        <v>0</v>
      </c>
      <c r="BF208" s="207">
        <f>IF(N208="snížená",J208,0)</f>
        <v>0</v>
      </c>
      <c r="BG208" s="207">
        <f>IF(N208="zákl. přenesená",J208,0)</f>
        <v>0</v>
      </c>
      <c r="BH208" s="207">
        <f>IF(N208="sníž. přenesená",J208,0)</f>
        <v>0</v>
      </c>
      <c r="BI208" s="207">
        <f>IF(N208="nulová",J208,0)</f>
        <v>0</v>
      </c>
      <c r="BJ208" s="99" t="s">
        <v>24</v>
      </c>
      <c r="BK208" s="207">
        <f>ROUND(I208*H208,2)</f>
        <v>0</v>
      </c>
      <c r="BL208" s="99" t="s">
        <v>135</v>
      </c>
      <c r="BM208" s="99" t="s">
        <v>342</v>
      </c>
    </row>
    <row r="209" spans="2:65" s="108" customFormat="1">
      <c r="B209" s="109"/>
      <c r="D209" s="208" t="s">
        <v>137</v>
      </c>
      <c r="F209" s="209" t="s">
        <v>343</v>
      </c>
      <c r="L209" s="109"/>
      <c r="M209" s="210"/>
      <c r="N209" s="110"/>
      <c r="O209" s="110"/>
      <c r="P209" s="110"/>
      <c r="Q209" s="110"/>
      <c r="R209" s="110"/>
      <c r="S209" s="110"/>
      <c r="T209" s="211"/>
      <c r="AT209" s="99" t="s">
        <v>137</v>
      </c>
      <c r="AU209" s="99" t="s">
        <v>90</v>
      </c>
    </row>
    <row r="210" spans="2:65" s="108" customFormat="1" ht="67.5">
      <c r="B210" s="109"/>
      <c r="D210" s="208" t="s">
        <v>139</v>
      </c>
      <c r="F210" s="212" t="s">
        <v>344</v>
      </c>
      <c r="L210" s="109"/>
      <c r="M210" s="210"/>
      <c r="N210" s="110"/>
      <c r="O210" s="110"/>
      <c r="P210" s="110"/>
      <c r="Q210" s="110"/>
      <c r="R210" s="110"/>
      <c r="S210" s="110"/>
      <c r="T210" s="211"/>
      <c r="AT210" s="99" t="s">
        <v>139</v>
      </c>
      <c r="AU210" s="99" t="s">
        <v>90</v>
      </c>
    </row>
    <row r="211" spans="2:65" s="183" customFormat="1" ht="29.85" customHeight="1">
      <c r="B211" s="182"/>
      <c r="D211" s="193" t="s">
        <v>78</v>
      </c>
      <c r="E211" s="194" t="s">
        <v>345</v>
      </c>
      <c r="F211" s="194" t="s">
        <v>346</v>
      </c>
      <c r="J211" s="195">
        <f>BK211</f>
        <v>0</v>
      </c>
      <c r="L211" s="182"/>
      <c r="M211" s="187"/>
      <c r="N211" s="188"/>
      <c r="O211" s="188"/>
      <c r="P211" s="189">
        <f>SUM(P212:P213)</f>
        <v>0</v>
      </c>
      <c r="Q211" s="188"/>
      <c r="R211" s="189">
        <f>SUM(R212:R213)</f>
        <v>0</v>
      </c>
      <c r="S211" s="188"/>
      <c r="T211" s="190">
        <f>SUM(T212:T213)</f>
        <v>0</v>
      </c>
      <c r="AR211" s="184" t="s">
        <v>24</v>
      </c>
      <c r="AT211" s="191" t="s">
        <v>78</v>
      </c>
      <c r="AU211" s="191" t="s">
        <v>24</v>
      </c>
      <c r="AY211" s="184" t="s">
        <v>128</v>
      </c>
      <c r="BK211" s="192">
        <f>SUM(BK212:BK213)</f>
        <v>0</v>
      </c>
    </row>
    <row r="212" spans="2:65" s="108" customFormat="1" ht="31.5" customHeight="1">
      <c r="B212" s="109"/>
      <c r="C212" s="196" t="s">
        <v>347</v>
      </c>
      <c r="D212" s="196" t="s">
        <v>130</v>
      </c>
      <c r="E212" s="197" t="s">
        <v>348</v>
      </c>
      <c r="F212" s="198" t="s">
        <v>349</v>
      </c>
      <c r="G212" s="199" t="s">
        <v>323</v>
      </c>
      <c r="H212" s="200">
        <v>155.90199999999999</v>
      </c>
      <c r="I212" s="201"/>
      <c r="J212" s="202">
        <f>ROUND(I212*H212,2)</f>
        <v>0</v>
      </c>
      <c r="K212" s="198" t="s">
        <v>134</v>
      </c>
      <c r="L212" s="109"/>
      <c r="M212" s="203" t="s">
        <v>5</v>
      </c>
      <c r="N212" s="204" t="s">
        <v>50</v>
      </c>
      <c r="O212" s="110"/>
      <c r="P212" s="205">
        <f>O212*H212</f>
        <v>0</v>
      </c>
      <c r="Q212" s="205">
        <v>0</v>
      </c>
      <c r="R212" s="205">
        <f>Q212*H212</f>
        <v>0</v>
      </c>
      <c r="S212" s="205">
        <v>0</v>
      </c>
      <c r="T212" s="206">
        <f>S212*H212</f>
        <v>0</v>
      </c>
      <c r="AR212" s="99" t="s">
        <v>135</v>
      </c>
      <c r="AT212" s="99" t="s">
        <v>130</v>
      </c>
      <c r="AU212" s="99" t="s">
        <v>90</v>
      </c>
      <c r="AY212" s="99" t="s">
        <v>128</v>
      </c>
      <c r="BE212" s="207">
        <f>IF(N212="základní",J212,0)</f>
        <v>0</v>
      </c>
      <c r="BF212" s="207">
        <f>IF(N212="snížená",J212,0)</f>
        <v>0</v>
      </c>
      <c r="BG212" s="207">
        <f>IF(N212="zákl. přenesená",J212,0)</f>
        <v>0</v>
      </c>
      <c r="BH212" s="207">
        <f>IF(N212="sníž. přenesená",J212,0)</f>
        <v>0</v>
      </c>
      <c r="BI212" s="207">
        <f>IF(N212="nulová",J212,0)</f>
        <v>0</v>
      </c>
      <c r="BJ212" s="99" t="s">
        <v>24</v>
      </c>
      <c r="BK212" s="207">
        <f>ROUND(I212*H212,2)</f>
        <v>0</v>
      </c>
      <c r="BL212" s="99" t="s">
        <v>135</v>
      </c>
      <c r="BM212" s="99" t="s">
        <v>350</v>
      </c>
    </row>
    <row r="213" spans="2:65" s="108" customFormat="1" ht="27">
      <c r="B213" s="109"/>
      <c r="D213" s="208" t="s">
        <v>137</v>
      </c>
      <c r="F213" s="209" t="s">
        <v>351</v>
      </c>
      <c r="L213" s="109"/>
      <c r="M213" s="210"/>
      <c r="N213" s="110"/>
      <c r="O213" s="110"/>
      <c r="P213" s="110"/>
      <c r="Q213" s="110"/>
      <c r="R213" s="110"/>
      <c r="S213" s="110"/>
      <c r="T213" s="211"/>
      <c r="AT213" s="99" t="s">
        <v>137</v>
      </c>
      <c r="AU213" s="99" t="s">
        <v>90</v>
      </c>
    </row>
    <row r="214" spans="2:65" s="183" customFormat="1" ht="37.35" customHeight="1">
      <c r="B214" s="182"/>
      <c r="D214" s="184" t="s">
        <v>78</v>
      </c>
      <c r="E214" s="185" t="s">
        <v>352</v>
      </c>
      <c r="F214" s="185" t="s">
        <v>353</v>
      </c>
      <c r="J214" s="186">
        <f>BK214</f>
        <v>0</v>
      </c>
      <c r="L214" s="182"/>
      <c r="M214" s="187"/>
      <c r="N214" s="188"/>
      <c r="O214" s="188"/>
      <c r="P214" s="189">
        <f>P215</f>
        <v>0</v>
      </c>
      <c r="Q214" s="188"/>
      <c r="R214" s="189">
        <f>R215</f>
        <v>0.66124079999999996</v>
      </c>
      <c r="S214" s="188"/>
      <c r="T214" s="190">
        <f>T215</f>
        <v>0</v>
      </c>
      <c r="AR214" s="184" t="s">
        <v>90</v>
      </c>
      <c r="AT214" s="191" t="s">
        <v>78</v>
      </c>
      <c r="AU214" s="191" t="s">
        <v>79</v>
      </c>
      <c r="AY214" s="184" t="s">
        <v>128</v>
      </c>
      <c r="BK214" s="192">
        <f>BK215</f>
        <v>0</v>
      </c>
    </row>
    <row r="215" spans="2:65" s="183" customFormat="1" ht="19.899999999999999" customHeight="1">
      <c r="B215" s="182"/>
      <c r="D215" s="193" t="s">
        <v>78</v>
      </c>
      <c r="E215" s="194" t="s">
        <v>354</v>
      </c>
      <c r="F215" s="194" t="s">
        <v>355</v>
      </c>
      <c r="J215" s="195">
        <f>BK215</f>
        <v>0</v>
      </c>
      <c r="L215" s="182"/>
      <c r="M215" s="187"/>
      <c r="N215" s="188"/>
      <c r="O215" s="188"/>
      <c r="P215" s="189">
        <f>SUM(P216:P222)</f>
        <v>0</v>
      </c>
      <c r="Q215" s="188"/>
      <c r="R215" s="189">
        <f>SUM(R216:R222)</f>
        <v>0.66124079999999996</v>
      </c>
      <c r="S215" s="188"/>
      <c r="T215" s="190">
        <f>SUM(T216:T222)</f>
        <v>0</v>
      </c>
      <c r="AR215" s="184" t="s">
        <v>90</v>
      </c>
      <c r="AT215" s="191" t="s">
        <v>78</v>
      </c>
      <c r="AU215" s="191" t="s">
        <v>24</v>
      </c>
      <c r="AY215" s="184" t="s">
        <v>128</v>
      </c>
      <c r="BK215" s="192">
        <f>SUM(BK216:BK222)</f>
        <v>0</v>
      </c>
    </row>
    <row r="216" spans="2:65" s="108" customFormat="1" ht="22.5" customHeight="1">
      <c r="B216" s="109"/>
      <c r="C216" s="196" t="s">
        <v>356</v>
      </c>
      <c r="D216" s="196" t="s">
        <v>130</v>
      </c>
      <c r="E216" s="197" t="s">
        <v>357</v>
      </c>
      <c r="F216" s="198" t="s">
        <v>358</v>
      </c>
      <c r="G216" s="199" t="s">
        <v>246</v>
      </c>
      <c r="H216" s="200">
        <v>22</v>
      </c>
      <c r="I216" s="201"/>
      <c r="J216" s="202">
        <f>ROUND(I216*H216,2)</f>
        <v>0</v>
      </c>
      <c r="K216" s="198" t="s">
        <v>134</v>
      </c>
      <c r="L216" s="109"/>
      <c r="M216" s="203" t="s">
        <v>5</v>
      </c>
      <c r="N216" s="204" t="s">
        <v>50</v>
      </c>
      <c r="O216" s="110"/>
      <c r="P216" s="205">
        <f>O216*H216</f>
        <v>0</v>
      </c>
      <c r="Q216" s="205">
        <v>5.6400000000000002E-5</v>
      </c>
      <c r="R216" s="205">
        <f>Q216*H216</f>
        <v>1.2408E-3</v>
      </c>
      <c r="S216" s="205">
        <v>0</v>
      </c>
      <c r="T216" s="206">
        <f>S216*H216</f>
        <v>0</v>
      </c>
      <c r="AR216" s="99" t="s">
        <v>243</v>
      </c>
      <c r="AT216" s="99" t="s">
        <v>130</v>
      </c>
      <c r="AU216" s="99" t="s">
        <v>90</v>
      </c>
      <c r="AY216" s="99" t="s">
        <v>128</v>
      </c>
      <c r="BE216" s="207">
        <f>IF(N216="základní",J216,0)</f>
        <v>0</v>
      </c>
      <c r="BF216" s="207">
        <f>IF(N216="snížená",J216,0)</f>
        <v>0</v>
      </c>
      <c r="BG216" s="207">
        <f>IF(N216="zákl. přenesená",J216,0)</f>
        <v>0</v>
      </c>
      <c r="BH216" s="207">
        <f>IF(N216="sníž. přenesená",J216,0)</f>
        <v>0</v>
      </c>
      <c r="BI216" s="207">
        <f>IF(N216="nulová",J216,0)</f>
        <v>0</v>
      </c>
      <c r="BJ216" s="99" t="s">
        <v>24</v>
      </c>
      <c r="BK216" s="207">
        <f>ROUND(I216*H216,2)</f>
        <v>0</v>
      </c>
      <c r="BL216" s="99" t="s">
        <v>243</v>
      </c>
      <c r="BM216" s="99" t="s">
        <v>359</v>
      </c>
    </row>
    <row r="217" spans="2:65" s="108" customFormat="1" ht="27">
      <c r="B217" s="109"/>
      <c r="D217" s="208" t="s">
        <v>137</v>
      </c>
      <c r="F217" s="209" t="s">
        <v>360</v>
      </c>
      <c r="L217" s="109"/>
      <c r="M217" s="210"/>
      <c r="N217" s="110"/>
      <c r="O217" s="110"/>
      <c r="P217" s="110"/>
      <c r="Q217" s="110"/>
      <c r="R217" s="110"/>
      <c r="S217" s="110"/>
      <c r="T217" s="211"/>
      <c r="AT217" s="99" t="s">
        <v>137</v>
      </c>
      <c r="AU217" s="99" t="s">
        <v>90</v>
      </c>
    </row>
    <row r="218" spans="2:65" s="108" customFormat="1" ht="121.5">
      <c r="B218" s="109"/>
      <c r="D218" s="223" t="s">
        <v>139</v>
      </c>
      <c r="F218" s="233" t="s">
        <v>361</v>
      </c>
      <c r="L218" s="109"/>
      <c r="M218" s="210"/>
      <c r="N218" s="110"/>
      <c r="O218" s="110"/>
      <c r="P218" s="110"/>
      <c r="Q218" s="110"/>
      <c r="R218" s="110"/>
      <c r="S218" s="110"/>
      <c r="T218" s="211"/>
      <c r="AT218" s="99" t="s">
        <v>139</v>
      </c>
      <c r="AU218" s="99" t="s">
        <v>90</v>
      </c>
    </row>
    <row r="219" spans="2:65" s="108" customFormat="1" ht="22.5" customHeight="1">
      <c r="B219" s="109"/>
      <c r="C219" s="196" t="s">
        <v>362</v>
      </c>
      <c r="D219" s="196" t="s">
        <v>130</v>
      </c>
      <c r="E219" s="197" t="s">
        <v>363</v>
      </c>
      <c r="F219" s="198" t="s">
        <v>364</v>
      </c>
      <c r="G219" s="199" t="s">
        <v>246</v>
      </c>
      <c r="H219" s="200">
        <v>22</v>
      </c>
      <c r="I219" s="201"/>
      <c r="J219" s="202">
        <f>ROUND(I219*H219,2)</f>
        <v>0</v>
      </c>
      <c r="K219" s="198" t="s">
        <v>5</v>
      </c>
      <c r="L219" s="109"/>
      <c r="M219" s="203" t="s">
        <v>5</v>
      </c>
      <c r="N219" s="204" t="s">
        <v>50</v>
      </c>
      <c r="O219" s="110"/>
      <c r="P219" s="205">
        <f>O219*H219</f>
        <v>0</v>
      </c>
      <c r="Q219" s="205">
        <v>0.03</v>
      </c>
      <c r="R219" s="205">
        <f>Q219*H219</f>
        <v>0.65999999999999992</v>
      </c>
      <c r="S219" s="205">
        <v>0</v>
      </c>
      <c r="T219" s="206">
        <f>S219*H219</f>
        <v>0</v>
      </c>
      <c r="AR219" s="99" t="s">
        <v>243</v>
      </c>
      <c r="AT219" s="99" t="s">
        <v>130</v>
      </c>
      <c r="AU219" s="99" t="s">
        <v>90</v>
      </c>
      <c r="AY219" s="99" t="s">
        <v>128</v>
      </c>
      <c r="BE219" s="207">
        <f>IF(N219="základní",J219,0)</f>
        <v>0</v>
      </c>
      <c r="BF219" s="207">
        <f>IF(N219="snížená",J219,0)</f>
        <v>0</v>
      </c>
      <c r="BG219" s="207">
        <f>IF(N219="zákl. přenesená",J219,0)</f>
        <v>0</v>
      </c>
      <c r="BH219" s="207">
        <f>IF(N219="sníž. přenesená",J219,0)</f>
        <v>0</v>
      </c>
      <c r="BI219" s="207">
        <f>IF(N219="nulová",J219,0)</f>
        <v>0</v>
      </c>
      <c r="BJ219" s="99" t="s">
        <v>24</v>
      </c>
      <c r="BK219" s="207">
        <f>ROUND(I219*H219,2)</f>
        <v>0</v>
      </c>
      <c r="BL219" s="99" t="s">
        <v>243</v>
      </c>
      <c r="BM219" s="99" t="s">
        <v>365</v>
      </c>
    </row>
    <row r="220" spans="2:65" s="108" customFormat="1" ht="22.5" customHeight="1">
      <c r="B220" s="109"/>
      <c r="C220" s="196" t="s">
        <v>366</v>
      </c>
      <c r="D220" s="196" t="s">
        <v>130</v>
      </c>
      <c r="E220" s="197" t="s">
        <v>367</v>
      </c>
      <c r="F220" s="198" t="s">
        <v>368</v>
      </c>
      <c r="G220" s="199" t="s">
        <v>323</v>
      </c>
      <c r="H220" s="200">
        <v>0.66100000000000003</v>
      </c>
      <c r="I220" s="201"/>
      <c r="J220" s="202">
        <f>ROUND(I220*H220,2)</f>
        <v>0</v>
      </c>
      <c r="K220" s="198" t="s">
        <v>134</v>
      </c>
      <c r="L220" s="109"/>
      <c r="M220" s="203" t="s">
        <v>5</v>
      </c>
      <c r="N220" s="204" t="s">
        <v>50</v>
      </c>
      <c r="O220" s="110"/>
      <c r="P220" s="205">
        <f>O220*H220</f>
        <v>0</v>
      </c>
      <c r="Q220" s="205">
        <v>0</v>
      </c>
      <c r="R220" s="205">
        <f>Q220*H220</f>
        <v>0</v>
      </c>
      <c r="S220" s="205">
        <v>0</v>
      </c>
      <c r="T220" s="206">
        <f>S220*H220</f>
        <v>0</v>
      </c>
      <c r="AR220" s="99" t="s">
        <v>243</v>
      </c>
      <c r="AT220" s="99" t="s">
        <v>130</v>
      </c>
      <c r="AU220" s="99" t="s">
        <v>90</v>
      </c>
      <c r="AY220" s="99" t="s">
        <v>128</v>
      </c>
      <c r="BE220" s="207">
        <f>IF(N220="základní",J220,0)</f>
        <v>0</v>
      </c>
      <c r="BF220" s="207">
        <f>IF(N220="snížená",J220,0)</f>
        <v>0</v>
      </c>
      <c r="BG220" s="207">
        <f>IF(N220="zákl. přenesená",J220,0)</f>
        <v>0</v>
      </c>
      <c r="BH220" s="207">
        <f>IF(N220="sníž. přenesená",J220,0)</f>
        <v>0</v>
      </c>
      <c r="BI220" s="207">
        <f>IF(N220="nulová",J220,0)</f>
        <v>0</v>
      </c>
      <c r="BJ220" s="99" t="s">
        <v>24</v>
      </c>
      <c r="BK220" s="207">
        <f>ROUND(I220*H220,2)</f>
        <v>0</v>
      </c>
      <c r="BL220" s="99" t="s">
        <v>243</v>
      </c>
      <c r="BM220" s="99" t="s">
        <v>369</v>
      </c>
    </row>
    <row r="221" spans="2:65" s="108" customFormat="1" ht="27">
      <c r="B221" s="109"/>
      <c r="D221" s="208" t="s">
        <v>137</v>
      </c>
      <c r="F221" s="209" t="s">
        <v>370</v>
      </c>
      <c r="L221" s="109"/>
      <c r="M221" s="210"/>
      <c r="N221" s="110"/>
      <c r="O221" s="110"/>
      <c r="P221" s="110"/>
      <c r="Q221" s="110"/>
      <c r="R221" s="110"/>
      <c r="S221" s="110"/>
      <c r="T221" s="211"/>
      <c r="AT221" s="99" t="s">
        <v>137</v>
      </c>
      <c r="AU221" s="99" t="s">
        <v>90</v>
      </c>
    </row>
    <row r="222" spans="2:65" s="108" customFormat="1" ht="121.5">
      <c r="B222" s="109"/>
      <c r="D222" s="208" t="s">
        <v>139</v>
      </c>
      <c r="F222" s="212" t="s">
        <v>371</v>
      </c>
      <c r="L222" s="109"/>
      <c r="M222" s="210"/>
      <c r="N222" s="110"/>
      <c r="O222" s="110"/>
      <c r="P222" s="110"/>
      <c r="Q222" s="110"/>
      <c r="R222" s="110"/>
      <c r="S222" s="110"/>
      <c r="T222" s="211"/>
      <c r="AT222" s="99" t="s">
        <v>139</v>
      </c>
      <c r="AU222" s="99" t="s">
        <v>90</v>
      </c>
    </row>
    <row r="223" spans="2:65" s="183" customFormat="1" ht="37.35" customHeight="1">
      <c r="B223" s="182"/>
      <c r="D223" s="193" t="s">
        <v>78</v>
      </c>
      <c r="E223" s="245" t="s">
        <v>372</v>
      </c>
      <c r="F223" s="245" t="s">
        <v>373</v>
      </c>
      <c r="J223" s="246">
        <f>J224+J229+J235+J239+J243</f>
        <v>0</v>
      </c>
      <c r="L223" s="182"/>
      <c r="M223" s="187"/>
      <c r="N223" s="188"/>
      <c r="O223" s="188"/>
      <c r="P223" s="189">
        <f>P224+SUM(P225:P228)+P239</f>
        <v>0</v>
      </c>
      <c r="Q223" s="188"/>
      <c r="R223" s="189">
        <f>R224+SUM(R225:R228)+R239</f>
        <v>0</v>
      </c>
      <c r="S223" s="188"/>
      <c r="T223" s="190">
        <f>T224+SUM(T225:T228)+T239</f>
        <v>0</v>
      </c>
      <c r="AR223" s="184" t="s">
        <v>167</v>
      </c>
      <c r="AT223" s="191" t="s">
        <v>78</v>
      </c>
      <c r="AU223" s="191" t="s">
        <v>79</v>
      </c>
      <c r="AY223" s="184" t="s">
        <v>128</v>
      </c>
      <c r="BK223" s="192">
        <f>BK224+SUM(BK225:BK228)+BK239</f>
        <v>0</v>
      </c>
    </row>
    <row r="224" spans="2:65" s="108" customFormat="1" ht="22.5" customHeight="1">
      <c r="B224" s="109"/>
      <c r="C224" s="196" t="s">
        <v>374</v>
      </c>
      <c r="D224" s="196" t="s">
        <v>130</v>
      </c>
      <c r="E224" s="197" t="s">
        <v>375</v>
      </c>
      <c r="F224" s="198" t="s">
        <v>376</v>
      </c>
      <c r="G224" s="199" t="s">
        <v>377</v>
      </c>
      <c r="H224" s="200">
        <v>1</v>
      </c>
      <c r="I224" s="201"/>
      <c r="J224" s="202">
        <f>ROUND(I224*H224,2)</f>
        <v>0</v>
      </c>
      <c r="K224" s="198" t="s">
        <v>5</v>
      </c>
      <c r="L224" s="109"/>
      <c r="M224" s="203" t="s">
        <v>5</v>
      </c>
      <c r="N224" s="204" t="s">
        <v>50</v>
      </c>
      <c r="O224" s="110"/>
      <c r="P224" s="205">
        <f>O224*H224</f>
        <v>0</v>
      </c>
      <c r="Q224" s="205">
        <v>0</v>
      </c>
      <c r="R224" s="205">
        <f>Q224*H224</f>
        <v>0</v>
      </c>
      <c r="S224" s="205">
        <v>0</v>
      </c>
      <c r="T224" s="206">
        <f>S224*H224</f>
        <v>0</v>
      </c>
      <c r="AR224" s="99" t="s">
        <v>378</v>
      </c>
      <c r="AT224" s="99" t="s">
        <v>130</v>
      </c>
      <c r="AU224" s="99" t="s">
        <v>24</v>
      </c>
      <c r="AY224" s="99" t="s">
        <v>128</v>
      </c>
      <c r="BE224" s="207">
        <f>IF(N224="základní",J224,0)</f>
        <v>0</v>
      </c>
      <c r="BF224" s="207">
        <f>IF(N224="snížená",J224,0)</f>
        <v>0</v>
      </c>
      <c r="BG224" s="207">
        <f>IF(N224="zákl. přenesená",J224,0)</f>
        <v>0</v>
      </c>
      <c r="BH224" s="207">
        <f>IF(N224="sníž. přenesená",J224,0)</f>
        <v>0</v>
      </c>
      <c r="BI224" s="207">
        <f>IF(N224="nulová",J224,0)</f>
        <v>0</v>
      </c>
      <c r="BJ224" s="99" t="s">
        <v>24</v>
      </c>
      <c r="BK224" s="207">
        <f>ROUND(I224*H224,2)</f>
        <v>0</v>
      </c>
      <c r="BL224" s="99" t="s">
        <v>378</v>
      </c>
      <c r="BM224" s="99" t="s">
        <v>379</v>
      </c>
    </row>
    <row r="225" spans="2:65" s="108" customFormat="1" ht="27">
      <c r="B225" s="109"/>
      <c r="D225" s="208" t="s">
        <v>137</v>
      </c>
      <c r="F225" s="209" t="s">
        <v>380</v>
      </c>
      <c r="L225" s="109"/>
      <c r="M225" s="210"/>
      <c r="N225" s="110"/>
      <c r="O225" s="110"/>
      <c r="P225" s="110"/>
      <c r="Q225" s="110"/>
      <c r="R225" s="110"/>
      <c r="S225" s="110"/>
      <c r="T225" s="211"/>
      <c r="AT225" s="99" t="s">
        <v>137</v>
      </c>
      <c r="AU225" s="99" t="s">
        <v>24</v>
      </c>
    </row>
    <row r="226" spans="2:65" s="214" customFormat="1">
      <c r="B226" s="213"/>
      <c r="D226" s="208" t="s">
        <v>141</v>
      </c>
      <c r="E226" s="215" t="s">
        <v>5</v>
      </c>
      <c r="F226" s="216" t="s">
        <v>381</v>
      </c>
      <c r="H226" s="217" t="s">
        <v>5</v>
      </c>
      <c r="L226" s="213"/>
      <c r="M226" s="218"/>
      <c r="N226" s="219"/>
      <c r="O226" s="219"/>
      <c r="P226" s="219"/>
      <c r="Q226" s="219"/>
      <c r="R226" s="219"/>
      <c r="S226" s="219"/>
      <c r="T226" s="220"/>
      <c r="AT226" s="217" t="s">
        <v>141</v>
      </c>
      <c r="AU226" s="217" t="s">
        <v>24</v>
      </c>
      <c r="AV226" s="214" t="s">
        <v>24</v>
      </c>
      <c r="AW226" s="214" t="s">
        <v>42</v>
      </c>
      <c r="AX226" s="214" t="s">
        <v>79</v>
      </c>
      <c r="AY226" s="217" t="s">
        <v>128</v>
      </c>
    </row>
    <row r="227" spans="2:65" s="222" customFormat="1">
      <c r="B227" s="221"/>
      <c r="D227" s="208" t="s">
        <v>141</v>
      </c>
      <c r="E227" s="230" t="s">
        <v>5</v>
      </c>
      <c r="F227" s="231" t="s">
        <v>24</v>
      </c>
      <c r="H227" s="232">
        <v>1</v>
      </c>
      <c r="L227" s="221"/>
      <c r="M227" s="227"/>
      <c r="N227" s="228"/>
      <c r="O227" s="228"/>
      <c r="P227" s="228"/>
      <c r="Q227" s="228"/>
      <c r="R227" s="228"/>
      <c r="S227" s="228"/>
      <c r="T227" s="229"/>
      <c r="AT227" s="230" t="s">
        <v>141</v>
      </c>
      <c r="AU227" s="230" t="s">
        <v>24</v>
      </c>
      <c r="AV227" s="222" t="s">
        <v>90</v>
      </c>
      <c r="AW227" s="222" t="s">
        <v>42</v>
      </c>
      <c r="AX227" s="222" t="s">
        <v>79</v>
      </c>
      <c r="AY227" s="230" t="s">
        <v>128</v>
      </c>
    </row>
    <row r="228" spans="2:65" s="183" customFormat="1" ht="29.85" customHeight="1">
      <c r="B228" s="182"/>
      <c r="D228" s="193" t="s">
        <v>78</v>
      </c>
      <c r="E228" s="194" t="s">
        <v>382</v>
      </c>
      <c r="F228" s="194" t="s">
        <v>383</v>
      </c>
      <c r="J228" s="195">
        <f>BK228</f>
        <v>0</v>
      </c>
      <c r="L228" s="182"/>
      <c r="M228" s="187"/>
      <c r="N228" s="188"/>
      <c r="O228" s="188"/>
      <c r="P228" s="189">
        <f>SUM(P229:P238)</f>
        <v>0</v>
      </c>
      <c r="Q228" s="188"/>
      <c r="R228" s="189">
        <f>SUM(R229:R238)</f>
        <v>0</v>
      </c>
      <c r="S228" s="188"/>
      <c r="T228" s="190">
        <f>SUM(T229:T238)</f>
        <v>0</v>
      </c>
      <c r="AR228" s="184" t="s">
        <v>167</v>
      </c>
      <c r="AT228" s="191" t="s">
        <v>78</v>
      </c>
      <c r="AU228" s="191" t="s">
        <v>24</v>
      </c>
      <c r="AY228" s="184" t="s">
        <v>128</v>
      </c>
      <c r="BK228" s="192">
        <f>SUM(BK229:BK238)</f>
        <v>0</v>
      </c>
    </row>
    <row r="229" spans="2:65" s="108" customFormat="1" ht="22.5" customHeight="1">
      <c r="B229" s="109"/>
      <c r="C229" s="196" t="s">
        <v>384</v>
      </c>
      <c r="D229" s="196" t="s">
        <v>130</v>
      </c>
      <c r="E229" s="197" t="s">
        <v>385</v>
      </c>
      <c r="F229" s="198" t="s">
        <v>386</v>
      </c>
      <c r="G229" s="199" t="s">
        <v>377</v>
      </c>
      <c r="H229" s="200">
        <v>1</v>
      </c>
      <c r="I229" s="201"/>
      <c r="J229" s="202">
        <f>ROUND(I229*H229,2)</f>
        <v>0</v>
      </c>
      <c r="K229" s="198" t="s">
        <v>5</v>
      </c>
      <c r="L229" s="109"/>
      <c r="M229" s="203" t="s">
        <v>5</v>
      </c>
      <c r="N229" s="204" t="s">
        <v>50</v>
      </c>
      <c r="O229" s="110"/>
      <c r="P229" s="205">
        <f>O229*H229</f>
        <v>0</v>
      </c>
      <c r="Q229" s="205">
        <v>0</v>
      </c>
      <c r="R229" s="205">
        <f>Q229*H229</f>
        <v>0</v>
      </c>
      <c r="S229" s="205">
        <v>0</v>
      </c>
      <c r="T229" s="206">
        <f>S229*H229</f>
        <v>0</v>
      </c>
      <c r="AR229" s="99" t="s">
        <v>378</v>
      </c>
      <c r="AT229" s="99" t="s">
        <v>130</v>
      </c>
      <c r="AU229" s="99" t="s">
        <v>90</v>
      </c>
      <c r="AY229" s="99" t="s">
        <v>128</v>
      </c>
      <c r="BE229" s="207">
        <f>IF(N229="základní",J229,0)</f>
        <v>0</v>
      </c>
      <c r="BF229" s="207">
        <f>IF(N229="snížená",J229,0)</f>
        <v>0</v>
      </c>
      <c r="BG229" s="207">
        <f>IF(N229="zákl. přenesená",J229,0)</f>
        <v>0</v>
      </c>
      <c r="BH229" s="207">
        <f>IF(N229="sníž. přenesená",J229,0)</f>
        <v>0</v>
      </c>
      <c r="BI229" s="207">
        <f>IF(N229="nulová",J229,0)</f>
        <v>0</v>
      </c>
      <c r="BJ229" s="99" t="s">
        <v>24</v>
      </c>
      <c r="BK229" s="207">
        <f>ROUND(I229*H229,2)</f>
        <v>0</v>
      </c>
      <c r="BL229" s="99" t="s">
        <v>378</v>
      </c>
      <c r="BM229" s="99" t="s">
        <v>387</v>
      </c>
    </row>
    <row r="230" spans="2:65" s="108" customFormat="1">
      <c r="B230" s="109"/>
      <c r="D230" s="208" t="s">
        <v>137</v>
      </c>
      <c r="F230" s="209" t="s">
        <v>388</v>
      </c>
      <c r="L230" s="109"/>
      <c r="M230" s="210"/>
      <c r="N230" s="110"/>
      <c r="O230" s="110"/>
      <c r="P230" s="110"/>
      <c r="Q230" s="110"/>
      <c r="R230" s="110"/>
      <c r="S230" s="110"/>
      <c r="T230" s="211"/>
      <c r="AT230" s="99" t="s">
        <v>137</v>
      </c>
      <c r="AU230" s="99" t="s">
        <v>90</v>
      </c>
    </row>
    <row r="231" spans="2:65" s="214" customFormat="1">
      <c r="B231" s="213"/>
      <c r="D231" s="208" t="s">
        <v>141</v>
      </c>
      <c r="E231" s="215" t="s">
        <v>5</v>
      </c>
      <c r="F231" s="216" t="s">
        <v>389</v>
      </c>
      <c r="H231" s="217" t="s">
        <v>5</v>
      </c>
      <c r="L231" s="213"/>
      <c r="M231" s="218"/>
      <c r="N231" s="219"/>
      <c r="O231" s="219"/>
      <c r="P231" s="219"/>
      <c r="Q231" s="219"/>
      <c r="R231" s="219"/>
      <c r="S231" s="219"/>
      <c r="T231" s="220"/>
      <c r="AT231" s="217" t="s">
        <v>141</v>
      </c>
      <c r="AU231" s="217" t="s">
        <v>90</v>
      </c>
      <c r="AV231" s="214" t="s">
        <v>24</v>
      </c>
      <c r="AW231" s="214" t="s">
        <v>42</v>
      </c>
      <c r="AX231" s="214" t="s">
        <v>79</v>
      </c>
      <c r="AY231" s="217" t="s">
        <v>128</v>
      </c>
    </row>
    <row r="232" spans="2:65" s="214" customFormat="1">
      <c r="B232" s="213"/>
      <c r="D232" s="208" t="s">
        <v>141</v>
      </c>
      <c r="E232" s="215" t="s">
        <v>5</v>
      </c>
      <c r="F232" s="216" t="s">
        <v>390</v>
      </c>
      <c r="H232" s="217" t="s">
        <v>5</v>
      </c>
      <c r="L232" s="213"/>
      <c r="M232" s="218"/>
      <c r="N232" s="219"/>
      <c r="O232" s="219"/>
      <c r="P232" s="219"/>
      <c r="Q232" s="219"/>
      <c r="R232" s="219"/>
      <c r="S232" s="219"/>
      <c r="T232" s="220"/>
      <c r="AT232" s="217" t="s">
        <v>141</v>
      </c>
      <c r="AU232" s="217" t="s">
        <v>90</v>
      </c>
      <c r="AV232" s="214" t="s">
        <v>24</v>
      </c>
      <c r="AW232" s="214" t="s">
        <v>42</v>
      </c>
      <c r="AX232" s="214" t="s">
        <v>79</v>
      </c>
      <c r="AY232" s="217" t="s">
        <v>128</v>
      </c>
    </row>
    <row r="233" spans="2:65" s="214" customFormat="1">
      <c r="B233" s="213"/>
      <c r="D233" s="208" t="s">
        <v>141</v>
      </c>
      <c r="E233" s="215" t="s">
        <v>5</v>
      </c>
      <c r="F233" s="216" t="s">
        <v>391</v>
      </c>
      <c r="H233" s="217" t="s">
        <v>5</v>
      </c>
      <c r="L233" s="213"/>
      <c r="M233" s="218"/>
      <c r="N233" s="219"/>
      <c r="O233" s="219"/>
      <c r="P233" s="219"/>
      <c r="Q233" s="219"/>
      <c r="R233" s="219"/>
      <c r="S233" s="219"/>
      <c r="T233" s="220"/>
      <c r="AT233" s="217" t="s">
        <v>141</v>
      </c>
      <c r="AU233" s="217" t="s">
        <v>90</v>
      </c>
      <c r="AV233" s="214" t="s">
        <v>24</v>
      </c>
      <c r="AW233" s="214" t="s">
        <v>42</v>
      </c>
      <c r="AX233" s="214" t="s">
        <v>79</v>
      </c>
      <c r="AY233" s="217" t="s">
        <v>128</v>
      </c>
    </row>
    <row r="234" spans="2:65" s="222" customFormat="1">
      <c r="B234" s="221"/>
      <c r="D234" s="223" t="s">
        <v>141</v>
      </c>
      <c r="E234" s="224" t="s">
        <v>5</v>
      </c>
      <c r="F234" s="225" t="s">
        <v>24</v>
      </c>
      <c r="H234" s="226">
        <v>1</v>
      </c>
      <c r="L234" s="221"/>
      <c r="M234" s="227"/>
      <c r="N234" s="228"/>
      <c r="O234" s="228"/>
      <c r="P234" s="228"/>
      <c r="Q234" s="228"/>
      <c r="R234" s="228"/>
      <c r="S234" s="228"/>
      <c r="T234" s="229"/>
      <c r="AT234" s="230" t="s">
        <v>141</v>
      </c>
      <c r="AU234" s="230" t="s">
        <v>90</v>
      </c>
      <c r="AV234" s="222" t="s">
        <v>90</v>
      </c>
      <c r="AW234" s="222" t="s">
        <v>42</v>
      </c>
      <c r="AX234" s="222" t="s">
        <v>79</v>
      </c>
      <c r="AY234" s="230" t="s">
        <v>128</v>
      </c>
    </row>
    <row r="235" spans="2:65" s="108" customFormat="1" ht="22.5" customHeight="1">
      <c r="B235" s="109"/>
      <c r="C235" s="196" t="s">
        <v>392</v>
      </c>
      <c r="D235" s="196" t="s">
        <v>130</v>
      </c>
      <c r="E235" s="197" t="s">
        <v>393</v>
      </c>
      <c r="F235" s="198" t="s">
        <v>394</v>
      </c>
      <c r="G235" s="199" t="s">
        <v>377</v>
      </c>
      <c r="H235" s="200">
        <v>1</v>
      </c>
      <c r="I235" s="201"/>
      <c r="J235" s="202">
        <f>ROUND(I235*H235,2)</f>
        <v>0</v>
      </c>
      <c r="K235" s="198" t="s">
        <v>5</v>
      </c>
      <c r="L235" s="109"/>
      <c r="M235" s="203" t="s">
        <v>5</v>
      </c>
      <c r="N235" s="204" t="s">
        <v>50</v>
      </c>
      <c r="O235" s="110"/>
      <c r="P235" s="205">
        <f>O235*H235</f>
        <v>0</v>
      </c>
      <c r="Q235" s="205">
        <v>0</v>
      </c>
      <c r="R235" s="205">
        <f>Q235*H235</f>
        <v>0</v>
      </c>
      <c r="S235" s="205">
        <v>0</v>
      </c>
      <c r="T235" s="206">
        <f>S235*H235</f>
        <v>0</v>
      </c>
      <c r="AR235" s="99" t="s">
        <v>378</v>
      </c>
      <c r="AT235" s="99" t="s">
        <v>130</v>
      </c>
      <c r="AU235" s="99" t="s">
        <v>90</v>
      </c>
      <c r="AY235" s="99" t="s">
        <v>128</v>
      </c>
      <c r="BE235" s="207">
        <f>IF(N235="základní",J235,0)</f>
        <v>0</v>
      </c>
      <c r="BF235" s="207">
        <f>IF(N235="snížená",J235,0)</f>
        <v>0</v>
      </c>
      <c r="BG235" s="207">
        <f>IF(N235="zákl. přenesená",J235,0)</f>
        <v>0</v>
      </c>
      <c r="BH235" s="207">
        <f>IF(N235="sníž. přenesená",J235,0)</f>
        <v>0</v>
      </c>
      <c r="BI235" s="207">
        <f>IF(N235="nulová",J235,0)</f>
        <v>0</v>
      </c>
      <c r="BJ235" s="99" t="s">
        <v>24</v>
      </c>
      <c r="BK235" s="207">
        <f>ROUND(I235*H235,2)</f>
        <v>0</v>
      </c>
      <c r="BL235" s="99" t="s">
        <v>378</v>
      </c>
      <c r="BM235" s="99" t="s">
        <v>395</v>
      </c>
    </row>
    <row r="236" spans="2:65" s="108" customFormat="1">
      <c r="B236" s="109"/>
      <c r="D236" s="208" t="s">
        <v>137</v>
      </c>
      <c r="F236" s="209" t="s">
        <v>396</v>
      </c>
      <c r="L236" s="109"/>
      <c r="M236" s="210"/>
      <c r="N236" s="110"/>
      <c r="O236" s="110"/>
      <c r="P236" s="110"/>
      <c r="Q236" s="110"/>
      <c r="R236" s="110"/>
      <c r="S236" s="110"/>
      <c r="T236" s="211"/>
      <c r="AT236" s="99" t="s">
        <v>137</v>
      </c>
      <c r="AU236" s="99" t="s">
        <v>90</v>
      </c>
    </row>
    <row r="237" spans="2:65" s="214" customFormat="1">
      <c r="B237" s="213"/>
      <c r="D237" s="208" t="s">
        <v>141</v>
      </c>
      <c r="E237" s="215" t="s">
        <v>5</v>
      </c>
      <c r="F237" s="216" t="s">
        <v>397</v>
      </c>
      <c r="H237" s="217" t="s">
        <v>5</v>
      </c>
      <c r="L237" s="213"/>
      <c r="M237" s="218"/>
      <c r="N237" s="219"/>
      <c r="O237" s="219"/>
      <c r="P237" s="219"/>
      <c r="Q237" s="219"/>
      <c r="R237" s="219"/>
      <c r="S237" s="219"/>
      <c r="T237" s="220"/>
      <c r="AT237" s="217" t="s">
        <v>141</v>
      </c>
      <c r="AU237" s="217" t="s">
        <v>90</v>
      </c>
      <c r="AV237" s="214" t="s">
        <v>24</v>
      </c>
      <c r="AW237" s="214" t="s">
        <v>42</v>
      </c>
      <c r="AX237" s="214" t="s">
        <v>79</v>
      </c>
      <c r="AY237" s="217" t="s">
        <v>128</v>
      </c>
    </row>
    <row r="238" spans="2:65" s="222" customFormat="1">
      <c r="B238" s="221"/>
      <c r="D238" s="208" t="s">
        <v>141</v>
      </c>
      <c r="E238" s="230" t="s">
        <v>5</v>
      </c>
      <c r="F238" s="231" t="s">
        <v>24</v>
      </c>
      <c r="H238" s="232">
        <v>1</v>
      </c>
      <c r="L238" s="221"/>
      <c r="M238" s="227"/>
      <c r="N238" s="228"/>
      <c r="O238" s="228"/>
      <c r="P238" s="228"/>
      <c r="Q238" s="228"/>
      <c r="R238" s="228"/>
      <c r="S238" s="228"/>
      <c r="T238" s="229"/>
      <c r="AT238" s="230" t="s">
        <v>141</v>
      </c>
      <c r="AU238" s="230" t="s">
        <v>90</v>
      </c>
      <c r="AV238" s="222" t="s">
        <v>90</v>
      </c>
      <c r="AW238" s="222" t="s">
        <v>42</v>
      </c>
      <c r="AX238" s="222" t="s">
        <v>79</v>
      </c>
      <c r="AY238" s="230" t="s">
        <v>128</v>
      </c>
    </row>
    <row r="239" spans="2:65" s="183" customFormat="1" ht="29.85" customHeight="1">
      <c r="B239" s="182"/>
      <c r="D239" s="193" t="s">
        <v>78</v>
      </c>
      <c r="E239" s="194" t="s">
        <v>398</v>
      </c>
      <c r="F239" s="194" t="s">
        <v>399</v>
      </c>
      <c r="J239" s="195">
        <f>BK239</f>
        <v>0</v>
      </c>
      <c r="L239" s="182"/>
      <c r="M239" s="187"/>
      <c r="N239" s="188"/>
      <c r="O239" s="188"/>
      <c r="P239" s="189">
        <f>SUM(P240:P242)</f>
        <v>0</v>
      </c>
      <c r="Q239" s="188"/>
      <c r="R239" s="189">
        <f>SUM(R240:R242)</f>
        <v>0</v>
      </c>
      <c r="S239" s="188"/>
      <c r="T239" s="190">
        <f>SUM(T240:T242)</f>
        <v>0</v>
      </c>
      <c r="AR239" s="184" t="s">
        <v>167</v>
      </c>
      <c r="AT239" s="191" t="s">
        <v>78</v>
      </c>
      <c r="AU239" s="191" t="s">
        <v>24</v>
      </c>
      <c r="AY239" s="184" t="s">
        <v>128</v>
      </c>
      <c r="BK239" s="192">
        <f>SUM(BK240:BK242)</f>
        <v>0</v>
      </c>
    </row>
    <row r="240" spans="2:65" s="108" customFormat="1" ht="22.5" customHeight="1">
      <c r="B240" s="109"/>
      <c r="C240" s="196" t="s">
        <v>400</v>
      </c>
      <c r="D240" s="196" t="s">
        <v>130</v>
      </c>
      <c r="E240" s="197" t="s">
        <v>401</v>
      </c>
      <c r="F240" s="198" t="s">
        <v>402</v>
      </c>
      <c r="G240" s="199" t="s">
        <v>403</v>
      </c>
      <c r="H240" s="200">
        <v>1</v>
      </c>
      <c r="I240" s="201"/>
      <c r="J240" s="202">
        <f>ROUND(I240*H240,2)</f>
        <v>0</v>
      </c>
      <c r="K240" s="198" t="s">
        <v>5</v>
      </c>
      <c r="L240" s="109"/>
      <c r="M240" s="203" t="s">
        <v>5</v>
      </c>
      <c r="N240" s="204" t="s">
        <v>50</v>
      </c>
      <c r="O240" s="110"/>
      <c r="P240" s="205">
        <f>O240*H240</f>
        <v>0</v>
      </c>
      <c r="Q240" s="205">
        <v>0</v>
      </c>
      <c r="R240" s="205">
        <f>Q240*H240</f>
        <v>0</v>
      </c>
      <c r="S240" s="205">
        <v>0</v>
      </c>
      <c r="T240" s="206">
        <f>S240*H240</f>
        <v>0</v>
      </c>
      <c r="AR240" s="99" t="s">
        <v>378</v>
      </c>
      <c r="AT240" s="99" t="s">
        <v>130</v>
      </c>
      <c r="AU240" s="99" t="s">
        <v>90</v>
      </c>
      <c r="AY240" s="99" t="s">
        <v>128</v>
      </c>
      <c r="BE240" s="207">
        <f>IF(N240="základní",J240,0)</f>
        <v>0</v>
      </c>
      <c r="BF240" s="207">
        <f>IF(N240="snížená",J240,0)</f>
        <v>0</v>
      </c>
      <c r="BG240" s="207">
        <f>IF(N240="zákl. přenesená",J240,0)</f>
        <v>0</v>
      </c>
      <c r="BH240" s="207">
        <f>IF(N240="sníž. přenesená",J240,0)</f>
        <v>0</v>
      </c>
      <c r="BI240" s="207">
        <f>IF(N240="nulová",J240,0)</f>
        <v>0</v>
      </c>
      <c r="BJ240" s="99" t="s">
        <v>24</v>
      </c>
      <c r="BK240" s="207">
        <f>ROUND(I240*H240,2)</f>
        <v>0</v>
      </c>
      <c r="BL240" s="99" t="s">
        <v>378</v>
      </c>
      <c r="BM240" s="99" t="s">
        <v>404</v>
      </c>
    </row>
    <row r="241" spans="2:51" s="108" customFormat="1">
      <c r="B241" s="109"/>
      <c r="D241" s="208" t="s">
        <v>137</v>
      </c>
      <c r="F241" s="209" t="s">
        <v>405</v>
      </c>
      <c r="L241" s="109"/>
      <c r="M241" s="210"/>
      <c r="N241" s="110"/>
      <c r="O241" s="110"/>
      <c r="P241" s="110"/>
      <c r="Q241" s="110"/>
      <c r="R241" s="110"/>
      <c r="S241" s="110"/>
      <c r="T241" s="211"/>
      <c r="AT241" s="99" t="s">
        <v>137</v>
      </c>
      <c r="AU241" s="99" t="s">
        <v>90</v>
      </c>
    </row>
    <row r="242" spans="2:51" s="222" customFormat="1">
      <c r="B242" s="221"/>
      <c r="D242" s="208" t="s">
        <v>141</v>
      </c>
      <c r="E242" s="230" t="s">
        <v>5</v>
      </c>
      <c r="F242" s="231" t="s">
        <v>24</v>
      </c>
      <c r="H242" s="232">
        <v>1</v>
      </c>
      <c r="L242" s="221"/>
      <c r="M242" s="247"/>
      <c r="N242" s="248"/>
      <c r="O242" s="248"/>
      <c r="P242" s="248"/>
      <c r="Q242" s="248"/>
      <c r="R242" s="248"/>
      <c r="S242" s="248"/>
      <c r="T242" s="249"/>
      <c r="AT242" s="230" t="s">
        <v>141</v>
      </c>
      <c r="AU242" s="230" t="s">
        <v>90</v>
      </c>
      <c r="AV242" s="222" t="s">
        <v>90</v>
      </c>
      <c r="AW242" s="222" t="s">
        <v>42</v>
      </c>
      <c r="AX242" s="222" t="s">
        <v>79</v>
      </c>
      <c r="AY242" s="230" t="s">
        <v>128</v>
      </c>
    </row>
    <row r="243" spans="2:51" s="108" customFormat="1" ht="28.5" customHeight="1">
      <c r="B243" s="137"/>
      <c r="C243" s="250">
        <v>40</v>
      </c>
      <c r="D243" s="250" t="s">
        <v>130</v>
      </c>
      <c r="E243" s="251"/>
      <c r="F243" s="252" t="s">
        <v>589</v>
      </c>
      <c r="G243" s="253" t="s">
        <v>590</v>
      </c>
      <c r="H243" s="254">
        <v>5</v>
      </c>
      <c r="I243" s="255">
        <f>+(J86+J214)*H243/100</f>
        <v>0</v>
      </c>
      <c r="J243" s="256">
        <f>ROUND(I243*H243,2)</f>
        <v>0</v>
      </c>
      <c r="K243" s="138"/>
      <c r="L243" s="109"/>
    </row>
  </sheetData>
  <sheetProtection password="E2D8" sheet="1" objects="1" scenarios="1"/>
  <protectedRanges>
    <protectedRange sqref="I1:I1048576" name="Oblast1"/>
  </protectedRanges>
  <autoFilter ref="C84:K242"/>
  <mergeCells count="6">
    <mergeCell ref="E77:H77"/>
    <mergeCell ref="G1:H1"/>
    <mergeCell ref="L2:V2"/>
    <mergeCell ref="E7:H7"/>
    <mergeCell ref="E22:H22"/>
    <mergeCell ref="E43:H43"/>
  </mergeCells>
  <hyperlinks>
    <hyperlink ref="F1:G1" location="C2" display="1) Krycí list soupisu"/>
    <hyperlink ref="G1:H1" location="C50" display="2) Rekapitulace"/>
    <hyperlink ref="J1" location="C8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6" customWidth="1"/>
    <col min="2" max="2" width="1.6640625" style="6" customWidth="1"/>
    <col min="3" max="4" width="5" style="6" customWidth="1"/>
    <col min="5" max="5" width="11.6640625" style="6" customWidth="1"/>
    <col min="6" max="6" width="9.1640625" style="6" customWidth="1"/>
    <col min="7" max="7" width="5" style="6" customWidth="1"/>
    <col min="8" max="8" width="77.83203125" style="6" customWidth="1"/>
    <col min="9" max="10" width="20" style="6" customWidth="1"/>
    <col min="11" max="11" width="1.6640625" style="6" customWidth="1"/>
  </cols>
  <sheetData>
    <row r="1" spans="2:11" ht="37.5" customHeight="1"/>
    <row r="2" spans="2:11" ht="7.5" customHeight="1">
      <c r="B2" s="7"/>
      <c r="C2" s="8"/>
      <c r="D2" s="8"/>
      <c r="E2" s="8"/>
      <c r="F2" s="8"/>
      <c r="G2" s="8"/>
      <c r="H2" s="8"/>
      <c r="I2" s="8"/>
      <c r="J2" s="8"/>
      <c r="K2" s="9"/>
    </row>
    <row r="3" spans="2:11" s="1" customFormat="1" ht="45" customHeight="1">
      <c r="B3" s="10"/>
      <c r="C3" s="84" t="s">
        <v>406</v>
      </c>
      <c r="D3" s="84"/>
      <c r="E3" s="84"/>
      <c r="F3" s="84"/>
      <c r="G3" s="84"/>
      <c r="H3" s="84"/>
      <c r="I3" s="84"/>
      <c r="J3" s="84"/>
      <c r="K3" s="11"/>
    </row>
    <row r="4" spans="2:11" ht="25.5" customHeight="1">
      <c r="B4" s="12"/>
      <c r="C4" s="85" t="s">
        <v>407</v>
      </c>
      <c r="D4" s="85"/>
      <c r="E4" s="85"/>
      <c r="F4" s="85"/>
      <c r="G4" s="85"/>
      <c r="H4" s="85"/>
      <c r="I4" s="85"/>
      <c r="J4" s="85"/>
      <c r="K4" s="13"/>
    </row>
    <row r="5" spans="2:11" ht="5.25" customHeight="1">
      <c r="B5" s="12"/>
      <c r="C5" s="14"/>
      <c r="D5" s="14"/>
      <c r="E5" s="14"/>
      <c r="F5" s="14"/>
      <c r="G5" s="14"/>
      <c r="H5" s="14"/>
      <c r="I5" s="14"/>
      <c r="J5" s="14"/>
      <c r="K5" s="13"/>
    </row>
    <row r="6" spans="2:11" ht="15" customHeight="1">
      <c r="B6" s="12"/>
      <c r="C6" s="86" t="s">
        <v>408</v>
      </c>
      <c r="D6" s="86"/>
      <c r="E6" s="86"/>
      <c r="F6" s="86"/>
      <c r="G6" s="86"/>
      <c r="H6" s="86"/>
      <c r="I6" s="86"/>
      <c r="J6" s="86"/>
      <c r="K6" s="13"/>
    </row>
    <row r="7" spans="2:11" ht="15" customHeight="1">
      <c r="B7" s="16"/>
      <c r="C7" s="86" t="s">
        <v>409</v>
      </c>
      <c r="D7" s="86"/>
      <c r="E7" s="86"/>
      <c r="F7" s="86"/>
      <c r="G7" s="86"/>
      <c r="H7" s="86"/>
      <c r="I7" s="86"/>
      <c r="J7" s="86"/>
      <c r="K7" s="13"/>
    </row>
    <row r="8" spans="2:11" ht="12.75" customHeight="1">
      <c r="B8" s="16"/>
      <c r="C8" s="15"/>
      <c r="D8" s="15"/>
      <c r="E8" s="15"/>
      <c r="F8" s="15"/>
      <c r="G8" s="15"/>
      <c r="H8" s="15"/>
      <c r="I8" s="15"/>
      <c r="J8" s="15"/>
      <c r="K8" s="13"/>
    </row>
    <row r="9" spans="2:11" ht="15" customHeight="1">
      <c r="B9" s="16"/>
      <c r="C9" s="86" t="s">
        <v>410</v>
      </c>
      <c r="D9" s="86"/>
      <c r="E9" s="86"/>
      <c r="F9" s="86"/>
      <c r="G9" s="86"/>
      <c r="H9" s="86"/>
      <c r="I9" s="86"/>
      <c r="J9" s="86"/>
      <c r="K9" s="13"/>
    </row>
    <row r="10" spans="2:11" ht="15" customHeight="1">
      <c r="B10" s="16"/>
      <c r="C10" s="15"/>
      <c r="D10" s="86" t="s">
        <v>411</v>
      </c>
      <c r="E10" s="86"/>
      <c r="F10" s="86"/>
      <c r="G10" s="86"/>
      <c r="H10" s="86"/>
      <c r="I10" s="86"/>
      <c r="J10" s="86"/>
      <c r="K10" s="13"/>
    </row>
    <row r="11" spans="2:11" ht="15" customHeight="1">
      <c r="B11" s="16"/>
      <c r="C11" s="17"/>
      <c r="D11" s="86" t="s">
        <v>412</v>
      </c>
      <c r="E11" s="86"/>
      <c r="F11" s="86"/>
      <c r="G11" s="86"/>
      <c r="H11" s="86"/>
      <c r="I11" s="86"/>
      <c r="J11" s="86"/>
      <c r="K11" s="13"/>
    </row>
    <row r="12" spans="2:11" ht="12.75" customHeight="1">
      <c r="B12" s="16"/>
      <c r="C12" s="17"/>
      <c r="D12" s="17"/>
      <c r="E12" s="17"/>
      <c r="F12" s="17"/>
      <c r="G12" s="17"/>
      <c r="H12" s="17"/>
      <c r="I12" s="17"/>
      <c r="J12" s="17"/>
      <c r="K12" s="13"/>
    </row>
    <row r="13" spans="2:11" ht="15" customHeight="1">
      <c r="B13" s="16"/>
      <c r="C13" s="17"/>
      <c r="D13" s="86" t="s">
        <v>413</v>
      </c>
      <c r="E13" s="86"/>
      <c r="F13" s="86"/>
      <c r="G13" s="86"/>
      <c r="H13" s="86"/>
      <c r="I13" s="86"/>
      <c r="J13" s="86"/>
      <c r="K13" s="13"/>
    </row>
    <row r="14" spans="2:11" ht="15" customHeight="1">
      <c r="B14" s="16"/>
      <c r="C14" s="17"/>
      <c r="D14" s="86" t="s">
        <v>414</v>
      </c>
      <c r="E14" s="86"/>
      <c r="F14" s="86"/>
      <c r="G14" s="86"/>
      <c r="H14" s="86"/>
      <c r="I14" s="86"/>
      <c r="J14" s="86"/>
      <c r="K14" s="13"/>
    </row>
    <row r="15" spans="2:11" ht="15" customHeight="1">
      <c r="B15" s="16"/>
      <c r="C15" s="17"/>
      <c r="D15" s="86" t="s">
        <v>415</v>
      </c>
      <c r="E15" s="86"/>
      <c r="F15" s="86"/>
      <c r="G15" s="86"/>
      <c r="H15" s="86"/>
      <c r="I15" s="86"/>
      <c r="J15" s="86"/>
      <c r="K15" s="13"/>
    </row>
    <row r="16" spans="2:11" ht="15" customHeight="1">
      <c r="B16" s="16"/>
      <c r="C16" s="17"/>
      <c r="D16" s="17"/>
      <c r="E16" s="18" t="s">
        <v>83</v>
      </c>
      <c r="F16" s="86" t="s">
        <v>416</v>
      </c>
      <c r="G16" s="86"/>
      <c r="H16" s="86"/>
      <c r="I16" s="86"/>
      <c r="J16" s="86"/>
      <c r="K16" s="13"/>
    </row>
    <row r="17" spans="2:11" ht="15" customHeight="1">
      <c r="B17" s="16"/>
      <c r="C17" s="17"/>
      <c r="D17" s="17"/>
      <c r="E17" s="18" t="s">
        <v>417</v>
      </c>
      <c r="F17" s="86" t="s">
        <v>418</v>
      </c>
      <c r="G17" s="86"/>
      <c r="H17" s="86"/>
      <c r="I17" s="86"/>
      <c r="J17" s="86"/>
      <c r="K17" s="13"/>
    </row>
    <row r="18" spans="2:11" ht="15" customHeight="1">
      <c r="B18" s="16"/>
      <c r="C18" s="17"/>
      <c r="D18" s="17"/>
      <c r="E18" s="18" t="s">
        <v>419</v>
      </c>
      <c r="F18" s="86" t="s">
        <v>420</v>
      </c>
      <c r="G18" s="86"/>
      <c r="H18" s="86"/>
      <c r="I18" s="86"/>
      <c r="J18" s="86"/>
      <c r="K18" s="13"/>
    </row>
    <row r="19" spans="2:11" ht="15" customHeight="1">
      <c r="B19" s="16"/>
      <c r="C19" s="17"/>
      <c r="D19" s="17"/>
      <c r="E19" s="18" t="s">
        <v>421</v>
      </c>
      <c r="F19" s="86" t="s">
        <v>422</v>
      </c>
      <c r="G19" s="86"/>
      <c r="H19" s="86"/>
      <c r="I19" s="86"/>
      <c r="J19" s="86"/>
      <c r="K19" s="13"/>
    </row>
    <row r="20" spans="2:11" ht="15" customHeight="1">
      <c r="B20" s="16"/>
      <c r="C20" s="17"/>
      <c r="D20" s="17"/>
      <c r="E20" s="18" t="s">
        <v>423</v>
      </c>
      <c r="F20" s="86" t="s">
        <v>424</v>
      </c>
      <c r="G20" s="86"/>
      <c r="H20" s="86"/>
      <c r="I20" s="86"/>
      <c r="J20" s="86"/>
      <c r="K20" s="13"/>
    </row>
    <row r="21" spans="2:11" ht="15" customHeight="1">
      <c r="B21" s="16"/>
      <c r="C21" s="17"/>
      <c r="D21" s="17"/>
      <c r="E21" s="18" t="s">
        <v>425</v>
      </c>
      <c r="F21" s="86" t="s">
        <v>426</v>
      </c>
      <c r="G21" s="86"/>
      <c r="H21" s="86"/>
      <c r="I21" s="86"/>
      <c r="J21" s="86"/>
      <c r="K21" s="13"/>
    </row>
    <row r="22" spans="2:11" ht="12.75" customHeight="1">
      <c r="B22" s="16"/>
      <c r="C22" s="17"/>
      <c r="D22" s="17"/>
      <c r="E22" s="17"/>
      <c r="F22" s="17"/>
      <c r="G22" s="17"/>
      <c r="H22" s="17"/>
      <c r="I22" s="17"/>
      <c r="J22" s="17"/>
      <c r="K22" s="13"/>
    </row>
    <row r="23" spans="2:11" ht="15" customHeight="1">
      <c r="B23" s="16"/>
      <c r="C23" s="86" t="s">
        <v>427</v>
      </c>
      <c r="D23" s="86"/>
      <c r="E23" s="86"/>
      <c r="F23" s="86"/>
      <c r="G23" s="86"/>
      <c r="H23" s="86"/>
      <c r="I23" s="86"/>
      <c r="J23" s="86"/>
      <c r="K23" s="13"/>
    </row>
    <row r="24" spans="2:11" ht="15" customHeight="1">
      <c r="B24" s="16"/>
      <c r="C24" s="86" t="s">
        <v>428</v>
      </c>
      <c r="D24" s="86"/>
      <c r="E24" s="86"/>
      <c r="F24" s="86"/>
      <c r="G24" s="86"/>
      <c r="H24" s="86"/>
      <c r="I24" s="86"/>
      <c r="J24" s="86"/>
      <c r="K24" s="13"/>
    </row>
    <row r="25" spans="2:11" ht="15" customHeight="1">
      <c r="B25" s="16"/>
      <c r="C25" s="15"/>
      <c r="D25" s="86" t="s">
        <v>429</v>
      </c>
      <c r="E25" s="86"/>
      <c r="F25" s="86"/>
      <c r="G25" s="86"/>
      <c r="H25" s="86"/>
      <c r="I25" s="86"/>
      <c r="J25" s="86"/>
      <c r="K25" s="13"/>
    </row>
    <row r="26" spans="2:11" ht="15" customHeight="1">
      <c r="B26" s="16"/>
      <c r="C26" s="17"/>
      <c r="D26" s="86" t="s">
        <v>430</v>
      </c>
      <c r="E26" s="86"/>
      <c r="F26" s="86"/>
      <c r="G26" s="86"/>
      <c r="H26" s="86"/>
      <c r="I26" s="86"/>
      <c r="J26" s="86"/>
      <c r="K26" s="13"/>
    </row>
    <row r="27" spans="2:11" ht="12.75" customHeight="1">
      <c r="B27" s="16"/>
      <c r="C27" s="17"/>
      <c r="D27" s="17"/>
      <c r="E27" s="17"/>
      <c r="F27" s="17"/>
      <c r="G27" s="17"/>
      <c r="H27" s="17"/>
      <c r="I27" s="17"/>
      <c r="J27" s="17"/>
      <c r="K27" s="13"/>
    </row>
    <row r="28" spans="2:11" ht="15" customHeight="1">
      <c r="B28" s="16"/>
      <c r="C28" s="17"/>
      <c r="D28" s="86" t="s">
        <v>431</v>
      </c>
      <c r="E28" s="86"/>
      <c r="F28" s="86"/>
      <c r="G28" s="86"/>
      <c r="H28" s="86"/>
      <c r="I28" s="86"/>
      <c r="J28" s="86"/>
      <c r="K28" s="13"/>
    </row>
    <row r="29" spans="2:11" ht="15" customHeight="1">
      <c r="B29" s="16"/>
      <c r="C29" s="17"/>
      <c r="D29" s="86" t="s">
        <v>432</v>
      </c>
      <c r="E29" s="86"/>
      <c r="F29" s="86"/>
      <c r="G29" s="86"/>
      <c r="H29" s="86"/>
      <c r="I29" s="86"/>
      <c r="J29" s="86"/>
      <c r="K29" s="13"/>
    </row>
    <row r="30" spans="2:11" ht="12.75" customHeight="1">
      <c r="B30" s="16"/>
      <c r="C30" s="17"/>
      <c r="D30" s="17"/>
      <c r="E30" s="17"/>
      <c r="F30" s="17"/>
      <c r="G30" s="17"/>
      <c r="H30" s="17"/>
      <c r="I30" s="17"/>
      <c r="J30" s="17"/>
      <c r="K30" s="13"/>
    </row>
    <row r="31" spans="2:11" ht="15" customHeight="1">
      <c r="B31" s="16"/>
      <c r="C31" s="17"/>
      <c r="D31" s="86" t="s">
        <v>433</v>
      </c>
      <c r="E31" s="86"/>
      <c r="F31" s="86"/>
      <c r="G31" s="86"/>
      <c r="H31" s="86"/>
      <c r="I31" s="86"/>
      <c r="J31" s="86"/>
      <c r="K31" s="13"/>
    </row>
    <row r="32" spans="2:11" ht="15" customHeight="1">
      <c r="B32" s="16"/>
      <c r="C32" s="17"/>
      <c r="D32" s="86" t="s">
        <v>434</v>
      </c>
      <c r="E32" s="86"/>
      <c r="F32" s="86"/>
      <c r="G32" s="86"/>
      <c r="H32" s="86"/>
      <c r="I32" s="86"/>
      <c r="J32" s="86"/>
      <c r="K32" s="13"/>
    </row>
    <row r="33" spans="2:11" ht="15" customHeight="1">
      <c r="B33" s="16"/>
      <c r="C33" s="17"/>
      <c r="D33" s="86" t="s">
        <v>435</v>
      </c>
      <c r="E33" s="86"/>
      <c r="F33" s="86"/>
      <c r="G33" s="86"/>
      <c r="H33" s="86"/>
      <c r="I33" s="86"/>
      <c r="J33" s="86"/>
      <c r="K33" s="13"/>
    </row>
    <row r="34" spans="2:11" ht="15" customHeight="1">
      <c r="B34" s="16"/>
      <c r="C34" s="17"/>
      <c r="D34" s="15"/>
      <c r="E34" s="19" t="s">
        <v>113</v>
      </c>
      <c r="F34" s="15"/>
      <c r="G34" s="86" t="s">
        <v>436</v>
      </c>
      <c r="H34" s="86"/>
      <c r="I34" s="86"/>
      <c r="J34" s="86"/>
      <c r="K34" s="13"/>
    </row>
    <row r="35" spans="2:11" ht="30.75" customHeight="1">
      <c r="B35" s="16"/>
      <c r="C35" s="17"/>
      <c r="D35" s="15"/>
      <c r="E35" s="19" t="s">
        <v>437</v>
      </c>
      <c r="F35" s="15"/>
      <c r="G35" s="86" t="s">
        <v>438</v>
      </c>
      <c r="H35" s="86"/>
      <c r="I35" s="86"/>
      <c r="J35" s="86"/>
      <c r="K35" s="13"/>
    </row>
    <row r="36" spans="2:11" ht="15" customHeight="1">
      <c r="B36" s="16"/>
      <c r="C36" s="17"/>
      <c r="D36" s="15"/>
      <c r="E36" s="19" t="s">
        <v>60</v>
      </c>
      <c r="F36" s="15"/>
      <c r="G36" s="86" t="s">
        <v>439</v>
      </c>
      <c r="H36" s="86"/>
      <c r="I36" s="86"/>
      <c r="J36" s="86"/>
      <c r="K36" s="13"/>
    </row>
    <row r="37" spans="2:11" ht="15" customHeight="1">
      <c r="B37" s="16"/>
      <c r="C37" s="17"/>
      <c r="D37" s="15"/>
      <c r="E37" s="19" t="s">
        <v>114</v>
      </c>
      <c r="F37" s="15"/>
      <c r="G37" s="86" t="s">
        <v>440</v>
      </c>
      <c r="H37" s="86"/>
      <c r="I37" s="86"/>
      <c r="J37" s="86"/>
      <c r="K37" s="13"/>
    </row>
    <row r="38" spans="2:11" ht="15" customHeight="1">
      <c r="B38" s="16"/>
      <c r="C38" s="17"/>
      <c r="D38" s="15"/>
      <c r="E38" s="19" t="s">
        <v>115</v>
      </c>
      <c r="F38" s="15"/>
      <c r="G38" s="86" t="s">
        <v>441</v>
      </c>
      <c r="H38" s="86"/>
      <c r="I38" s="86"/>
      <c r="J38" s="86"/>
      <c r="K38" s="13"/>
    </row>
    <row r="39" spans="2:11" ht="15" customHeight="1">
      <c r="B39" s="16"/>
      <c r="C39" s="17"/>
      <c r="D39" s="15"/>
      <c r="E39" s="19" t="s">
        <v>116</v>
      </c>
      <c r="F39" s="15"/>
      <c r="G39" s="86" t="s">
        <v>442</v>
      </c>
      <c r="H39" s="86"/>
      <c r="I39" s="86"/>
      <c r="J39" s="86"/>
      <c r="K39" s="13"/>
    </row>
    <row r="40" spans="2:11" ht="15" customHeight="1">
      <c r="B40" s="16"/>
      <c r="C40" s="17"/>
      <c r="D40" s="15"/>
      <c r="E40" s="19" t="s">
        <v>443</v>
      </c>
      <c r="F40" s="15"/>
      <c r="G40" s="86" t="s">
        <v>444</v>
      </c>
      <c r="H40" s="86"/>
      <c r="I40" s="86"/>
      <c r="J40" s="86"/>
      <c r="K40" s="13"/>
    </row>
    <row r="41" spans="2:11" ht="15" customHeight="1">
      <c r="B41" s="16"/>
      <c r="C41" s="17"/>
      <c r="D41" s="15"/>
      <c r="E41" s="19"/>
      <c r="F41" s="15"/>
      <c r="G41" s="86" t="s">
        <v>445</v>
      </c>
      <c r="H41" s="86"/>
      <c r="I41" s="86"/>
      <c r="J41" s="86"/>
      <c r="K41" s="13"/>
    </row>
    <row r="42" spans="2:11" ht="15" customHeight="1">
      <c r="B42" s="16"/>
      <c r="C42" s="17"/>
      <c r="D42" s="15"/>
      <c r="E42" s="19" t="s">
        <v>446</v>
      </c>
      <c r="F42" s="15"/>
      <c r="G42" s="86" t="s">
        <v>447</v>
      </c>
      <c r="H42" s="86"/>
      <c r="I42" s="86"/>
      <c r="J42" s="86"/>
      <c r="K42" s="13"/>
    </row>
    <row r="43" spans="2:11" ht="15" customHeight="1">
      <c r="B43" s="16"/>
      <c r="C43" s="17"/>
      <c r="D43" s="15"/>
      <c r="E43" s="19" t="s">
        <v>118</v>
      </c>
      <c r="F43" s="15"/>
      <c r="G43" s="86" t="s">
        <v>448</v>
      </c>
      <c r="H43" s="86"/>
      <c r="I43" s="86"/>
      <c r="J43" s="86"/>
      <c r="K43" s="13"/>
    </row>
    <row r="44" spans="2:11" ht="12.75" customHeight="1">
      <c r="B44" s="16"/>
      <c r="C44" s="17"/>
      <c r="D44" s="15"/>
      <c r="E44" s="15"/>
      <c r="F44" s="15"/>
      <c r="G44" s="15"/>
      <c r="H44" s="15"/>
      <c r="I44" s="15"/>
      <c r="J44" s="15"/>
      <c r="K44" s="13"/>
    </row>
    <row r="45" spans="2:11" ht="15" customHeight="1">
      <c r="B45" s="16"/>
      <c r="C45" s="17"/>
      <c r="D45" s="86" t="s">
        <v>449</v>
      </c>
      <c r="E45" s="86"/>
      <c r="F45" s="86"/>
      <c r="G45" s="86"/>
      <c r="H45" s="86"/>
      <c r="I45" s="86"/>
      <c r="J45" s="86"/>
      <c r="K45" s="13"/>
    </row>
    <row r="46" spans="2:11" ht="15" customHeight="1">
      <c r="B46" s="16"/>
      <c r="C46" s="17"/>
      <c r="D46" s="17"/>
      <c r="E46" s="86" t="s">
        <v>450</v>
      </c>
      <c r="F46" s="86"/>
      <c r="G46" s="86"/>
      <c r="H46" s="86"/>
      <c r="I46" s="86"/>
      <c r="J46" s="86"/>
      <c r="K46" s="13"/>
    </row>
    <row r="47" spans="2:11" ht="15" customHeight="1">
      <c r="B47" s="16"/>
      <c r="C47" s="17"/>
      <c r="D47" s="17"/>
      <c r="E47" s="86" t="s">
        <v>451</v>
      </c>
      <c r="F47" s="86"/>
      <c r="G47" s="86"/>
      <c r="H47" s="86"/>
      <c r="I47" s="86"/>
      <c r="J47" s="86"/>
      <c r="K47" s="13"/>
    </row>
    <row r="48" spans="2:11" ht="15" customHeight="1">
      <c r="B48" s="16"/>
      <c r="C48" s="17"/>
      <c r="D48" s="17"/>
      <c r="E48" s="86" t="s">
        <v>452</v>
      </c>
      <c r="F48" s="86"/>
      <c r="G48" s="86"/>
      <c r="H48" s="86"/>
      <c r="I48" s="86"/>
      <c r="J48" s="86"/>
      <c r="K48" s="13"/>
    </row>
    <row r="49" spans="2:11" ht="15" customHeight="1">
      <c r="B49" s="16"/>
      <c r="C49" s="17"/>
      <c r="D49" s="86" t="s">
        <v>453</v>
      </c>
      <c r="E49" s="86"/>
      <c r="F49" s="86"/>
      <c r="G49" s="86"/>
      <c r="H49" s="86"/>
      <c r="I49" s="86"/>
      <c r="J49" s="86"/>
      <c r="K49" s="13"/>
    </row>
    <row r="50" spans="2:11" ht="25.5" customHeight="1">
      <c r="B50" s="12"/>
      <c r="C50" s="85" t="s">
        <v>454</v>
      </c>
      <c r="D50" s="85"/>
      <c r="E50" s="85"/>
      <c r="F50" s="85"/>
      <c r="G50" s="85"/>
      <c r="H50" s="85"/>
      <c r="I50" s="85"/>
      <c r="J50" s="85"/>
      <c r="K50" s="13"/>
    </row>
    <row r="51" spans="2:11" ht="5.25" customHeight="1">
      <c r="B51" s="12"/>
      <c r="C51" s="14"/>
      <c r="D51" s="14"/>
      <c r="E51" s="14"/>
      <c r="F51" s="14"/>
      <c r="G51" s="14"/>
      <c r="H51" s="14"/>
      <c r="I51" s="14"/>
      <c r="J51" s="14"/>
      <c r="K51" s="13"/>
    </row>
    <row r="52" spans="2:11" ht="15" customHeight="1">
      <c r="B52" s="12"/>
      <c r="C52" s="86" t="s">
        <v>455</v>
      </c>
      <c r="D52" s="86"/>
      <c r="E52" s="86"/>
      <c r="F52" s="86"/>
      <c r="G52" s="86"/>
      <c r="H52" s="86"/>
      <c r="I52" s="86"/>
      <c r="J52" s="86"/>
      <c r="K52" s="13"/>
    </row>
    <row r="53" spans="2:11" ht="15" customHeight="1">
      <c r="B53" s="12"/>
      <c r="C53" s="86" t="s">
        <v>456</v>
      </c>
      <c r="D53" s="86"/>
      <c r="E53" s="86"/>
      <c r="F53" s="86"/>
      <c r="G53" s="86"/>
      <c r="H53" s="86"/>
      <c r="I53" s="86"/>
      <c r="J53" s="86"/>
      <c r="K53" s="13"/>
    </row>
    <row r="54" spans="2:11" ht="12.75" customHeight="1">
      <c r="B54" s="12"/>
      <c r="C54" s="15"/>
      <c r="D54" s="15"/>
      <c r="E54" s="15"/>
      <c r="F54" s="15"/>
      <c r="G54" s="15"/>
      <c r="H54" s="15"/>
      <c r="I54" s="15"/>
      <c r="J54" s="15"/>
      <c r="K54" s="13"/>
    </row>
    <row r="55" spans="2:11" ht="15" customHeight="1">
      <c r="B55" s="12"/>
      <c r="C55" s="86" t="s">
        <v>457</v>
      </c>
      <c r="D55" s="86"/>
      <c r="E55" s="86"/>
      <c r="F55" s="86"/>
      <c r="G55" s="86"/>
      <c r="H55" s="86"/>
      <c r="I55" s="86"/>
      <c r="J55" s="86"/>
      <c r="K55" s="13"/>
    </row>
    <row r="56" spans="2:11" ht="15" customHeight="1">
      <c r="B56" s="12"/>
      <c r="C56" s="17"/>
      <c r="D56" s="86" t="s">
        <v>458</v>
      </c>
      <c r="E56" s="86"/>
      <c r="F56" s="86"/>
      <c r="G56" s="86"/>
      <c r="H56" s="86"/>
      <c r="I56" s="86"/>
      <c r="J56" s="86"/>
      <c r="K56" s="13"/>
    </row>
    <row r="57" spans="2:11" ht="15" customHeight="1">
      <c r="B57" s="12"/>
      <c r="C57" s="17"/>
      <c r="D57" s="86" t="s">
        <v>459</v>
      </c>
      <c r="E57" s="86"/>
      <c r="F57" s="86"/>
      <c r="G57" s="86"/>
      <c r="H57" s="86"/>
      <c r="I57" s="86"/>
      <c r="J57" s="86"/>
      <c r="K57" s="13"/>
    </row>
    <row r="58" spans="2:11" ht="15" customHeight="1">
      <c r="B58" s="12"/>
      <c r="C58" s="17"/>
      <c r="D58" s="86" t="s">
        <v>460</v>
      </c>
      <c r="E58" s="86"/>
      <c r="F58" s="86"/>
      <c r="G58" s="86"/>
      <c r="H58" s="86"/>
      <c r="I58" s="86"/>
      <c r="J58" s="86"/>
      <c r="K58" s="13"/>
    </row>
    <row r="59" spans="2:11" ht="15" customHeight="1">
      <c r="B59" s="12"/>
      <c r="C59" s="17"/>
      <c r="D59" s="86" t="s">
        <v>461</v>
      </c>
      <c r="E59" s="86"/>
      <c r="F59" s="86"/>
      <c r="G59" s="86"/>
      <c r="H59" s="86"/>
      <c r="I59" s="86"/>
      <c r="J59" s="86"/>
      <c r="K59" s="13"/>
    </row>
    <row r="60" spans="2:11" ht="15" customHeight="1">
      <c r="B60" s="12"/>
      <c r="C60" s="17"/>
      <c r="D60" s="88" t="s">
        <v>462</v>
      </c>
      <c r="E60" s="88"/>
      <c r="F60" s="88"/>
      <c r="G60" s="88"/>
      <c r="H60" s="88"/>
      <c r="I60" s="88"/>
      <c r="J60" s="88"/>
      <c r="K60" s="13"/>
    </row>
    <row r="61" spans="2:11" ht="15" customHeight="1">
      <c r="B61" s="12"/>
      <c r="C61" s="17"/>
      <c r="D61" s="86" t="s">
        <v>463</v>
      </c>
      <c r="E61" s="86"/>
      <c r="F61" s="86"/>
      <c r="G61" s="86"/>
      <c r="H61" s="86"/>
      <c r="I61" s="86"/>
      <c r="J61" s="86"/>
      <c r="K61" s="13"/>
    </row>
    <row r="62" spans="2:11" ht="12.75" customHeight="1">
      <c r="B62" s="12"/>
      <c r="C62" s="17"/>
      <c r="D62" s="17"/>
      <c r="E62" s="20"/>
      <c r="F62" s="17"/>
      <c r="G62" s="17"/>
      <c r="H62" s="17"/>
      <c r="I62" s="17"/>
      <c r="J62" s="17"/>
      <c r="K62" s="13"/>
    </row>
    <row r="63" spans="2:11" ht="15" customHeight="1">
      <c r="B63" s="12"/>
      <c r="C63" s="17"/>
      <c r="D63" s="86" t="s">
        <v>464</v>
      </c>
      <c r="E63" s="86"/>
      <c r="F63" s="86"/>
      <c r="G63" s="86"/>
      <c r="H63" s="86"/>
      <c r="I63" s="86"/>
      <c r="J63" s="86"/>
      <c r="K63" s="13"/>
    </row>
    <row r="64" spans="2:11" ht="15" customHeight="1">
      <c r="B64" s="12"/>
      <c r="C64" s="17"/>
      <c r="D64" s="88" t="s">
        <v>465</v>
      </c>
      <c r="E64" s="88"/>
      <c r="F64" s="88"/>
      <c r="G64" s="88"/>
      <c r="H64" s="88"/>
      <c r="I64" s="88"/>
      <c r="J64" s="88"/>
      <c r="K64" s="13"/>
    </row>
    <row r="65" spans="2:11" ht="15" customHeight="1">
      <c r="B65" s="12"/>
      <c r="C65" s="17"/>
      <c r="D65" s="86" t="s">
        <v>466</v>
      </c>
      <c r="E65" s="86"/>
      <c r="F65" s="86"/>
      <c r="G65" s="86"/>
      <c r="H65" s="86"/>
      <c r="I65" s="86"/>
      <c r="J65" s="86"/>
      <c r="K65" s="13"/>
    </row>
    <row r="66" spans="2:11" ht="15" customHeight="1">
      <c r="B66" s="12"/>
      <c r="C66" s="17"/>
      <c r="D66" s="86" t="s">
        <v>467</v>
      </c>
      <c r="E66" s="86"/>
      <c r="F66" s="86"/>
      <c r="G66" s="86"/>
      <c r="H66" s="86"/>
      <c r="I66" s="86"/>
      <c r="J66" s="86"/>
      <c r="K66" s="13"/>
    </row>
    <row r="67" spans="2:11" ht="15" customHeight="1">
      <c r="B67" s="12"/>
      <c r="C67" s="17"/>
      <c r="D67" s="86" t="s">
        <v>468</v>
      </c>
      <c r="E67" s="86"/>
      <c r="F67" s="86"/>
      <c r="G67" s="86"/>
      <c r="H67" s="86"/>
      <c r="I67" s="86"/>
      <c r="J67" s="86"/>
      <c r="K67" s="13"/>
    </row>
    <row r="68" spans="2:11" ht="15" customHeight="1">
      <c r="B68" s="12"/>
      <c r="C68" s="17"/>
      <c r="D68" s="86" t="s">
        <v>469</v>
      </c>
      <c r="E68" s="86"/>
      <c r="F68" s="86"/>
      <c r="G68" s="86"/>
      <c r="H68" s="86"/>
      <c r="I68" s="86"/>
      <c r="J68" s="86"/>
      <c r="K68" s="13"/>
    </row>
    <row r="69" spans="2:11" ht="12.75" customHeight="1">
      <c r="B69" s="21"/>
      <c r="C69" s="22"/>
      <c r="D69" s="22"/>
      <c r="E69" s="22"/>
      <c r="F69" s="22"/>
      <c r="G69" s="22"/>
      <c r="H69" s="22"/>
      <c r="I69" s="22"/>
      <c r="J69" s="22"/>
      <c r="K69" s="23"/>
    </row>
    <row r="70" spans="2:11" ht="18.75" customHeight="1">
      <c r="B70" s="24"/>
      <c r="C70" s="24"/>
      <c r="D70" s="24"/>
      <c r="E70" s="24"/>
      <c r="F70" s="24"/>
      <c r="G70" s="24"/>
      <c r="H70" s="24"/>
      <c r="I70" s="24"/>
      <c r="J70" s="24"/>
      <c r="K70" s="25"/>
    </row>
    <row r="71" spans="2:11" ht="18.75" customHeight="1">
      <c r="B71" s="25"/>
      <c r="C71" s="25"/>
      <c r="D71" s="25"/>
      <c r="E71" s="25"/>
      <c r="F71" s="25"/>
      <c r="G71" s="25"/>
      <c r="H71" s="25"/>
      <c r="I71" s="25"/>
      <c r="J71" s="25"/>
      <c r="K71" s="25"/>
    </row>
    <row r="72" spans="2:11" ht="7.5" customHeight="1">
      <c r="B72" s="26"/>
      <c r="C72" s="27"/>
      <c r="D72" s="27"/>
      <c r="E72" s="27"/>
      <c r="F72" s="27"/>
      <c r="G72" s="27"/>
      <c r="H72" s="27"/>
      <c r="I72" s="27"/>
      <c r="J72" s="27"/>
      <c r="K72" s="28"/>
    </row>
    <row r="73" spans="2:11" ht="45" customHeight="1">
      <c r="B73" s="29"/>
      <c r="C73" s="89" t="s">
        <v>89</v>
      </c>
      <c r="D73" s="89"/>
      <c r="E73" s="89"/>
      <c r="F73" s="89"/>
      <c r="G73" s="89"/>
      <c r="H73" s="89"/>
      <c r="I73" s="89"/>
      <c r="J73" s="89"/>
      <c r="K73" s="30"/>
    </row>
    <row r="74" spans="2:11" ht="17.25" customHeight="1">
      <c r="B74" s="29"/>
      <c r="C74" s="31" t="s">
        <v>470</v>
      </c>
      <c r="D74" s="31"/>
      <c r="E74" s="31"/>
      <c r="F74" s="31" t="s">
        <v>471</v>
      </c>
      <c r="G74" s="32"/>
      <c r="H74" s="31" t="s">
        <v>114</v>
      </c>
      <c r="I74" s="31" t="s">
        <v>64</v>
      </c>
      <c r="J74" s="31" t="s">
        <v>472</v>
      </c>
      <c r="K74" s="30"/>
    </row>
    <row r="75" spans="2:11" ht="17.25" customHeight="1">
      <c r="B75" s="29"/>
      <c r="C75" s="33" t="s">
        <v>473</v>
      </c>
      <c r="D75" s="33"/>
      <c r="E75" s="33"/>
      <c r="F75" s="34" t="s">
        <v>474</v>
      </c>
      <c r="G75" s="35"/>
      <c r="H75" s="33"/>
      <c r="I75" s="33"/>
      <c r="J75" s="33" t="s">
        <v>475</v>
      </c>
      <c r="K75" s="30"/>
    </row>
    <row r="76" spans="2:11" ht="5.25" customHeight="1">
      <c r="B76" s="29"/>
      <c r="C76" s="36"/>
      <c r="D76" s="36"/>
      <c r="E76" s="36"/>
      <c r="F76" s="36"/>
      <c r="G76" s="37"/>
      <c r="H76" s="36"/>
      <c r="I76" s="36"/>
      <c r="J76" s="36"/>
      <c r="K76" s="30"/>
    </row>
    <row r="77" spans="2:11" ht="15" customHeight="1">
      <c r="B77" s="29"/>
      <c r="C77" s="19" t="s">
        <v>60</v>
      </c>
      <c r="D77" s="36"/>
      <c r="E77" s="36"/>
      <c r="F77" s="38" t="s">
        <v>476</v>
      </c>
      <c r="G77" s="37"/>
      <c r="H77" s="19" t="s">
        <v>477</v>
      </c>
      <c r="I77" s="19" t="s">
        <v>478</v>
      </c>
      <c r="J77" s="19">
        <v>20</v>
      </c>
      <c r="K77" s="30"/>
    </row>
    <row r="78" spans="2:11" ht="15" customHeight="1">
      <c r="B78" s="29"/>
      <c r="C78" s="19" t="s">
        <v>479</v>
      </c>
      <c r="D78" s="19"/>
      <c r="E78" s="19"/>
      <c r="F78" s="38" t="s">
        <v>476</v>
      </c>
      <c r="G78" s="37"/>
      <c r="H78" s="19" t="s">
        <v>480</v>
      </c>
      <c r="I78" s="19" t="s">
        <v>478</v>
      </c>
      <c r="J78" s="19">
        <v>120</v>
      </c>
      <c r="K78" s="30"/>
    </row>
    <row r="79" spans="2:11" ht="15" customHeight="1">
      <c r="B79" s="39"/>
      <c r="C79" s="19" t="s">
        <v>481</v>
      </c>
      <c r="D79" s="19"/>
      <c r="E79" s="19"/>
      <c r="F79" s="38" t="s">
        <v>482</v>
      </c>
      <c r="G79" s="37"/>
      <c r="H79" s="19" t="s">
        <v>483</v>
      </c>
      <c r="I79" s="19" t="s">
        <v>478</v>
      </c>
      <c r="J79" s="19">
        <v>50</v>
      </c>
      <c r="K79" s="30"/>
    </row>
    <row r="80" spans="2:11" ht="15" customHeight="1">
      <c r="B80" s="39"/>
      <c r="C80" s="19" t="s">
        <v>484</v>
      </c>
      <c r="D80" s="19"/>
      <c r="E80" s="19"/>
      <c r="F80" s="38" t="s">
        <v>476</v>
      </c>
      <c r="G80" s="37"/>
      <c r="H80" s="19" t="s">
        <v>485</v>
      </c>
      <c r="I80" s="19" t="s">
        <v>486</v>
      </c>
      <c r="J80" s="19"/>
      <c r="K80" s="30"/>
    </row>
    <row r="81" spans="2:11" ht="15" customHeight="1">
      <c r="B81" s="39"/>
      <c r="C81" s="40" t="s">
        <v>487</v>
      </c>
      <c r="D81" s="40"/>
      <c r="E81" s="40"/>
      <c r="F81" s="41" t="s">
        <v>482</v>
      </c>
      <c r="G81" s="40"/>
      <c r="H81" s="40" t="s">
        <v>488</v>
      </c>
      <c r="I81" s="40" t="s">
        <v>478</v>
      </c>
      <c r="J81" s="40">
        <v>15</v>
      </c>
      <c r="K81" s="30"/>
    </row>
    <row r="82" spans="2:11" ht="15" customHeight="1">
      <c r="B82" s="39"/>
      <c r="C82" s="40" t="s">
        <v>489</v>
      </c>
      <c r="D82" s="40"/>
      <c r="E82" s="40"/>
      <c r="F82" s="41" t="s">
        <v>482</v>
      </c>
      <c r="G82" s="40"/>
      <c r="H82" s="40" t="s">
        <v>490</v>
      </c>
      <c r="I82" s="40" t="s">
        <v>478</v>
      </c>
      <c r="J82" s="40">
        <v>15</v>
      </c>
      <c r="K82" s="30"/>
    </row>
    <row r="83" spans="2:11" ht="15" customHeight="1">
      <c r="B83" s="39"/>
      <c r="C83" s="40" t="s">
        <v>491</v>
      </c>
      <c r="D83" s="40"/>
      <c r="E83" s="40"/>
      <c r="F83" s="41" t="s">
        <v>482</v>
      </c>
      <c r="G83" s="40"/>
      <c r="H83" s="40" t="s">
        <v>492</v>
      </c>
      <c r="I83" s="40" t="s">
        <v>478</v>
      </c>
      <c r="J83" s="40">
        <v>20</v>
      </c>
      <c r="K83" s="30"/>
    </row>
    <row r="84" spans="2:11" ht="15" customHeight="1">
      <c r="B84" s="39"/>
      <c r="C84" s="40" t="s">
        <v>493</v>
      </c>
      <c r="D84" s="40"/>
      <c r="E84" s="40"/>
      <c r="F84" s="41" t="s">
        <v>482</v>
      </c>
      <c r="G84" s="40"/>
      <c r="H84" s="40" t="s">
        <v>494</v>
      </c>
      <c r="I84" s="40" t="s">
        <v>478</v>
      </c>
      <c r="J84" s="40">
        <v>20</v>
      </c>
      <c r="K84" s="30"/>
    </row>
    <row r="85" spans="2:11" ht="15" customHeight="1">
      <c r="B85" s="39"/>
      <c r="C85" s="19" t="s">
        <v>495</v>
      </c>
      <c r="D85" s="19"/>
      <c r="E85" s="19"/>
      <c r="F85" s="38" t="s">
        <v>482</v>
      </c>
      <c r="G85" s="37"/>
      <c r="H85" s="19" t="s">
        <v>496</v>
      </c>
      <c r="I85" s="19" t="s">
        <v>478</v>
      </c>
      <c r="J85" s="19">
        <v>50</v>
      </c>
      <c r="K85" s="30"/>
    </row>
    <row r="86" spans="2:11" ht="15" customHeight="1">
      <c r="B86" s="39"/>
      <c r="C86" s="19" t="s">
        <v>497</v>
      </c>
      <c r="D86" s="19"/>
      <c r="E86" s="19"/>
      <c r="F86" s="38" t="s">
        <v>482</v>
      </c>
      <c r="G86" s="37"/>
      <c r="H86" s="19" t="s">
        <v>498</v>
      </c>
      <c r="I86" s="19" t="s">
        <v>478</v>
      </c>
      <c r="J86" s="19">
        <v>20</v>
      </c>
      <c r="K86" s="30"/>
    </row>
    <row r="87" spans="2:11" ht="15" customHeight="1">
      <c r="B87" s="39"/>
      <c r="C87" s="19" t="s">
        <v>499</v>
      </c>
      <c r="D87" s="19"/>
      <c r="E87" s="19"/>
      <c r="F87" s="38" t="s">
        <v>482</v>
      </c>
      <c r="G87" s="37"/>
      <c r="H87" s="19" t="s">
        <v>500</v>
      </c>
      <c r="I87" s="19" t="s">
        <v>478</v>
      </c>
      <c r="J87" s="19">
        <v>20</v>
      </c>
      <c r="K87" s="30"/>
    </row>
    <row r="88" spans="2:11" ht="15" customHeight="1">
      <c r="B88" s="39"/>
      <c r="C88" s="19" t="s">
        <v>501</v>
      </c>
      <c r="D88" s="19"/>
      <c r="E88" s="19"/>
      <c r="F88" s="38" t="s">
        <v>482</v>
      </c>
      <c r="G88" s="37"/>
      <c r="H88" s="19" t="s">
        <v>502</v>
      </c>
      <c r="I88" s="19" t="s">
        <v>478</v>
      </c>
      <c r="J88" s="19">
        <v>50</v>
      </c>
      <c r="K88" s="30"/>
    </row>
    <row r="89" spans="2:11" ht="15" customHeight="1">
      <c r="B89" s="39"/>
      <c r="C89" s="19" t="s">
        <v>503</v>
      </c>
      <c r="D89" s="19"/>
      <c r="E89" s="19"/>
      <c r="F89" s="38" t="s">
        <v>482</v>
      </c>
      <c r="G89" s="37"/>
      <c r="H89" s="19" t="s">
        <v>503</v>
      </c>
      <c r="I89" s="19" t="s">
        <v>478</v>
      </c>
      <c r="J89" s="19">
        <v>50</v>
      </c>
      <c r="K89" s="30"/>
    </row>
    <row r="90" spans="2:11" ht="15" customHeight="1">
      <c r="B90" s="39"/>
      <c r="C90" s="19" t="s">
        <v>119</v>
      </c>
      <c r="D90" s="19"/>
      <c r="E90" s="19"/>
      <c r="F90" s="38" t="s">
        <v>482</v>
      </c>
      <c r="G90" s="37"/>
      <c r="H90" s="19" t="s">
        <v>504</v>
      </c>
      <c r="I90" s="19" t="s">
        <v>478</v>
      </c>
      <c r="J90" s="19">
        <v>255</v>
      </c>
      <c r="K90" s="30"/>
    </row>
    <row r="91" spans="2:11" ht="15" customHeight="1">
      <c r="B91" s="39"/>
      <c r="C91" s="19" t="s">
        <v>505</v>
      </c>
      <c r="D91" s="19"/>
      <c r="E91" s="19"/>
      <c r="F91" s="38" t="s">
        <v>476</v>
      </c>
      <c r="G91" s="37"/>
      <c r="H91" s="19" t="s">
        <v>506</v>
      </c>
      <c r="I91" s="19" t="s">
        <v>507</v>
      </c>
      <c r="J91" s="19"/>
      <c r="K91" s="30"/>
    </row>
    <row r="92" spans="2:11" ht="15" customHeight="1">
      <c r="B92" s="39"/>
      <c r="C92" s="19" t="s">
        <v>508</v>
      </c>
      <c r="D92" s="19"/>
      <c r="E92" s="19"/>
      <c r="F92" s="38" t="s">
        <v>476</v>
      </c>
      <c r="G92" s="37"/>
      <c r="H92" s="19" t="s">
        <v>509</v>
      </c>
      <c r="I92" s="19" t="s">
        <v>510</v>
      </c>
      <c r="J92" s="19"/>
      <c r="K92" s="30"/>
    </row>
    <row r="93" spans="2:11" ht="15" customHeight="1">
      <c r="B93" s="39"/>
      <c r="C93" s="19" t="s">
        <v>511</v>
      </c>
      <c r="D93" s="19"/>
      <c r="E93" s="19"/>
      <c r="F93" s="38" t="s">
        <v>476</v>
      </c>
      <c r="G93" s="37"/>
      <c r="H93" s="19" t="s">
        <v>511</v>
      </c>
      <c r="I93" s="19" t="s">
        <v>510</v>
      </c>
      <c r="J93" s="19"/>
      <c r="K93" s="30"/>
    </row>
    <row r="94" spans="2:11" ht="15" customHeight="1">
      <c r="B94" s="39"/>
      <c r="C94" s="19" t="s">
        <v>45</v>
      </c>
      <c r="D94" s="19"/>
      <c r="E94" s="19"/>
      <c r="F94" s="38" t="s">
        <v>476</v>
      </c>
      <c r="G94" s="37"/>
      <c r="H94" s="19" t="s">
        <v>512</v>
      </c>
      <c r="I94" s="19" t="s">
        <v>510</v>
      </c>
      <c r="J94" s="19"/>
      <c r="K94" s="30"/>
    </row>
    <row r="95" spans="2:11" ht="15" customHeight="1">
      <c r="B95" s="39"/>
      <c r="C95" s="19" t="s">
        <v>55</v>
      </c>
      <c r="D95" s="19"/>
      <c r="E95" s="19"/>
      <c r="F95" s="38" t="s">
        <v>476</v>
      </c>
      <c r="G95" s="37"/>
      <c r="H95" s="19" t="s">
        <v>513</v>
      </c>
      <c r="I95" s="19" t="s">
        <v>510</v>
      </c>
      <c r="J95" s="19"/>
      <c r="K95" s="30"/>
    </row>
    <row r="96" spans="2:11" ht="15" customHeight="1">
      <c r="B96" s="42"/>
      <c r="C96" s="43"/>
      <c r="D96" s="43"/>
      <c r="E96" s="43"/>
      <c r="F96" s="43"/>
      <c r="G96" s="43"/>
      <c r="H96" s="43"/>
      <c r="I96" s="43"/>
      <c r="J96" s="43"/>
      <c r="K96" s="44"/>
    </row>
    <row r="97" spans="2:11" ht="18.75" customHeight="1">
      <c r="B97" s="45"/>
      <c r="C97" s="46"/>
      <c r="D97" s="46"/>
      <c r="E97" s="46"/>
      <c r="F97" s="46"/>
      <c r="G97" s="46"/>
      <c r="H97" s="46"/>
      <c r="I97" s="46"/>
      <c r="J97" s="46"/>
      <c r="K97" s="45"/>
    </row>
    <row r="98" spans="2:11" ht="18.75" customHeight="1">
      <c r="B98" s="25"/>
      <c r="C98" s="25"/>
      <c r="D98" s="25"/>
      <c r="E98" s="25"/>
      <c r="F98" s="25"/>
      <c r="G98" s="25"/>
      <c r="H98" s="25"/>
      <c r="I98" s="25"/>
      <c r="J98" s="25"/>
      <c r="K98" s="25"/>
    </row>
    <row r="99" spans="2:11" ht="7.5" customHeight="1">
      <c r="B99" s="26"/>
      <c r="C99" s="27"/>
      <c r="D99" s="27"/>
      <c r="E99" s="27"/>
      <c r="F99" s="27"/>
      <c r="G99" s="27"/>
      <c r="H99" s="27"/>
      <c r="I99" s="27"/>
      <c r="J99" s="27"/>
      <c r="K99" s="28"/>
    </row>
    <row r="100" spans="2:11" ht="45" customHeight="1">
      <c r="B100" s="29"/>
      <c r="C100" s="89" t="s">
        <v>514</v>
      </c>
      <c r="D100" s="89"/>
      <c r="E100" s="89"/>
      <c r="F100" s="89"/>
      <c r="G100" s="89"/>
      <c r="H100" s="89"/>
      <c r="I100" s="89"/>
      <c r="J100" s="89"/>
      <c r="K100" s="30"/>
    </row>
    <row r="101" spans="2:11" ht="17.25" customHeight="1">
      <c r="B101" s="29"/>
      <c r="C101" s="31" t="s">
        <v>470</v>
      </c>
      <c r="D101" s="31"/>
      <c r="E101" s="31"/>
      <c r="F101" s="31" t="s">
        <v>471</v>
      </c>
      <c r="G101" s="32"/>
      <c r="H101" s="31" t="s">
        <v>114</v>
      </c>
      <c r="I101" s="31" t="s">
        <v>64</v>
      </c>
      <c r="J101" s="31" t="s">
        <v>472</v>
      </c>
      <c r="K101" s="30"/>
    </row>
    <row r="102" spans="2:11" ht="17.25" customHeight="1">
      <c r="B102" s="29"/>
      <c r="C102" s="33" t="s">
        <v>473</v>
      </c>
      <c r="D102" s="33"/>
      <c r="E102" s="33"/>
      <c r="F102" s="34" t="s">
        <v>474</v>
      </c>
      <c r="G102" s="35"/>
      <c r="H102" s="33"/>
      <c r="I102" s="33"/>
      <c r="J102" s="33" t="s">
        <v>475</v>
      </c>
      <c r="K102" s="30"/>
    </row>
    <row r="103" spans="2:11" ht="5.25" customHeight="1">
      <c r="B103" s="29"/>
      <c r="C103" s="31"/>
      <c r="D103" s="31"/>
      <c r="E103" s="31"/>
      <c r="F103" s="31"/>
      <c r="G103" s="47"/>
      <c r="H103" s="31"/>
      <c r="I103" s="31"/>
      <c r="J103" s="31"/>
      <c r="K103" s="30"/>
    </row>
    <row r="104" spans="2:11" ht="15" customHeight="1">
      <c r="B104" s="29"/>
      <c r="C104" s="19" t="s">
        <v>60</v>
      </c>
      <c r="D104" s="36"/>
      <c r="E104" s="36"/>
      <c r="F104" s="38" t="s">
        <v>476</v>
      </c>
      <c r="G104" s="47"/>
      <c r="H104" s="19" t="s">
        <v>515</v>
      </c>
      <c r="I104" s="19" t="s">
        <v>478</v>
      </c>
      <c r="J104" s="19">
        <v>20</v>
      </c>
      <c r="K104" s="30"/>
    </row>
    <row r="105" spans="2:11" ht="15" customHeight="1">
      <c r="B105" s="29"/>
      <c r="C105" s="19" t="s">
        <v>479</v>
      </c>
      <c r="D105" s="19"/>
      <c r="E105" s="19"/>
      <c r="F105" s="38" t="s">
        <v>476</v>
      </c>
      <c r="G105" s="19"/>
      <c r="H105" s="19" t="s">
        <v>515</v>
      </c>
      <c r="I105" s="19" t="s">
        <v>478</v>
      </c>
      <c r="J105" s="19">
        <v>120</v>
      </c>
      <c r="K105" s="30"/>
    </row>
    <row r="106" spans="2:11" ht="15" customHeight="1">
      <c r="B106" s="39"/>
      <c r="C106" s="19" t="s">
        <v>481</v>
      </c>
      <c r="D106" s="19"/>
      <c r="E106" s="19"/>
      <c r="F106" s="38" t="s">
        <v>482</v>
      </c>
      <c r="G106" s="19"/>
      <c r="H106" s="19" t="s">
        <v>515</v>
      </c>
      <c r="I106" s="19" t="s">
        <v>478</v>
      </c>
      <c r="J106" s="19">
        <v>50</v>
      </c>
      <c r="K106" s="30"/>
    </row>
    <row r="107" spans="2:11" ht="15" customHeight="1">
      <c r="B107" s="39"/>
      <c r="C107" s="19" t="s">
        <v>484</v>
      </c>
      <c r="D107" s="19"/>
      <c r="E107" s="19"/>
      <c r="F107" s="38" t="s">
        <v>476</v>
      </c>
      <c r="G107" s="19"/>
      <c r="H107" s="19" t="s">
        <v>515</v>
      </c>
      <c r="I107" s="19" t="s">
        <v>486</v>
      </c>
      <c r="J107" s="19"/>
      <c r="K107" s="30"/>
    </row>
    <row r="108" spans="2:11" ht="15" customHeight="1">
      <c r="B108" s="39"/>
      <c r="C108" s="19" t="s">
        <v>495</v>
      </c>
      <c r="D108" s="19"/>
      <c r="E108" s="19"/>
      <c r="F108" s="38" t="s">
        <v>482</v>
      </c>
      <c r="G108" s="19"/>
      <c r="H108" s="19" t="s">
        <v>515</v>
      </c>
      <c r="I108" s="19" t="s">
        <v>478</v>
      </c>
      <c r="J108" s="19">
        <v>50</v>
      </c>
      <c r="K108" s="30"/>
    </row>
    <row r="109" spans="2:11" ht="15" customHeight="1">
      <c r="B109" s="39"/>
      <c r="C109" s="19" t="s">
        <v>503</v>
      </c>
      <c r="D109" s="19"/>
      <c r="E109" s="19"/>
      <c r="F109" s="38" t="s">
        <v>482</v>
      </c>
      <c r="G109" s="19"/>
      <c r="H109" s="19" t="s">
        <v>515</v>
      </c>
      <c r="I109" s="19" t="s">
        <v>478</v>
      </c>
      <c r="J109" s="19">
        <v>50</v>
      </c>
      <c r="K109" s="30"/>
    </row>
    <row r="110" spans="2:11" ht="15" customHeight="1">
      <c r="B110" s="39"/>
      <c r="C110" s="19" t="s">
        <v>501</v>
      </c>
      <c r="D110" s="19"/>
      <c r="E110" s="19"/>
      <c r="F110" s="38" t="s">
        <v>482</v>
      </c>
      <c r="G110" s="19"/>
      <c r="H110" s="19" t="s">
        <v>515</v>
      </c>
      <c r="I110" s="19" t="s">
        <v>478</v>
      </c>
      <c r="J110" s="19">
        <v>50</v>
      </c>
      <c r="K110" s="30"/>
    </row>
    <row r="111" spans="2:11" ht="15" customHeight="1">
      <c r="B111" s="39"/>
      <c r="C111" s="19" t="s">
        <v>60</v>
      </c>
      <c r="D111" s="19"/>
      <c r="E111" s="19"/>
      <c r="F111" s="38" t="s">
        <v>476</v>
      </c>
      <c r="G111" s="19"/>
      <c r="H111" s="19" t="s">
        <v>516</v>
      </c>
      <c r="I111" s="19" t="s">
        <v>478</v>
      </c>
      <c r="J111" s="19">
        <v>20</v>
      </c>
      <c r="K111" s="30"/>
    </row>
    <row r="112" spans="2:11" ht="15" customHeight="1">
      <c r="B112" s="39"/>
      <c r="C112" s="19" t="s">
        <v>517</v>
      </c>
      <c r="D112" s="19"/>
      <c r="E112" s="19"/>
      <c r="F112" s="38" t="s">
        <v>476</v>
      </c>
      <c r="G112" s="19"/>
      <c r="H112" s="19" t="s">
        <v>518</v>
      </c>
      <c r="I112" s="19" t="s">
        <v>478</v>
      </c>
      <c r="J112" s="19">
        <v>120</v>
      </c>
      <c r="K112" s="30"/>
    </row>
    <row r="113" spans="2:11" ht="15" customHeight="1">
      <c r="B113" s="39"/>
      <c r="C113" s="19" t="s">
        <v>45</v>
      </c>
      <c r="D113" s="19"/>
      <c r="E113" s="19"/>
      <c r="F113" s="38" t="s">
        <v>476</v>
      </c>
      <c r="G113" s="19"/>
      <c r="H113" s="19" t="s">
        <v>519</v>
      </c>
      <c r="I113" s="19" t="s">
        <v>510</v>
      </c>
      <c r="J113" s="19"/>
      <c r="K113" s="30"/>
    </row>
    <row r="114" spans="2:11" ht="15" customHeight="1">
      <c r="B114" s="39"/>
      <c r="C114" s="19" t="s">
        <v>55</v>
      </c>
      <c r="D114" s="19"/>
      <c r="E114" s="19"/>
      <c r="F114" s="38" t="s">
        <v>476</v>
      </c>
      <c r="G114" s="19"/>
      <c r="H114" s="19" t="s">
        <v>520</v>
      </c>
      <c r="I114" s="19" t="s">
        <v>510</v>
      </c>
      <c r="J114" s="19"/>
      <c r="K114" s="30"/>
    </row>
    <row r="115" spans="2:11" ht="15" customHeight="1">
      <c r="B115" s="39"/>
      <c r="C115" s="19" t="s">
        <v>64</v>
      </c>
      <c r="D115" s="19"/>
      <c r="E115" s="19"/>
      <c r="F115" s="38" t="s">
        <v>476</v>
      </c>
      <c r="G115" s="19"/>
      <c r="H115" s="19" t="s">
        <v>521</v>
      </c>
      <c r="I115" s="19" t="s">
        <v>522</v>
      </c>
      <c r="J115" s="19"/>
      <c r="K115" s="30"/>
    </row>
    <row r="116" spans="2:11" ht="15" customHeight="1">
      <c r="B116" s="42"/>
      <c r="C116" s="48"/>
      <c r="D116" s="48"/>
      <c r="E116" s="48"/>
      <c r="F116" s="48"/>
      <c r="G116" s="48"/>
      <c r="H116" s="48"/>
      <c r="I116" s="48"/>
      <c r="J116" s="48"/>
      <c r="K116" s="44"/>
    </row>
    <row r="117" spans="2:11" ht="18.75" customHeight="1">
      <c r="B117" s="49"/>
      <c r="C117" s="15"/>
      <c r="D117" s="15"/>
      <c r="E117" s="15"/>
      <c r="F117" s="50"/>
      <c r="G117" s="15"/>
      <c r="H117" s="15"/>
      <c r="I117" s="15"/>
      <c r="J117" s="15"/>
      <c r="K117" s="49"/>
    </row>
    <row r="118" spans="2:11" ht="18.75" customHeight="1">
      <c r="B118" s="25"/>
      <c r="C118" s="25"/>
      <c r="D118" s="25"/>
      <c r="E118" s="25"/>
      <c r="F118" s="25"/>
      <c r="G118" s="25"/>
      <c r="H118" s="25"/>
      <c r="I118" s="25"/>
      <c r="J118" s="25"/>
      <c r="K118" s="25"/>
    </row>
    <row r="119" spans="2:11" ht="7.5" customHeight="1">
      <c r="B119" s="51"/>
      <c r="C119" s="52"/>
      <c r="D119" s="52"/>
      <c r="E119" s="52"/>
      <c r="F119" s="52"/>
      <c r="G119" s="52"/>
      <c r="H119" s="52"/>
      <c r="I119" s="52"/>
      <c r="J119" s="52"/>
      <c r="K119" s="53"/>
    </row>
    <row r="120" spans="2:11" ht="45" customHeight="1">
      <c r="B120" s="54"/>
      <c r="C120" s="84" t="s">
        <v>523</v>
      </c>
      <c r="D120" s="84"/>
      <c r="E120" s="84"/>
      <c r="F120" s="84"/>
      <c r="G120" s="84"/>
      <c r="H120" s="84"/>
      <c r="I120" s="84"/>
      <c r="J120" s="84"/>
      <c r="K120" s="55"/>
    </row>
    <row r="121" spans="2:11" ht="17.25" customHeight="1">
      <c r="B121" s="56"/>
      <c r="C121" s="31" t="s">
        <v>470</v>
      </c>
      <c r="D121" s="31"/>
      <c r="E121" s="31"/>
      <c r="F121" s="31" t="s">
        <v>471</v>
      </c>
      <c r="G121" s="32"/>
      <c r="H121" s="31" t="s">
        <v>114</v>
      </c>
      <c r="I121" s="31" t="s">
        <v>64</v>
      </c>
      <c r="J121" s="31" t="s">
        <v>472</v>
      </c>
      <c r="K121" s="57"/>
    </row>
    <row r="122" spans="2:11" ht="17.25" customHeight="1">
      <c r="B122" s="56"/>
      <c r="C122" s="33" t="s">
        <v>473</v>
      </c>
      <c r="D122" s="33"/>
      <c r="E122" s="33"/>
      <c r="F122" s="34" t="s">
        <v>474</v>
      </c>
      <c r="G122" s="35"/>
      <c r="H122" s="33"/>
      <c r="I122" s="33"/>
      <c r="J122" s="33" t="s">
        <v>475</v>
      </c>
      <c r="K122" s="57"/>
    </row>
    <row r="123" spans="2:11" ht="5.25" customHeight="1">
      <c r="B123" s="58"/>
      <c r="C123" s="36"/>
      <c r="D123" s="36"/>
      <c r="E123" s="36"/>
      <c r="F123" s="36"/>
      <c r="G123" s="19"/>
      <c r="H123" s="36"/>
      <c r="I123" s="36"/>
      <c r="J123" s="36"/>
      <c r="K123" s="59"/>
    </row>
    <row r="124" spans="2:11" ht="15" customHeight="1">
      <c r="B124" s="58"/>
      <c r="C124" s="19" t="s">
        <v>479</v>
      </c>
      <c r="D124" s="36"/>
      <c r="E124" s="36"/>
      <c r="F124" s="38" t="s">
        <v>476</v>
      </c>
      <c r="G124" s="19"/>
      <c r="H124" s="19" t="s">
        <v>515</v>
      </c>
      <c r="I124" s="19" t="s">
        <v>478</v>
      </c>
      <c r="J124" s="19">
        <v>120</v>
      </c>
      <c r="K124" s="60"/>
    </row>
    <row r="125" spans="2:11" ht="15" customHeight="1">
      <c r="B125" s="58"/>
      <c r="C125" s="19" t="s">
        <v>524</v>
      </c>
      <c r="D125" s="19"/>
      <c r="E125" s="19"/>
      <c r="F125" s="38" t="s">
        <v>476</v>
      </c>
      <c r="G125" s="19"/>
      <c r="H125" s="19" t="s">
        <v>525</v>
      </c>
      <c r="I125" s="19" t="s">
        <v>478</v>
      </c>
      <c r="J125" s="19" t="s">
        <v>526</v>
      </c>
      <c r="K125" s="60"/>
    </row>
    <row r="126" spans="2:11" ht="15" customHeight="1">
      <c r="B126" s="58"/>
      <c r="C126" s="19" t="s">
        <v>425</v>
      </c>
      <c r="D126" s="19"/>
      <c r="E126" s="19"/>
      <c r="F126" s="38" t="s">
        <v>476</v>
      </c>
      <c r="G126" s="19"/>
      <c r="H126" s="19" t="s">
        <v>527</v>
      </c>
      <c r="I126" s="19" t="s">
        <v>478</v>
      </c>
      <c r="J126" s="19" t="s">
        <v>526</v>
      </c>
      <c r="K126" s="60"/>
    </row>
    <row r="127" spans="2:11" ht="15" customHeight="1">
      <c r="B127" s="58"/>
      <c r="C127" s="19" t="s">
        <v>487</v>
      </c>
      <c r="D127" s="19"/>
      <c r="E127" s="19"/>
      <c r="F127" s="38" t="s">
        <v>482</v>
      </c>
      <c r="G127" s="19"/>
      <c r="H127" s="19" t="s">
        <v>488</v>
      </c>
      <c r="I127" s="19" t="s">
        <v>478</v>
      </c>
      <c r="J127" s="19">
        <v>15</v>
      </c>
      <c r="K127" s="60"/>
    </row>
    <row r="128" spans="2:11" ht="15" customHeight="1">
      <c r="B128" s="58"/>
      <c r="C128" s="40" t="s">
        <v>489</v>
      </c>
      <c r="D128" s="40"/>
      <c r="E128" s="40"/>
      <c r="F128" s="41" t="s">
        <v>482</v>
      </c>
      <c r="G128" s="40"/>
      <c r="H128" s="40" t="s">
        <v>490</v>
      </c>
      <c r="I128" s="40" t="s">
        <v>478</v>
      </c>
      <c r="J128" s="40">
        <v>15</v>
      </c>
      <c r="K128" s="60"/>
    </row>
    <row r="129" spans="2:11" ht="15" customHeight="1">
      <c r="B129" s="58"/>
      <c r="C129" s="40" t="s">
        <v>491</v>
      </c>
      <c r="D129" s="40"/>
      <c r="E129" s="40"/>
      <c r="F129" s="41" t="s">
        <v>482</v>
      </c>
      <c r="G129" s="40"/>
      <c r="H129" s="40" t="s">
        <v>492</v>
      </c>
      <c r="I129" s="40" t="s">
        <v>478</v>
      </c>
      <c r="J129" s="40">
        <v>20</v>
      </c>
      <c r="K129" s="60"/>
    </row>
    <row r="130" spans="2:11" ht="15" customHeight="1">
      <c r="B130" s="58"/>
      <c r="C130" s="40" t="s">
        <v>493</v>
      </c>
      <c r="D130" s="40"/>
      <c r="E130" s="40"/>
      <c r="F130" s="41" t="s">
        <v>482</v>
      </c>
      <c r="G130" s="40"/>
      <c r="H130" s="40" t="s">
        <v>494</v>
      </c>
      <c r="I130" s="40" t="s">
        <v>478</v>
      </c>
      <c r="J130" s="40">
        <v>20</v>
      </c>
      <c r="K130" s="60"/>
    </row>
    <row r="131" spans="2:11" ht="15" customHeight="1">
      <c r="B131" s="58"/>
      <c r="C131" s="19" t="s">
        <v>481</v>
      </c>
      <c r="D131" s="19"/>
      <c r="E131" s="19"/>
      <c r="F131" s="38" t="s">
        <v>482</v>
      </c>
      <c r="G131" s="19"/>
      <c r="H131" s="19" t="s">
        <v>515</v>
      </c>
      <c r="I131" s="19" t="s">
        <v>478</v>
      </c>
      <c r="J131" s="19">
        <v>50</v>
      </c>
      <c r="K131" s="60"/>
    </row>
    <row r="132" spans="2:11" ht="15" customHeight="1">
      <c r="B132" s="58"/>
      <c r="C132" s="19" t="s">
        <v>495</v>
      </c>
      <c r="D132" s="19"/>
      <c r="E132" s="19"/>
      <c r="F132" s="38" t="s">
        <v>482</v>
      </c>
      <c r="G132" s="19"/>
      <c r="H132" s="19" t="s">
        <v>515</v>
      </c>
      <c r="I132" s="19" t="s">
        <v>478</v>
      </c>
      <c r="J132" s="19">
        <v>50</v>
      </c>
      <c r="K132" s="60"/>
    </row>
    <row r="133" spans="2:11" ht="15" customHeight="1">
      <c r="B133" s="58"/>
      <c r="C133" s="19" t="s">
        <v>501</v>
      </c>
      <c r="D133" s="19"/>
      <c r="E133" s="19"/>
      <c r="F133" s="38" t="s">
        <v>482</v>
      </c>
      <c r="G133" s="19"/>
      <c r="H133" s="19" t="s">
        <v>515</v>
      </c>
      <c r="I133" s="19" t="s">
        <v>478</v>
      </c>
      <c r="J133" s="19">
        <v>50</v>
      </c>
      <c r="K133" s="60"/>
    </row>
    <row r="134" spans="2:11" ht="15" customHeight="1">
      <c r="B134" s="58"/>
      <c r="C134" s="19" t="s">
        <v>503</v>
      </c>
      <c r="D134" s="19"/>
      <c r="E134" s="19"/>
      <c r="F134" s="38" t="s">
        <v>482</v>
      </c>
      <c r="G134" s="19"/>
      <c r="H134" s="19" t="s">
        <v>515</v>
      </c>
      <c r="I134" s="19" t="s">
        <v>478</v>
      </c>
      <c r="J134" s="19">
        <v>50</v>
      </c>
      <c r="K134" s="60"/>
    </row>
    <row r="135" spans="2:11" ht="15" customHeight="1">
      <c r="B135" s="58"/>
      <c r="C135" s="19" t="s">
        <v>119</v>
      </c>
      <c r="D135" s="19"/>
      <c r="E135" s="19"/>
      <c r="F135" s="38" t="s">
        <v>482</v>
      </c>
      <c r="G135" s="19"/>
      <c r="H135" s="19" t="s">
        <v>528</v>
      </c>
      <c r="I135" s="19" t="s">
        <v>478</v>
      </c>
      <c r="J135" s="19">
        <v>255</v>
      </c>
      <c r="K135" s="60"/>
    </row>
    <row r="136" spans="2:11" ht="15" customHeight="1">
      <c r="B136" s="58"/>
      <c r="C136" s="19" t="s">
        <v>505</v>
      </c>
      <c r="D136" s="19"/>
      <c r="E136" s="19"/>
      <c r="F136" s="38" t="s">
        <v>476</v>
      </c>
      <c r="G136" s="19"/>
      <c r="H136" s="19" t="s">
        <v>529</v>
      </c>
      <c r="I136" s="19" t="s">
        <v>507</v>
      </c>
      <c r="J136" s="19"/>
      <c r="K136" s="60"/>
    </row>
    <row r="137" spans="2:11" ht="15" customHeight="1">
      <c r="B137" s="58"/>
      <c r="C137" s="19" t="s">
        <v>508</v>
      </c>
      <c r="D137" s="19"/>
      <c r="E137" s="19"/>
      <c r="F137" s="38" t="s">
        <v>476</v>
      </c>
      <c r="G137" s="19"/>
      <c r="H137" s="19" t="s">
        <v>530</v>
      </c>
      <c r="I137" s="19" t="s">
        <v>510</v>
      </c>
      <c r="J137" s="19"/>
      <c r="K137" s="60"/>
    </row>
    <row r="138" spans="2:11" ht="15" customHeight="1">
      <c r="B138" s="58"/>
      <c r="C138" s="19" t="s">
        <v>511</v>
      </c>
      <c r="D138" s="19"/>
      <c r="E138" s="19"/>
      <c r="F138" s="38" t="s">
        <v>476</v>
      </c>
      <c r="G138" s="19"/>
      <c r="H138" s="19" t="s">
        <v>511</v>
      </c>
      <c r="I138" s="19" t="s">
        <v>510</v>
      </c>
      <c r="J138" s="19"/>
      <c r="K138" s="60"/>
    </row>
    <row r="139" spans="2:11" ht="15" customHeight="1">
      <c r="B139" s="58"/>
      <c r="C139" s="19" t="s">
        <v>45</v>
      </c>
      <c r="D139" s="19"/>
      <c r="E139" s="19"/>
      <c r="F139" s="38" t="s">
        <v>476</v>
      </c>
      <c r="G139" s="19"/>
      <c r="H139" s="19" t="s">
        <v>531</v>
      </c>
      <c r="I139" s="19" t="s">
        <v>510</v>
      </c>
      <c r="J139" s="19"/>
      <c r="K139" s="60"/>
    </row>
    <row r="140" spans="2:11" ht="15" customHeight="1">
      <c r="B140" s="58"/>
      <c r="C140" s="19" t="s">
        <v>532</v>
      </c>
      <c r="D140" s="19"/>
      <c r="E140" s="19"/>
      <c r="F140" s="38" t="s">
        <v>476</v>
      </c>
      <c r="G140" s="19"/>
      <c r="H140" s="19" t="s">
        <v>533</v>
      </c>
      <c r="I140" s="19" t="s">
        <v>510</v>
      </c>
      <c r="J140" s="19"/>
      <c r="K140" s="60"/>
    </row>
    <row r="141" spans="2:11" ht="15" customHeight="1">
      <c r="B141" s="61"/>
      <c r="C141" s="62"/>
      <c r="D141" s="62"/>
      <c r="E141" s="62"/>
      <c r="F141" s="62"/>
      <c r="G141" s="62"/>
      <c r="H141" s="62"/>
      <c r="I141" s="62"/>
      <c r="J141" s="62"/>
      <c r="K141" s="63"/>
    </row>
    <row r="142" spans="2:11" ht="18.75" customHeight="1">
      <c r="B142" s="15"/>
      <c r="C142" s="15"/>
      <c r="D142" s="15"/>
      <c r="E142" s="15"/>
      <c r="F142" s="50"/>
      <c r="G142" s="15"/>
      <c r="H142" s="15"/>
      <c r="I142" s="15"/>
      <c r="J142" s="15"/>
      <c r="K142" s="15"/>
    </row>
    <row r="143" spans="2:11" ht="18.75" customHeight="1">
      <c r="B143" s="25"/>
      <c r="C143" s="25"/>
      <c r="D143" s="25"/>
      <c r="E143" s="25"/>
      <c r="F143" s="25"/>
      <c r="G143" s="25"/>
      <c r="H143" s="25"/>
      <c r="I143" s="25"/>
      <c r="J143" s="25"/>
      <c r="K143" s="25"/>
    </row>
    <row r="144" spans="2:11" ht="7.5" customHeight="1">
      <c r="B144" s="26"/>
      <c r="C144" s="27"/>
      <c r="D144" s="27"/>
      <c r="E144" s="27"/>
      <c r="F144" s="27"/>
      <c r="G144" s="27"/>
      <c r="H144" s="27"/>
      <c r="I144" s="27"/>
      <c r="J144" s="27"/>
      <c r="K144" s="28"/>
    </row>
    <row r="145" spans="2:11" ht="45" customHeight="1">
      <c r="B145" s="29"/>
      <c r="C145" s="89" t="s">
        <v>534</v>
      </c>
      <c r="D145" s="89"/>
      <c r="E145" s="89"/>
      <c r="F145" s="89"/>
      <c r="G145" s="89"/>
      <c r="H145" s="89"/>
      <c r="I145" s="89"/>
      <c r="J145" s="89"/>
      <c r="K145" s="30"/>
    </row>
    <row r="146" spans="2:11" ht="17.25" customHeight="1">
      <c r="B146" s="29"/>
      <c r="C146" s="31" t="s">
        <v>470</v>
      </c>
      <c r="D146" s="31"/>
      <c r="E146" s="31"/>
      <c r="F146" s="31" t="s">
        <v>471</v>
      </c>
      <c r="G146" s="32"/>
      <c r="H146" s="31" t="s">
        <v>114</v>
      </c>
      <c r="I146" s="31" t="s">
        <v>64</v>
      </c>
      <c r="J146" s="31" t="s">
        <v>472</v>
      </c>
      <c r="K146" s="30"/>
    </row>
    <row r="147" spans="2:11" ht="17.25" customHeight="1">
      <c r="B147" s="29"/>
      <c r="C147" s="33" t="s">
        <v>473</v>
      </c>
      <c r="D147" s="33"/>
      <c r="E147" s="33"/>
      <c r="F147" s="34" t="s">
        <v>474</v>
      </c>
      <c r="G147" s="35"/>
      <c r="H147" s="33"/>
      <c r="I147" s="33"/>
      <c r="J147" s="33" t="s">
        <v>475</v>
      </c>
      <c r="K147" s="30"/>
    </row>
    <row r="148" spans="2:11" ht="5.25" customHeight="1">
      <c r="B148" s="39"/>
      <c r="C148" s="36"/>
      <c r="D148" s="36"/>
      <c r="E148" s="36"/>
      <c r="F148" s="36"/>
      <c r="G148" s="37"/>
      <c r="H148" s="36"/>
      <c r="I148" s="36"/>
      <c r="J148" s="36"/>
      <c r="K148" s="60"/>
    </row>
    <row r="149" spans="2:11" ht="15" customHeight="1">
      <c r="B149" s="39"/>
      <c r="C149" s="64" t="s">
        <v>479</v>
      </c>
      <c r="D149" s="19"/>
      <c r="E149" s="19"/>
      <c r="F149" s="65" t="s">
        <v>476</v>
      </c>
      <c r="G149" s="19"/>
      <c r="H149" s="64" t="s">
        <v>515</v>
      </c>
      <c r="I149" s="64" t="s">
        <v>478</v>
      </c>
      <c r="J149" s="64">
        <v>120</v>
      </c>
      <c r="K149" s="60"/>
    </row>
    <row r="150" spans="2:11" ht="15" customHeight="1">
      <c r="B150" s="39"/>
      <c r="C150" s="64" t="s">
        <v>524</v>
      </c>
      <c r="D150" s="19"/>
      <c r="E150" s="19"/>
      <c r="F150" s="65" t="s">
        <v>476</v>
      </c>
      <c r="G150" s="19"/>
      <c r="H150" s="64" t="s">
        <v>535</v>
      </c>
      <c r="I150" s="64" t="s">
        <v>478</v>
      </c>
      <c r="J150" s="64" t="s">
        <v>526</v>
      </c>
      <c r="K150" s="60"/>
    </row>
    <row r="151" spans="2:11" ht="15" customHeight="1">
      <c r="B151" s="39"/>
      <c r="C151" s="64" t="s">
        <v>425</v>
      </c>
      <c r="D151" s="19"/>
      <c r="E151" s="19"/>
      <c r="F151" s="65" t="s">
        <v>476</v>
      </c>
      <c r="G151" s="19"/>
      <c r="H151" s="64" t="s">
        <v>536</v>
      </c>
      <c r="I151" s="64" t="s">
        <v>478</v>
      </c>
      <c r="J151" s="64" t="s">
        <v>526</v>
      </c>
      <c r="K151" s="60"/>
    </row>
    <row r="152" spans="2:11" ht="15" customHeight="1">
      <c r="B152" s="39"/>
      <c r="C152" s="64" t="s">
        <v>481</v>
      </c>
      <c r="D152" s="19"/>
      <c r="E152" s="19"/>
      <c r="F152" s="65" t="s">
        <v>482</v>
      </c>
      <c r="G152" s="19"/>
      <c r="H152" s="64" t="s">
        <v>515</v>
      </c>
      <c r="I152" s="64" t="s">
        <v>478</v>
      </c>
      <c r="J152" s="64">
        <v>50</v>
      </c>
      <c r="K152" s="60"/>
    </row>
    <row r="153" spans="2:11" ht="15" customHeight="1">
      <c r="B153" s="39"/>
      <c r="C153" s="64" t="s">
        <v>484</v>
      </c>
      <c r="D153" s="19"/>
      <c r="E153" s="19"/>
      <c r="F153" s="65" t="s">
        <v>476</v>
      </c>
      <c r="G153" s="19"/>
      <c r="H153" s="64" t="s">
        <v>515</v>
      </c>
      <c r="I153" s="64" t="s">
        <v>486</v>
      </c>
      <c r="J153" s="64"/>
      <c r="K153" s="60"/>
    </row>
    <row r="154" spans="2:11" ht="15" customHeight="1">
      <c r="B154" s="39"/>
      <c r="C154" s="64" t="s">
        <v>495</v>
      </c>
      <c r="D154" s="19"/>
      <c r="E154" s="19"/>
      <c r="F154" s="65" t="s">
        <v>482</v>
      </c>
      <c r="G154" s="19"/>
      <c r="H154" s="64" t="s">
        <v>515</v>
      </c>
      <c r="I154" s="64" t="s">
        <v>478</v>
      </c>
      <c r="J154" s="64">
        <v>50</v>
      </c>
      <c r="K154" s="60"/>
    </row>
    <row r="155" spans="2:11" ht="15" customHeight="1">
      <c r="B155" s="39"/>
      <c r="C155" s="64" t="s">
        <v>503</v>
      </c>
      <c r="D155" s="19"/>
      <c r="E155" s="19"/>
      <c r="F155" s="65" t="s">
        <v>482</v>
      </c>
      <c r="G155" s="19"/>
      <c r="H155" s="64" t="s">
        <v>515</v>
      </c>
      <c r="I155" s="64" t="s">
        <v>478</v>
      </c>
      <c r="J155" s="64">
        <v>50</v>
      </c>
      <c r="K155" s="60"/>
    </row>
    <row r="156" spans="2:11" ht="15" customHeight="1">
      <c r="B156" s="39"/>
      <c r="C156" s="64" t="s">
        <v>501</v>
      </c>
      <c r="D156" s="19"/>
      <c r="E156" s="19"/>
      <c r="F156" s="65" t="s">
        <v>482</v>
      </c>
      <c r="G156" s="19"/>
      <c r="H156" s="64" t="s">
        <v>515</v>
      </c>
      <c r="I156" s="64" t="s">
        <v>478</v>
      </c>
      <c r="J156" s="64">
        <v>50</v>
      </c>
      <c r="K156" s="60"/>
    </row>
    <row r="157" spans="2:11" ht="15" customHeight="1">
      <c r="B157" s="39"/>
      <c r="C157" s="64" t="s">
        <v>93</v>
      </c>
      <c r="D157" s="19"/>
      <c r="E157" s="19"/>
      <c r="F157" s="65" t="s">
        <v>476</v>
      </c>
      <c r="G157" s="19"/>
      <c r="H157" s="64" t="s">
        <v>537</v>
      </c>
      <c r="I157" s="64" t="s">
        <v>478</v>
      </c>
      <c r="J157" s="64" t="s">
        <v>538</v>
      </c>
      <c r="K157" s="60"/>
    </row>
    <row r="158" spans="2:11" ht="15" customHeight="1">
      <c r="B158" s="39"/>
      <c r="C158" s="64" t="s">
        <v>539</v>
      </c>
      <c r="D158" s="19"/>
      <c r="E158" s="19"/>
      <c r="F158" s="65" t="s">
        <v>476</v>
      </c>
      <c r="G158" s="19"/>
      <c r="H158" s="64" t="s">
        <v>540</v>
      </c>
      <c r="I158" s="64" t="s">
        <v>510</v>
      </c>
      <c r="J158" s="64"/>
      <c r="K158" s="60"/>
    </row>
    <row r="159" spans="2:11" ht="15" customHeight="1">
      <c r="B159" s="66"/>
      <c r="C159" s="48"/>
      <c r="D159" s="48"/>
      <c r="E159" s="48"/>
      <c r="F159" s="48"/>
      <c r="G159" s="48"/>
      <c r="H159" s="48"/>
      <c r="I159" s="48"/>
      <c r="J159" s="48"/>
      <c r="K159" s="67"/>
    </row>
    <row r="160" spans="2:11" ht="18.75" customHeight="1">
      <c r="B160" s="15"/>
      <c r="C160" s="19"/>
      <c r="D160" s="19"/>
      <c r="E160" s="19"/>
      <c r="F160" s="38"/>
      <c r="G160" s="19"/>
      <c r="H160" s="19"/>
      <c r="I160" s="19"/>
      <c r="J160" s="19"/>
      <c r="K160" s="15"/>
    </row>
    <row r="161" spans="2:11" ht="18.75" customHeight="1">
      <c r="B161" s="25"/>
      <c r="C161" s="25"/>
      <c r="D161" s="25"/>
      <c r="E161" s="25"/>
      <c r="F161" s="25"/>
      <c r="G161" s="25"/>
      <c r="H161" s="25"/>
      <c r="I161" s="25"/>
      <c r="J161" s="25"/>
      <c r="K161" s="25"/>
    </row>
    <row r="162" spans="2:11" ht="7.5" customHeight="1">
      <c r="B162" s="7"/>
      <c r="C162" s="8"/>
      <c r="D162" s="8"/>
      <c r="E162" s="8"/>
      <c r="F162" s="8"/>
      <c r="G162" s="8"/>
      <c r="H162" s="8"/>
      <c r="I162" s="8"/>
      <c r="J162" s="8"/>
      <c r="K162" s="9"/>
    </row>
    <row r="163" spans="2:11" ht="45" customHeight="1">
      <c r="B163" s="10"/>
      <c r="C163" s="84" t="s">
        <v>541</v>
      </c>
      <c r="D163" s="84"/>
      <c r="E163" s="84"/>
      <c r="F163" s="84"/>
      <c r="G163" s="84"/>
      <c r="H163" s="84"/>
      <c r="I163" s="84"/>
      <c r="J163" s="84"/>
      <c r="K163" s="11"/>
    </row>
    <row r="164" spans="2:11" ht="17.25" customHeight="1">
      <c r="B164" s="10"/>
      <c r="C164" s="31" t="s">
        <v>470</v>
      </c>
      <c r="D164" s="31"/>
      <c r="E164" s="31"/>
      <c r="F164" s="31" t="s">
        <v>471</v>
      </c>
      <c r="G164" s="68"/>
      <c r="H164" s="69" t="s">
        <v>114</v>
      </c>
      <c r="I164" s="69" t="s">
        <v>64</v>
      </c>
      <c r="J164" s="31" t="s">
        <v>472</v>
      </c>
      <c r="K164" s="11"/>
    </row>
    <row r="165" spans="2:11" ht="17.25" customHeight="1">
      <c r="B165" s="12"/>
      <c r="C165" s="33" t="s">
        <v>473</v>
      </c>
      <c r="D165" s="33"/>
      <c r="E165" s="33"/>
      <c r="F165" s="34" t="s">
        <v>474</v>
      </c>
      <c r="G165" s="70"/>
      <c r="H165" s="71"/>
      <c r="I165" s="71"/>
      <c r="J165" s="33" t="s">
        <v>475</v>
      </c>
      <c r="K165" s="13"/>
    </row>
    <row r="166" spans="2:11" ht="5.25" customHeight="1">
      <c r="B166" s="39"/>
      <c r="C166" s="36"/>
      <c r="D166" s="36"/>
      <c r="E166" s="36"/>
      <c r="F166" s="36"/>
      <c r="G166" s="37"/>
      <c r="H166" s="36"/>
      <c r="I166" s="36"/>
      <c r="J166" s="36"/>
      <c r="K166" s="60"/>
    </row>
    <row r="167" spans="2:11" ht="15" customHeight="1">
      <c r="B167" s="39"/>
      <c r="C167" s="19" t="s">
        <v>479</v>
      </c>
      <c r="D167" s="19"/>
      <c r="E167" s="19"/>
      <c r="F167" s="38" t="s">
        <v>476</v>
      </c>
      <c r="G167" s="19"/>
      <c r="H167" s="19" t="s">
        <v>515</v>
      </c>
      <c r="I167" s="19" t="s">
        <v>478</v>
      </c>
      <c r="J167" s="19">
        <v>120</v>
      </c>
      <c r="K167" s="60"/>
    </row>
    <row r="168" spans="2:11" ht="15" customHeight="1">
      <c r="B168" s="39"/>
      <c r="C168" s="19" t="s">
        <v>524</v>
      </c>
      <c r="D168" s="19"/>
      <c r="E168" s="19"/>
      <c r="F168" s="38" t="s">
        <v>476</v>
      </c>
      <c r="G168" s="19"/>
      <c r="H168" s="19" t="s">
        <v>525</v>
      </c>
      <c r="I168" s="19" t="s">
        <v>478</v>
      </c>
      <c r="J168" s="19" t="s">
        <v>526</v>
      </c>
      <c r="K168" s="60"/>
    </row>
    <row r="169" spans="2:11" ht="15" customHeight="1">
      <c r="B169" s="39"/>
      <c r="C169" s="19" t="s">
        <v>425</v>
      </c>
      <c r="D169" s="19"/>
      <c r="E169" s="19"/>
      <c r="F169" s="38" t="s">
        <v>476</v>
      </c>
      <c r="G169" s="19"/>
      <c r="H169" s="19" t="s">
        <v>542</v>
      </c>
      <c r="I169" s="19" t="s">
        <v>478</v>
      </c>
      <c r="J169" s="19" t="s">
        <v>526</v>
      </c>
      <c r="K169" s="60"/>
    </row>
    <row r="170" spans="2:11" ht="15" customHeight="1">
      <c r="B170" s="39"/>
      <c r="C170" s="19" t="s">
        <v>481</v>
      </c>
      <c r="D170" s="19"/>
      <c r="E170" s="19"/>
      <c r="F170" s="38" t="s">
        <v>482</v>
      </c>
      <c r="G170" s="19"/>
      <c r="H170" s="19" t="s">
        <v>542</v>
      </c>
      <c r="I170" s="19" t="s">
        <v>478</v>
      </c>
      <c r="J170" s="19">
        <v>50</v>
      </c>
      <c r="K170" s="60"/>
    </row>
    <row r="171" spans="2:11" ht="15" customHeight="1">
      <c r="B171" s="39"/>
      <c r="C171" s="19" t="s">
        <v>484</v>
      </c>
      <c r="D171" s="19"/>
      <c r="E171" s="19"/>
      <c r="F171" s="38" t="s">
        <v>476</v>
      </c>
      <c r="G171" s="19"/>
      <c r="H171" s="19" t="s">
        <v>542</v>
      </c>
      <c r="I171" s="19" t="s">
        <v>486</v>
      </c>
      <c r="J171" s="19"/>
      <c r="K171" s="60"/>
    </row>
    <row r="172" spans="2:11" ht="15" customHeight="1">
      <c r="B172" s="39"/>
      <c r="C172" s="19" t="s">
        <v>495</v>
      </c>
      <c r="D172" s="19"/>
      <c r="E172" s="19"/>
      <c r="F172" s="38" t="s">
        <v>482</v>
      </c>
      <c r="G172" s="19"/>
      <c r="H172" s="19" t="s">
        <v>542</v>
      </c>
      <c r="I172" s="19" t="s">
        <v>478</v>
      </c>
      <c r="J172" s="19">
        <v>50</v>
      </c>
      <c r="K172" s="60"/>
    </row>
    <row r="173" spans="2:11" ht="15" customHeight="1">
      <c r="B173" s="39"/>
      <c r="C173" s="19" t="s">
        <v>503</v>
      </c>
      <c r="D173" s="19"/>
      <c r="E173" s="19"/>
      <c r="F173" s="38" t="s">
        <v>482</v>
      </c>
      <c r="G173" s="19"/>
      <c r="H173" s="19" t="s">
        <v>542</v>
      </c>
      <c r="I173" s="19" t="s">
        <v>478</v>
      </c>
      <c r="J173" s="19">
        <v>50</v>
      </c>
      <c r="K173" s="60"/>
    </row>
    <row r="174" spans="2:11" ht="15" customHeight="1">
      <c r="B174" s="39"/>
      <c r="C174" s="19" t="s">
        <v>501</v>
      </c>
      <c r="D174" s="19"/>
      <c r="E174" s="19"/>
      <c r="F174" s="38" t="s">
        <v>482</v>
      </c>
      <c r="G174" s="19"/>
      <c r="H174" s="19" t="s">
        <v>542</v>
      </c>
      <c r="I174" s="19" t="s">
        <v>478</v>
      </c>
      <c r="J174" s="19">
        <v>50</v>
      </c>
      <c r="K174" s="60"/>
    </row>
    <row r="175" spans="2:11" ht="15" customHeight="1">
      <c r="B175" s="39"/>
      <c r="C175" s="19" t="s">
        <v>113</v>
      </c>
      <c r="D175" s="19"/>
      <c r="E175" s="19"/>
      <c r="F175" s="38" t="s">
        <v>476</v>
      </c>
      <c r="G175" s="19"/>
      <c r="H175" s="19" t="s">
        <v>543</v>
      </c>
      <c r="I175" s="19" t="s">
        <v>544</v>
      </c>
      <c r="J175" s="19"/>
      <c r="K175" s="60"/>
    </row>
    <row r="176" spans="2:11" ht="15" customHeight="1">
      <c r="B176" s="39"/>
      <c r="C176" s="19" t="s">
        <v>64</v>
      </c>
      <c r="D176" s="19"/>
      <c r="E176" s="19"/>
      <c r="F176" s="38" t="s">
        <v>476</v>
      </c>
      <c r="G176" s="19"/>
      <c r="H176" s="19" t="s">
        <v>545</v>
      </c>
      <c r="I176" s="19" t="s">
        <v>546</v>
      </c>
      <c r="J176" s="19">
        <v>1</v>
      </c>
      <c r="K176" s="60"/>
    </row>
    <row r="177" spans="2:11" ht="15" customHeight="1">
      <c r="B177" s="39"/>
      <c r="C177" s="19" t="s">
        <v>60</v>
      </c>
      <c r="D177" s="19"/>
      <c r="E177" s="19"/>
      <c r="F177" s="38" t="s">
        <v>476</v>
      </c>
      <c r="G177" s="19"/>
      <c r="H177" s="19" t="s">
        <v>547</v>
      </c>
      <c r="I177" s="19" t="s">
        <v>478</v>
      </c>
      <c r="J177" s="19">
        <v>20</v>
      </c>
      <c r="K177" s="60"/>
    </row>
    <row r="178" spans="2:11" ht="15" customHeight="1">
      <c r="B178" s="39"/>
      <c r="C178" s="19" t="s">
        <v>114</v>
      </c>
      <c r="D178" s="19"/>
      <c r="E178" s="19"/>
      <c r="F178" s="38" t="s">
        <v>476</v>
      </c>
      <c r="G178" s="19"/>
      <c r="H178" s="19" t="s">
        <v>548</v>
      </c>
      <c r="I178" s="19" t="s">
        <v>478</v>
      </c>
      <c r="J178" s="19">
        <v>255</v>
      </c>
      <c r="K178" s="60"/>
    </row>
    <row r="179" spans="2:11" ht="15" customHeight="1">
      <c r="B179" s="39"/>
      <c r="C179" s="19" t="s">
        <v>115</v>
      </c>
      <c r="D179" s="19"/>
      <c r="E179" s="19"/>
      <c r="F179" s="38" t="s">
        <v>476</v>
      </c>
      <c r="G179" s="19"/>
      <c r="H179" s="19" t="s">
        <v>441</v>
      </c>
      <c r="I179" s="19" t="s">
        <v>478</v>
      </c>
      <c r="J179" s="19">
        <v>10</v>
      </c>
      <c r="K179" s="60"/>
    </row>
    <row r="180" spans="2:11" ht="15" customHeight="1">
      <c r="B180" s="39"/>
      <c r="C180" s="19" t="s">
        <v>116</v>
      </c>
      <c r="D180" s="19"/>
      <c r="E180" s="19"/>
      <c r="F180" s="38" t="s">
        <v>476</v>
      </c>
      <c r="G180" s="19"/>
      <c r="H180" s="19" t="s">
        <v>549</v>
      </c>
      <c r="I180" s="19" t="s">
        <v>510</v>
      </c>
      <c r="J180" s="19"/>
      <c r="K180" s="60"/>
    </row>
    <row r="181" spans="2:11" ht="15" customHeight="1">
      <c r="B181" s="39"/>
      <c r="C181" s="19" t="s">
        <v>550</v>
      </c>
      <c r="D181" s="19"/>
      <c r="E181" s="19"/>
      <c r="F181" s="38" t="s">
        <v>476</v>
      </c>
      <c r="G181" s="19"/>
      <c r="H181" s="19" t="s">
        <v>551</v>
      </c>
      <c r="I181" s="19" t="s">
        <v>510</v>
      </c>
      <c r="J181" s="19"/>
      <c r="K181" s="60"/>
    </row>
    <row r="182" spans="2:11" ht="15" customHeight="1">
      <c r="B182" s="39"/>
      <c r="C182" s="19" t="s">
        <v>539</v>
      </c>
      <c r="D182" s="19"/>
      <c r="E182" s="19"/>
      <c r="F182" s="38" t="s">
        <v>476</v>
      </c>
      <c r="G182" s="19"/>
      <c r="H182" s="19" t="s">
        <v>552</v>
      </c>
      <c r="I182" s="19" t="s">
        <v>510</v>
      </c>
      <c r="J182" s="19"/>
      <c r="K182" s="60"/>
    </row>
    <row r="183" spans="2:11" ht="15" customHeight="1">
      <c r="B183" s="39"/>
      <c r="C183" s="19" t="s">
        <v>118</v>
      </c>
      <c r="D183" s="19"/>
      <c r="E183" s="19"/>
      <c r="F183" s="38" t="s">
        <v>482</v>
      </c>
      <c r="G183" s="19"/>
      <c r="H183" s="19" t="s">
        <v>553</v>
      </c>
      <c r="I183" s="19" t="s">
        <v>478</v>
      </c>
      <c r="J183" s="19">
        <v>50</v>
      </c>
      <c r="K183" s="60"/>
    </row>
    <row r="184" spans="2:11" ht="15" customHeight="1">
      <c r="B184" s="39"/>
      <c r="C184" s="19" t="s">
        <v>554</v>
      </c>
      <c r="D184" s="19"/>
      <c r="E184" s="19"/>
      <c r="F184" s="38" t="s">
        <v>482</v>
      </c>
      <c r="G184" s="19"/>
      <c r="H184" s="19" t="s">
        <v>555</v>
      </c>
      <c r="I184" s="19" t="s">
        <v>556</v>
      </c>
      <c r="J184" s="19"/>
      <c r="K184" s="60"/>
    </row>
    <row r="185" spans="2:11" ht="15" customHeight="1">
      <c r="B185" s="39"/>
      <c r="C185" s="19" t="s">
        <v>557</v>
      </c>
      <c r="D185" s="19"/>
      <c r="E185" s="19"/>
      <c r="F185" s="38" t="s">
        <v>482</v>
      </c>
      <c r="G185" s="19"/>
      <c r="H185" s="19" t="s">
        <v>558</v>
      </c>
      <c r="I185" s="19" t="s">
        <v>556</v>
      </c>
      <c r="J185" s="19"/>
      <c r="K185" s="60"/>
    </row>
    <row r="186" spans="2:11" ht="15" customHeight="1">
      <c r="B186" s="39"/>
      <c r="C186" s="19" t="s">
        <v>559</v>
      </c>
      <c r="D186" s="19"/>
      <c r="E186" s="19"/>
      <c r="F186" s="38" t="s">
        <v>482</v>
      </c>
      <c r="G186" s="19"/>
      <c r="H186" s="19" t="s">
        <v>560</v>
      </c>
      <c r="I186" s="19" t="s">
        <v>556</v>
      </c>
      <c r="J186" s="19"/>
      <c r="K186" s="60"/>
    </row>
    <row r="187" spans="2:11" ht="15" customHeight="1">
      <c r="B187" s="39"/>
      <c r="C187" s="72" t="s">
        <v>561</v>
      </c>
      <c r="D187" s="19"/>
      <c r="E187" s="19"/>
      <c r="F187" s="38" t="s">
        <v>482</v>
      </c>
      <c r="G187" s="19"/>
      <c r="H187" s="19" t="s">
        <v>562</v>
      </c>
      <c r="I187" s="19" t="s">
        <v>563</v>
      </c>
      <c r="J187" s="73" t="s">
        <v>564</v>
      </c>
      <c r="K187" s="60"/>
    </row>
    <row r="188" spans="2:11" ht="15" customHeight="1">
      <c r="B188" s="39"/>
      <c r="C188" s="24" t="s">
        <v>49</v>
      </c>
      <c r="D188" s="19"/>
      <c r="E188" s="19"/>
      <c r="F188" s="38" t="s">
        <v>476</v>
      </c>
      <c r="G188" s="19"/>
      <c r="H188" s="15" t="s">
        <v>565</v>
      </c>
      <c r="I188" s="19" t="s">
        <v>566</v>
      </c>
      <c r="J188" s="19"/>
      <c r="K188" s="60"/>
    </row>
    <row r="189" spans="2:11" ht="15" customHeight="1">
      <c r="B189" s="39"/>
      <c r="C189" s="24" t="s">
        <v>567</v>
      </c>
      <c r="D189" s="19"/>
      <c r="E189" s="19"/>
      <c r="F189" s="38" t="s">
        <v>476</v>
      </c>
      <c r="G189" s="19"/>
      <c r="H189" s="19" t="s">
        <v>568</v>
      </c>
      <c r="I189" s="19" t="s">
        <v>510</v>
      </c>
      <c r="J189" s="19"/>
      <c r="K189" s="60"/>
    </row>
    <row r="190" spans="2:11" ht="15" customHeight="1">
      <c r="B190" s="39"/>
      <c r="C190" s="24" t="s">
        <v>569</v>
      </c>
      <c r="D190" s="19"/>
      <c r="E190" s="19"/>
      <c r="F190" s="38" t="s">
        <v>476</v>
      </c>
      <c r="G190" s="19"/>
      <c r="H190" s="19" t="s">
        <v>570</v>
      </c>
      <c r="I190" s="19" t="s">
        <v>510</v>
      </c>
      <c r="J190" s="19"/>
      <c r="K190" s="60"/>
    </row>
    <row r="191" spans="2:11" ht="15" customHeight="1">
      <c r="B191" s="39"/>
      <c r="C191" s="24" t="s">
        <v>571</v>
      </c>
      <c r="D191" s="19"/>
      <c r="E191" s="19"/>
      <c r="F191" s="38" t="s">
        <v>482</v>
      </c>
      <c r="G191" s="19"/>
      <c r="H191" s="19" t="s">
        <v>572</v>
      </c>
      <c r="I191" s="19" t="s">
        <v>510</v>
      </c>
      <c r="J191" s="19"/>
      <c r="K191" s="60"/>
    </row>
    <row r="192" spans="2:11" ht="15" customHeight="1">
      <c r="B192" s="66"/>
      <c r="C192" s="74"/>
      <c r="D192" s="48"/>
      <c r="E192" s="48"/>
      <c r="F192" s="48"/>
      <c r="G192" s="48"/>
      <c r="H192" s="48"/>
      <c r="I192" s="48"/>
      <c r="J192" s="48"/>
      <c r="K192" s="67"/>
    </row>
    <row r="193" spans="2:11" ht="18.75" customHeight="1">
      <c r="B193" s="15"/>
      <c r="C193" s="19"/>
      <c r="D193" s="19"/>
      <c r="E193" s="19"/>
      <c r="F193" s="38"/>
      <c r="G193" s="19"/>
      <c r="H193" s="19"/>
      <c r="I193" s="19"/>
      <c r="J193" s="19"/>
      <c r="K193" s="15"/>
    </row>
    <row r="194" spans="2:11" ht="18.75" customHeight="1">
      <c r="B194" s="15"/>
      <c r="C194" s="19"/>
      <c r="D194" s="19"/>
      <c r="E194" s="19"/>
      <c r="F194" s="38"/>
      <c r="G194" s="19"/>
      <c r="H194" s="19"/>
      <c r="I194" s="19"/>
      <c r="J194" s="19"/>
      <c r="K194" s="15"/>
    </row>
    <row r="195" spans="2:11" ht="18.75" customHeight="1">
      <c r="B195" s="25"/>
      <c r="C195" s="25"/>
      <c r="D195" s="25"/>
      <c r="E195" s="25"/>
      <c r="F195" s="25"/>
      <c r="G195" s="25"/>
      <c r="H195" s="25"/>
      <c r="I195" s="25"/>
      <c r="J195" s="25"/>
      <c r="K195" s="25"/>
    </row>
    <row r="196" spans="2:11">
      <c r="B196" s="7"/>
      <c r="C196" s="8"/>
      <c r="D196" s="8"/>
      <c r="E196" s="8"/>
      <c r="F196" s="8"/>
      <c r="G196" s="8"/>
      <c r="H196" s="8"/>
      <c r="I196" s="8"/>
      <c r="J196" s="8"/>
      <c r="K196" s="9"/>
    </row>
    <row r="197" spans="2:11" ht="21">
      <c r="B197" s="10"/>
      <c r="C197" s="84" t="s">
        <v>573</v>
      </c>
      <c r="D197" s="84"/>
      <c r="E197" s="84"/>
      <c r="F197" s="84"/>
      <c r="G197" s="84"/>
      <c r="H197" s="84"/>
      <c r="I197" s="84"/>
      <c r="J197" s="84"/>
      <c r="K197" s="11"/>
    </row>
    <row r="198" spans="2:11" ht="25.5" customHeight="1">
      <c r="B198" s="10"/>
      <c r="C198" s="75" t="s">
        <v>574</v>
      </c>
      <c r="D198" s="75"/>
      <c r="E198" s="75"/>
      <c r="F198" s="75" t="s">
        <v>575</v>
      </c>
      <c r="G198" s="76"/>
      <c r="H198" s="90" t="s">
        <v>576</v>
      </c>
      <c r="I198" s="90"/>
      <c r="J198" s="90"/>
      <c r="K198" s="11"/>
    </row>
    <row r="199" spans="2:11" ht="5.25" customHeight="1">
      <c r="B199" s="39"/>
      <c r="C199" s="36"/>
      <c r="D199" s="36"/>
      <c r="E199" s="36"/>
      <c r="F199" s="36"/>
      <c r="G199" s="19"/>
      <c r="H199" s="36"/>
      <c r="I199" s="36"/>
      <c r="J199" s="36"/>
      <c r="K199" s="60"/>
    </row>
    <row r="200" spans="2:11" ht="15" customHeight="1">
      <c r="B200" s="39"/>
      <c r="C200" s="19" t="s">
        <v>566</v>
      </c>
      <c r="D200" s="19"/>
      <c r="E200" s="19"/>
      <c r="F200" s="38" t="s">
        <v>50</v>
      </c>
      <c r="G200" s="19"/>
      <c r="H200" s="87" t="s">
        <v>577</v>
      </c>
      <c r="I200" s="87"/>
      <c r="J200" s="87"/>
      <c r="K200" s="60"/>
    </row>
    <row r="201" spans="2:11" ht="15" customHeight="1">
      <c r="B201" s="39"/>
      <c r="C201" s="45"/>
      <c r="D201" s="19"/>
      <c r="E201" s="19"/>
      <c r="F201" s="38" t="s">
        <v>51</v>
      </c>
      <c r="G201" s="19"/>
      <c r="H201" s="87" t="s">
        <v>578</v>
      </c>
      <c r="I201" s="87"/>
      <c r="J201" s="87"/>
      <c r="K201" s="60"/>
    </row>
    <row r="202" spans="2:11" ht="15" customHeight="1">
      <c r="B202" s="39"/>
      <c r="C202" s="45"/>
      <c r="D202" s="19"/>
      <c r="E202" s="19"/>
      <c r="F202" s="38" t="s">
        <v>54</v>
      </c>
      <c r="G202" s="19"/>
      <c r="H202" s="87" t="s">
        <v>579</v>
      </c>
      <c r="I202" s="87"/>
      <c r="J202" s="87"/>
      <c r="K202" s="60"/>
    </row>
    <row r="203" spans="2:11" ht="15" customHeight="1">
      <c r="B203" s="39"/>
      <c r="C203" s="19"/>
      <c r="D203" s="19"/>
      <c r="E203" s="19"/>
      <c r="F203" s="38" t="s">
        <v>52</v>
      </c>
      <c r="G203" s="19"/>
      <c r="H203" s="87" t="s">
        <v>580</v>
      </c>
      <c r="I203" s="87"/>
      <c r="J203" s="87"/>
      <c r="K203" s="60"/>
    </row>
    <row r="204" spans="2:11" ht="15" customHeight="1">
      <c r="B204" s="39"/>
      <c r="C204" s="19"/>
      <c r="D204" s="19"/>
      <c r="E204" s="19"/>
      <c r="F204" s="38" t="s">
        <v>53</v>
      </c>
      <c r="G204" s="19"/>
      <c r="H204" s="87" t="s">
        <v>581</v>
      </c>
      <c r="I204" s="87"/>
      <c r="J204" s="87"/>
      <c r="K204" s="60"/>
    </row>
    <row r="205" spans="2:11" ht="15" customHeight="1">
      <c r="B205" s="39"/>
      <c r="C205" s="19"/>
      <c r="D205" s="19"/>
      <c r="E205" s="19"/>
      <c r="F205" s="38"/>
      <c r="G205" s="19"/>
      <c r="H205" s="19"/>
      <c r="I205" s="19"/>
      <c r="J205" s="19"/>
      <c r="K205" s="60"/>
    </row>
    <row r="206" spans="2:11" ht="15" customHeight="1">
      <c r="B206" s="39"/>
      <c r="C206" s="19" t="s">
        <v>522</v>
      </c>
      <c r="D206" s="19"/>
      <c r="E206" s="19"/>
      <c r="F206" s="38" t="s">
        <v>83</v>
      </c>
      <c r="G206" s="19"/>
      <c r="H206" s="87" t="s">
        <v>582</v>
      </c>
      <c r="I206" s="87"/>
      <c r="J206" s="87"/>
      <c r="K206" s="60"/>
    </row>
    <row r="207" spans="2:11" ht="15" customHeight="1">
      <c r="B207" s="39"/>
      <c r="C207" s="45"/>
      <c r="D207" s="19"/>
      <c r="E207" s="19"/>
      <c r="F207" s="38" t="s">
        <v>419</v>
      </c>
      <c r="G207" s="19"/>
      <c r="H207" s="87" t="s">
        <v>420</v>
      </c>
      <c r="I207" s="87"/>
      <c r="J207" s="87"/>
      <c r="K207" s="60"/>
    </row>
    <row r="208" spans="2:11" ht="15" customHeight="1">
      <c r="B208" s="39"/>
      <c r="C208" s="19"/>
      <c r="D208" s="19"/>
      <c r="E208" s="19"/>
      <c r="F208" s="38" t="s">
        <v>417</v>
      </c>
      <c r="G208" s="19"/>
      <c r="H208" s="87" t="s">
        <v>583</v>
      </c>
      <c r="I208" s="87"/>
      <c r="J208" s="87"/>
      <c r="K208" s="60"/>
    </row>
    <row r="209" spans="2:11" ht="15" customHeight="1">
      <c r="B209" s="77"/>
      <c r="C209" s="45"/>
      <c r="D209" s="45"/>
      <c r="E209" s="45"/>
      <c r="F209" s="38" t="s">
        <v>421</v>
      </c>
      <c r="G209" s="24"/>
      <c r="H209" s="91" t="s">
        <v>422</v>
      </c>
      <c r="I209" s="91"/>
      <c r="J209" s="91"/>
      <c r="K209" s="78"/>
    </row>
    <row r="210" spans="2:11" ht="15" customHeight="1">
      <c r="B210" s="77"/>
      <c r="C210" s="45"/>
      <c r="D210" s="45"/>
      <c r="E210" s="45"/>
      <c r="F210" s="38" t="s">
        <v>423</v>
      </c>
      <c r="G210" s="24"/>
      <c r="H210" s="91" t="s">
        <v>584</v>
      </c>
      <c r="I210" s="91"/>
      <c r="J210" s="91"/>
      <c r="K210" s="78"/>
    </row>
    <row r="211" spans="2:11" ht="15" customHeight="1">
      <c r="B211" s="77"/>
      <c r="C211" s="45"/>
      <c r="D211" s="45"/>
      <c r="E211" s="45"/>
      <c r="F211" s="79"/>
      <c r="G211" s="24"/>
      <c r="H211" s="80"/>
      <c r="I211" s="80"/>
      <c r="J211" s="80"/>
      <c r="K211" s="78"/>
    </row>
    <row r="212" spans="2:11" ht="15" customHeight="1">
      <c r="B212" s="77"/>
      <c r="C212" s="19" t="s">
        <v>546</v>
      </c>
      <c r="D212" s="45"/>
      <c r="E212" s="45"/>
      <c r="F212" s="38">
        <v>1</v>
      </c>
      <c r="G212" s="24"/>
      <c r="H212" s="91" t="s">
        <v>585</v>
      </c>
      <c r="I212" s="91"/>
      <c r="J212" s="91"/>
      <c r="K212" s="78"/>
    </row>
    <row r="213" spans="2:11" ht="15" customHeight="1">
      <c r="B213" s="77"/>
      <c r="C213" s="45"/>
      <c r="D213" s="45"/>
      <c r="E213" s="45"/>
      <c r="F213" s="38">
        <v>2</v>
      </c>
      <c r="G213" s="24"/>
      <c r="H213" s="91" t="s">
        <v>586</v>
      </c>
      <c r="I213" s="91"/>
      <c r="J213" s="91"/>
      <c r="K213" s="78"/>
    </row>
    <row r="214" spans="2:11" ht="15" customHeight="1">
      <c r="B214" s="77"/>
      <c r="C214" s="45"/>
      <c r="D214" s="45"/>
      <c r="E214" s="45"/>
      <c r="F214" s="38">
        <v>3</v>
      </c>
      <c r="G214" s="24"/>
      <c r="H214" s="91" t="s">
        <v>587</v>
      </c>
      <c r="I214" s="91"/>
      <c r="J214" s="91"/>
      <c r="K214" s="78"/>
    </row>
    <row r="215" spans="2:11" ht="15" customHeight="1">
      <c r="B215" s="77"/>
      <c r="C215" s="45"/>
      <c r="D215" s="45"/>
      <c r="E215" s="45"/>
      <c r="F215" s="38">
        <v>4</v>
      </c>
      <c r="G215" s="24"/>
      <c r="H215" s="91" t="s">
        <v>588</v>
      </c>
      <c r="I215" s="91"/>
      <c r="J215" s="91"/>
      <c r="K215" s="78"/>
    </row>
    <row r="216" spans="2:11" ht="12.75" customHeight="1">
      <c r="B216" s="81"/>
      <c r="C216" s="82"/>
      <c r="D216" s="82"/>
      <c r="E216" s="82"/>
      <c r="F216" s="82"/>
      <c r="G216" s="82"/>
      <c r="H216" s="82"/>
      <c r="I216" s="82"/>
      <c r="J216" s="82"/>
      <c r="K216" s="83"/>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2015-ksipl-01-1 - Zajiště...</vt:lpstr>
      <vt:lpstr>Pokyny pro vyplnění</vt:lpstr>
      <vt:lpstr>'2015-ksipl-01-1 - Zajiště...'!Názvy_tisku</vt:lpstr>
      <vt:lpstr>'Rekapitulace stavby'!Názvy_tisku</vt:lpstr>
      <vt:lpstr>'2015-ksipl-01-1 - Zajiště...'!Oblast_tisku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Dasa-NB\Dasa</dc:creator>
  <cp:lastModifiedBy>Linhová, Sandra</cp:lastModifiedBy>
  <dcterms:created xsi:type="dcterms:W3CDTF">2017-03-19T16:02:20Z</dcterms:created>
  <dcterms:modified xsi:type="dcterms:W3CDTF">2017-06-06T13:05:11Z</dcterms:modified>
</cp:coreProperties>
</file>