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HP-132014-101-SP - SO 101..." sheetId="2" r:id="rId2"/>
    <sheet name="HP-132014-102-SP - SO 102..." sheetId="3" r:id="rId3"/>
    <sheet name="HP-132014-301-SP - SO 301..." sheetId="4" r:id="rId4"/>
    <sheet name="HP-132014-VON-SP - VON - ..." sheetId="5" r:id="rId5"/>
    <sheet name="Pokyny pro vyplnění" sheetId="6" r:id="rId6"/>
  </sheets>
  <definedNames>
    <definedName name="_xlnm._FilterDatabase" localSheetId="1" hidden="1">'HP-132014-101-SP - SO 101...'!$C$91:$K$91</definedName>
    <definedName name="_xlnm._FilterDatabase" localSheetId="2" hidden="1">'HP-132014-102-SP - SO 102...'!$C$90:$K$90</definedName>
    <definedName name="_xlnm._FilterDatabase" localSheetId="3" hidden="1">'HP-132014-301-SP - SO 301...'!$C$91:$K$91</definedName>
    <definedName name="_xlnm._FilterDatabase" localSheetId="4" hidden="1">'HP-132014-VON-SP - VON - ...'!$C$91:$K$91</definedName>
    <definedName name="_xlnm.Print_Titles" localSheetId="1">'HP-132014-101-SP - SO 101...'!$91:$91</definedName>
    <definedName name="_xlnm.Print_Titles" localSheetId="2">'HP-132014-102-SP - SO 102...'!$90:$90</definedName>
    <definedName name="_xlnm.Print_Titles" localSheetId="3">'HP-132014-301-SP - SO 301...'!$91:$91</definedName>
    <definedName name="_xlnm.Print_Titles" localSheetId="4">'HP-132014-VON-SP - VON - ...'!$91:$91</definedName>
    <definedName name="_xlnm.Print_Titles" localSheetId="0">'Rekapitulace stavby'!$49:$49</definedName>
    <definedName name="_xlnm.Print_Area" localSheetId="1">'HP-132014-101-SP - SO 101...'!$C$4:$J$38,'HP-132014-101-SP - SO 101...'!$C$44:$J$71,'HP-132014-101-SP - SO 101...'!$C$77:$K$471</definedName>
    <definedName name="_xlnm.Print_Area" localSheetId="2">'HP-132014-102-SP - SO 102...'!$C$4:$J$38,'HP-132014-102-SP - SO 102...'!$C$44:$J$70,'HP-132014-102-SP - SO 102...'!$C$76:$K$533</definedName>
    <definedName name="_xlnm.Print_Area" localSheetId="3">'HP-132014-301-SP - SO 301...'!$C$4:$J$38,'HP-132014-301-SP - SO 301...'!$C$44:$J$71,'HP-132014-301-SP - SO 301...'!$C$77:$K$291</definedName>
    <definedName name="_xlnm.Print_Area" localSheetId="4">'HP-132014-VON-SP - VON - ...'!$C$4:$J$38,'HP-132014-VON-SP - VON - ...'!$C$44:$J$71,'HP-132014-VON-SP - VON - ...'!$C$77:$K$161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stavby'!$C$39:$AQ$60</definedName>
  </definedNames>
  <calcPr fullCalcOnLoad="1"/>
</workbook>
</file>

<file path=xl/sharedStrings.xml><?xml version="1.0" encoding="utf-8"?>
<sst xmlns="http://schemas.openxmlformats.org/spreadsheetml/2006/main" count="10394" uniqueCount="1460">
  <si>
    <t>Export VZ</t>
  </si>
  <si>
    <t>List obsahuje:</t>
  </si>
  <si>
    <t>3.0</t>
  </si>
  <si>
    <t>False</t>
  </si>
  <si>
    <t>{EF7B4B2D-34F7-4EA2-85E9-FD33A21727F0}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</si>
  <si>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</si>
  <si>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</si>
  <si>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</si>
  <si>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</si>
  <si>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</si>
  <si>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</si>
  <si>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</si>
  <si>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</si>
  <si>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HP-132014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</si>
  <si>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</si>
  <si>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</si>
  <si>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Chodník a parkoviště v ul. Vítězná, Sokolov</t>
  </si>
  <si>
    <t>0,1</t>
  </si>
  <si>
    <t>KSO:</t>
  </si>
  <si>
    <t>822 29</t>
  </si>
  <si>
    <t>CC-CZ:</t>
  </si>
  <si>
    <t>21122</t>
  </si>
  <si>
    <t>1</t>
  </si>
  <si>
    <t>Místo:</t>
  </si>
  <si>
    <t>Vítězná ul., Sokolov</t>
  </si>
  <si>
    <t>Datum:</t>
  </si>
  <si>
    <t>09.12.2014</t>
  </si>
  <si>
    <t>10</t>
  </si>
  <si>
    <t>100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</si>
  <si>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</si>
  <si>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</si>
  <si>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</si>
  <si>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</si>
  <si>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</si>
  <si>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</si>
  <si>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</si>
  <si>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</si>
  <si>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</si>
  <si>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</si>
  <si>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</si>
  <si>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</si>
  <si>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</si>
  <si>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</si>
  <si>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</si>
  <si>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</si>
  <si>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</si>
  <si>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</si>
  <si>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</si>
  <si>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</si>
  <si>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</si>
  <si>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</si>
  <si>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</si>
  <si>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</si>
  <si>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</si>
  <si>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</si>
  <si>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</si>
  <si>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</si>
  <si>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</si>
  <si>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</si>
  <si>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</si>
  <si>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</si>
  <si>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</si>
  <si>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</si>
  <si>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</si>
  <si>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</si>
  <si>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</si>
  <si>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</si>
  <si>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</si>
  <si>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</si>
  <si>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</si>
  <si>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</si>
  <si>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</si>
  <si>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</si>
  <si>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</si>
  <si>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</si>
  <si>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</si>
  <si>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</si>
  <si>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</si>
  <si>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</si>
  <si>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</si>
  <si>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</si>
  <si>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HP-132014-101</t>
  </si>
  <si>
    <t>SO 101 - Parkoviště</t>
  </si>
  <si>
    <t>STA</t>
  </si>
  <si>
    <t>{1E615491-1631-4505-8CFD-EBBA574449D4}</t>
  </si>
  <si>
    <t>2</t>
  </si>
  <si>
    <t>HP-132014-101-SP</t>
  </si>
  <si>
    <t>SO 101 - Soupis prací - Parkoviště</t>
  </si>
  <si>
    <t>Soupis</t>
  </si>
  <si>
    <t>{35CC66AE-8B09-4246-8B88-B1707FB11DA1}</t>
  </si>
  <si>
    <t>HP-132014-102</t>
  </si>
  <si>
    <t>SO 102 - Chodník</t>
  </si>
  <si>
    <t>{1D0167D5-1397-43C0-AFD1-7A35760DAA0B}</t>
  </si>
  <si>
    <t>HP-132014-102-SP</t>
  </si>
  <si>
    <t>SO 102 - Soupis prací - Chodník</t>
  </si>
  <si>
    <t>{212A6F2C-9BD0-47D5-8033-4611ECDA83E9}</t>
  </si>
  <si>
    <t>HP-132014-301</t>
  </si>
  <si>
    <t>SO 301 - Dešťová kanalizace</t>
  </si>
  <si>
    <t>{B9694FF7-4357-4F56-A1EF-2A0AD0F89C74}</t>
  </si>
  <si>
    <t>827 29</t>
  </si>
  <si>
    <t>HP-132014-301-SP</t>
  </si>
  <si>
    <t>SO 301 - Soupis prací - Dešťová kanalizace</t>
  </si>
  <si>
    <t>{08721989-8637-45BC-BE46-AD6A13767E3E}</t>
  </si>
  <si>
    <t>HP-132014-VON</t>
  </si>
  <si>
    <t>VON - Vedlejší a ostatní náklady</t>
  </si>
  <si>
    <t>{DCFD3DF7-F840-4AD2-98E7-6F551042D889}</t>
  </si>
  <si>
    <t>HP-132014-VON-SP</t>
  </si>
  <si>
    <t>VON - Soupis prací - Vedlejší a ostatní náklady</t>
  </si>
  <si>
    <t>{9DFA735E-911B-474B-AFD4-0AF59EF78DCD}</t>
  </si>
  <si>
    <t>Zpět na list:</t>
  </si>
  <si>
    <t>F1</t>
  </si>
  <si>
    <t>dlažba</t>
  </si>
  <si>
    <t>m2</t>
  </si>
  <si>
    <t>150,5</t>
  </si>
  <si>
    <t>F10</t>
  </si>
  <si>
    <t>obruba</t>
  </si>
  <si>
    <t>m</t>
  </si>
  <si>
    <t>32,3</t>
  </si>
  <si>
    <t>KRYCÍ LIST SOUPISU</t>
  </si>
  <si>
    <t>F11</t>
  </si>
  <si>
    <t>UV</t>
  </si>
  <si>
    <t>kus</t>
  </si>
  <si>
    <t>F12</t>
  </si>
  <si>
    <t>obrus</t>
  </si>
  <si>
    <t>20,4</t>
  </si>
  <si>
    <t>F13</t>
  </si>
  <si>
    <t>sloupek značky</t>
  </si>
  <si>
    <t>F14</t>
  </si>
  <si>
    <t>ornice</t>
  </si>
  <si>
    <t>36</t>
  </si>
  <si>
    <t>Objekt:</t>
  </si>
  <si>
    <t>F15</t>
  </si>
  <si>
    <t>voda</t>
  </si>
  <si>
    <t>m3</t>
  </si>
  <si>
    <t>1,8</t>
  </si>
  <si>
    <t>HP-132014-101 - SO 101 - Parkoviště</t>
  </si>
  <si>
    <t>F16</t>
  </si>
  <si>
    <t>Drenáž</t>
  </si>
  <si>
    <t>31</t>
  </si>
  <si>
    <t>Soupis:</t>
  </si>
  <si>
    <t>F17</t>
  </si>
  <si>
    <t>výplň rýh</t>
  </si>
  <si>
    <t>5,425</t>
  </si>
  <si>
    <t>HP-132014-101-SP - SO 101 - Soupis prací - Parkoviště</t>
  </si>
  <si>
    <t>F18</t>
  </si>
  <si>
    <t>rýha</t>
  </si>
  <si>
    <t>F19</t>
  </si>
  <si>
    <t>šachtice</t>
  </si>
  <si>
    <t>F2</t>
  </si>
  <si>
    <t>VDZ ze zámkové dlažby</t>
  </si>
  <si>
    <t>12,115</t>
  </si>
  <si>
    <t>F20</t>
  </si>
  <si>
    <t>řezání</t>
  </si>
  <si>
    <t>37</t>
  </si>
  <si>
    <t>F21</t>
  </si>
  <si>
    <t>5,05</t>
  </si>
  <si>
    <t>F22</t>
  </si>
  <si>
    <t>asfalty bourání</t>
  </si>
  <si>
    <t>19,2</t>
  </si>
  <si>
    <t>F23</t>
  </si>
  <si>
    <t>odkopávky</t>
  </si>
  <si>
    <t xml:space="preserve"> </t>
  </si>
  <si>
    <t>53,573</t>
  </si>
  <si>
    <t>F24</t>
  </si>
  <si>
    <t>39</t>
  </si>
  <si>
    <t>F26</t>
  </si>
  <si>
    <t>přebytek</t>
  </si>
  <si>
    <t>44,425</t>
  </si>
  <si>
    <t>F3</t>
  </si>
  <si>
    <t>Chodník</t>
  </si>
  <si>
    <t>48</t>
  </si>
  <si>
    <t>F4</t>
  </si>
  <si>
    <t>Slepecká dlažba</t>
  </si>
  <si>
    <t>1,1</t>
  </si>
  <si>
    <t>F5</t>
  </si>
  <si>
    <t>sanace</t>
  </si>
  <si>
    <t>214,293</t>
  </si>
  <si>
    <t>F6</t>
  </si>
  <si>
    <t>34</t>
  </si>
  <si>
    <t>F7</t>
  </si>
  <si>
    <t>F8</t>
  </si>
  <si>
    <t>4</t>
  </si>
  <si>
    <t>F9</t>
  </si>
  <si>
    <t>35,58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</si>
  <si>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</si>
  <si>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</si>
  <si>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</si>
  <si>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</si>
  <si>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</si>
  <si>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</si>
  <si>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</si>
  <si>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</si>
  <si>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</si>
  <si>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</si>
  <si>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</si>
  <si>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</si>
  <si>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</si>
  <si>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</si>
  <si>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</si>
  <si>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</si>
  <si>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</si>
  <si>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</si>
  <si>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</si>
  <si>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</si>
  <si>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</si>
  <si>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</si>
  <si>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</si>
  <si>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</si>
  <si>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</si>
  <si>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</si>
  <si>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</si>
  <si>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</si>
  <si>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</si>
  <si>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</si>
  <si>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</si>
  <si>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</si>
  <si>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</si>
  <si>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</si>
  <si>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</si>
  <si>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113107123</t>
  </si>
  <si>
    <t>Odstranění podkladu pl do 50 m2 z kameniva drceného tl 300 mm</t>
  </si>
  <si>
    <t>CS ÚRS 2014 01</t>
  </si>
  <si>
    <t>-1947349467</t>
  </si>
  <si>
    <t>PP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</si>
  <si>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</si>
  <si>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VV</t>
  </si>
  <si>
    <t>Součet</t>
  </si>
  <si>
    <t>113107143</t>
  </si>
  <si>
    <t>Odstranění podkladu pl do 50 m2 živičných tl 150 mm</t>
  </si>
  <si>
    <t>1945255982</t>
  </si>
  <si>
    <t>Odstranění podkladů nebo krytů s přemístěním hmot na skládku na vzdálenost do 3 m nebo s naložením na dopravní prostředek v ploše jednotlivě do 50 m2 živičných, o tl. vrstvy přes 100 do 150 mm</t>
  </si>
  <si>
    <t>Struktura výpočtu: změřeno v digitální verzi PD funkcí na měření ploch</t>
  </si>
  <si>
    <t>3</t>
  </si>
  <si>
    <t>113107162</t>
  </si>
  <si>
    <t>Odstranění podkladu pl přes 50 do 200 m2 z kameniva drceného tl 200 mm</t>
  </si>
  <si>
    <t>-1514909728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</si>
  <si>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</si>
  <si>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199,5</t>
  </si>
  <si>
    <t>113202111</t>
  </si>
  <si>
    <t>Vytrhání obrub krajníků obrubníků stojatých</t>
  </si>
  <si>
    <t>737629591</t>
  </si>
  <si>
    <t>Vytrhání obrub s vybouráním lože, s přemístěním hmot na skládku na vzdálenost do 3 m nebo s naložením na dopravní prostředek z krajníků nebo obrubníků stojatých</t>
  </si>
  <si>
    <t>Struktura výpočtu: změřeno v digitální verzi PD funkcí na měření délek</t>
  </si>
  <si>
    <t>44</t>
  </si>
  <si>
    <t>5</t>
  </si>
  <si>
    <t>121101101</t>
  </si>
  <si>
    <t>Sejmutí ornice s přemístěním na vzdálenost do 50 m</t>
  </si>
  <si>
    <t>393236195</t>
  </si>
  <si>
    <t>Sejmutí ornice nebo lesní půdy s vodorovným přemístěním na hromady v místě upotřebení nebo na dočasné či trvalé skládky se složením, na vzdálenost do 50 m</t>
  </si>
  <si>
    <t>Struktura výpočtu: změřeno v digitální verzi PD funkcí na měření ploch * tloušťka</t>
  </si>
  <si>
    <t>50,5*0,1</t>
  </si>
  <si>
    <t>6</t>
  </si>
  <si>
    <t>122202201</t>
  </si>
  <si>
    <t>Odkopávky a prokopávky nezapažené pro silnice objemu do 100 m3 v hornině tř. 3</t>
  </si>
  <si>
    <t>-356153547</t>
  </si>
  <si>
    <t>Odkopávky a prokopávky nezapažené pro silnice s přemístěním výkopku v příčných profilech na vzdálenost do 15 m nebo s naložením na dopravní prostředek v hornině tř. 3 do 100 m3</t>
  </si>
  <si>
    <t>P</t>
  </si>
  <si>
    <t>Poznámka k položce:
Položka je uvažována jako REZERVA v případě nutnosti sanace aktivní zóny zemní pláně. Výměra je uvažována v plném rozsahu zemní pláně. Fakturováno bude skutečné množství.</t>
  </si>
  <si>
    <t>F5*0,25</t>
  </si>
  <si>
    <t>7</t>
  </si>
  <si>
    <t>1046249539</t>
  </si>
  <si>
    <t>Struktura výpočtu: dle hmotnice</t>
  </si>
  <si>
    <t>8</t>
  </si>
  <si>
    <t>122202209</t>
  </si>
  <si>
    <t>Příplatek k odkopávkám a prokopávkám pro silnice v hornině tř. 3 za lepivost</t>
  </si>
  <si>
    <t>1948555263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</si>
  <si>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</si>
  <si>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</t>
  </si>
  <si>
    <t>-2075005050</t>
  </si>
  <si>
    <t>132201101</t>
  </si>
  <si>
    <t>Hloubení rýh š do 600 mm v hornině tř. 3 objemu do 100 m3</t>
  </si>
  <si>
    <t>1292837969</t>
  </si>
  <si>
    <t>Hloubení zapažených i nezapažených rýh šířky do 600 mm s urovnáním dna do předepsaného profilu a spádu v hornině tř. 3 do 100 m3</t>
  </si>
  <si>
    <t>Struktura výpočtu: délka * šířka * hloubka</t>
  </si>
  <si>
    <t>F16*0,35*0,5</t>
  </si>
  <si>
    <t>11</t>
  </si>
  <si>
    <t>132201109</t>
  </si>
  <si>
    <t>Příplatek za lepivost k hloubení rýh š do 600 mm v hornině tř. 3</t>
  </si>
  <si>
    <t>1870744089</t>
  </si>
  <si>
    <t>Hloubení zapažených i nezapažených rýh šířky do 600 mm s urovnáním dna do předepsaného profilu a spádu v hornině tř. 3 Příplatek k cenám za lepivost horniny tř. 3</t>
  </si>
  <si>
    <t>12</t>
  </si>
  <si>
    <t>162701104</t>
  </si>
  <si>
    <t>Vodorovné přemístění do 9000 m výkopku/sypaniny z horniny tř. 1 až 4</t>
  </si>
  <si>
    <t>168976114</t>
  </si>
  <si>
    <t>Vodorovné přemístění výkopku nebo sypaniny po suchu na obvyklém dopravním prostředku, bez naložení výkopku, avšak se složením bez rozhrnutí z horniny tř. 1 až 4 na vzdálenost přes 8 000 do 9 000 m</t>
  </si>
  <si>
    <t>13</t>
  </si>
  <si>
    <t>640470917</t>
  </si>
  <si>
    <t>F24+F18</t>
  </si>
  <si>
    <t>14</t>
  </si>
  <si>
    <t>162706111</t>
  </si>
  <si>
    <t>Vodorovné přemístění do 6000 m bez naložení výkopku ze zemin schopných zúrodnění</t>
  </si>
  <si>
    <t>1933106540</t>
  </si>
  <si>
    <t>Vodorovné přemístění výkopku bez naložení, avšak se složením zemin schopných zúrodnění, na vzdálenost přes 5000 do 6000 m</t>
  </si>
  <si>
    <t>162706119</t>
  </si>
  <si>
    <t>Příplatek pro vodorovné přemístění bez naložení výkopku ze zemin schopných zúrodnění ZKD 1000 m</t>
  </si>
  <si>
    <t>-474312955</t>
  </si>
  <si>
    <t>Vodorovné přemístění výkopku bez naložení, avšak se složením zemin schopných zúrodnění, na vzdálenost Příplatek k ceně za každých dalších i započatých 1000 m</t>
  </si>
  <si>
    <t>5,05*3 'Přepočtené koeficientem množství</t>
  </si>
  <si>
    <t>16</t>
  </si>
  <si>
    <t>167103101</t>
  </si>
  <si>
    <t>Nakládání výkopku ze zemin schopných zúrodnění</t>
  </si>
  <si>
    <t>-508321701</t>
  </si>
  <si>
    <t>Nakládání neulehlého výkopku z hromad zeminy schopné zúrodnění</t>
  </si>
  <si>
    <t>17</t>
  </si>
  <si>
    <t>171201201</t>
  </si>
  <si>
    <t>Uložení sypaniny na skládky</t>
  </si>
  <si>
    <t>1791406082</t>
  </si>
  <si>
    <t>18</t>
  </si>
  <si>
    <t>-1198739115</t>
  </si>
  <si>
    <t>F21+F26</t>
  </si>
  <si>
    <t>19</t>
  </si>
  <si>
    <t>171201211</t>
  </si>
  <si>
    <t>Poplatek za uložení odpadu ze sypaniny na skládce (skládkovné)</t>
  </si>
  <si>
    <t>t</t>
  </si>
  <si>
    <t>-357147217</t>
  </si>
  <si>
    <t>Uložení sypaniny poplatek za uložení sypaniny na skládce ( skládkovné )</t>
  </si>
  <si>
    <t>F23*2,0</t>
  </si>
  <si>
    <t>20</t>
  </si>
  <si>
    <t>-404048626</t>
  </si>
  <si>
    <t>F21*1,8+F26*2,0</t>
  </si>
  <si>
    <t>181301101</t>
  </si>
  <si>
    <t>Rozprostření ornice tl vrstvy do 100 mm pl do 500 m2 v rovině nebo ve svahu do 1:5</t>
  </si>
  <si>
    <t>1606310141</t>
  </si>
  <si>
    <t>Rozprostření a urovnání ornice v rovině nebo ve svahu sklonu do 1:5 při souvislé ploše do 500 m2, tl. vrstvy do 100 mm</t>
  </si>
  <si>
    <t>22</t>
  </si>
  <si>
    <t>M</t>
  </si>
  <si>
    <t>103715000</t>
  </si>
  <si>
    <t>substrát pro trávníky A  VL</t>
  </si>
  <si>
    <t>-1030656244</t>
  </si>
  <si>
    <t>hnojiva humusová substrát pro trávníky A      VL</t>
  </si>
  <si>
    <t>F14*0,1</t>
  </si>
  <si>
    <t>23</t>
  </si>
  <si>
    <t>181951102</t>
  </si>
  <si>
    <t>Úprava pláně v hornině tř. 1 až 4 se zhutněním</t>
  </si>
  <si>
    <t>-1985617869</t>
  </si>
  <si>
    <t>Úprava pláně vyrovnáním výškových rozdílů v hornině tř. 1 až 4 se zhutněním</t>
  </si>
  <si>
    <t>F5+F12</t>
  </si>
  <si>
    <t>24</t>
  </si>
  <si>
    <t>184802211</t>
  </si>
  <si>
    <t>Chemické odplevelení před založením kultury nad 20 m2 postřikem na široko ve svahu do 1:2</t>
  </si>
  <si>
    <t>955492567</t>
  </si>
  <si>
    <t>Chemické odplevelení půdy před založením kultury, trávníku nebo zpevněných ploch o výměře jednotlivě přes 20 m2 na svahu přes 1:5 do 1:2 postřikem na široko</t>
  </si>
  <si>
    <t>25</t>
  </si>
  <si>
    <t>185804312</t>
  </si>
  <si>
    <t>Zalití rostlin vodou plocha přes 20 m2</t>
  </si>
  <si>
    <t>1781659546</t>
  </si>
  <si>
    <t>Zalití rostlin vodou plochy záhonů jednotlivě přes 20 m2</t>
  </si>
  <si>
    <t>Struktura výpočtu: počet stromů (keřů) x množství / 1000</t>
  </si>
  <si>
    <t>F14*5*10/1000</t>
  </si>
  <si>
    <t>26</t>
  </si>
  <si>
    <t>185851121</t>
  </si>
  <si>
    <t>Dovoz vody pro zálivku rostlin za vzdálenost do 1000 m</t>
  </si>
  <si>
    <t>-1502873554</t>
  </si>
  <si>
    <t>Dovoz vody pro zálivku rostlin na vzdálenost do 1000 m</t>
  </si>
  <si>
    <t>27</t>
  </si>
  <si>
    <t>185851129</t>
  </si>
  <si>
    <t>Příplatek k dovozu vody pro zálivku rostlin do 1000 m ZKD 1000 m</t>
  </si>
  <si>
    <t>1684674245</t>
  </si>
  <si>
    <t>Dovoz vody pro zálivku rostlin Příplatek k ceně za každých dalších i započatých 1000 m</t>
  </si>
  <si>
    <t>1,8*2 'Přepočtené koeficientem množství</t>
  </si>
  <si>
    <t>Zemní práce - povrchové úpravy terénu</t>
  </si>
  <si>
    <t>28</t>
  </si>
  <si>
    <t>181411131</t>
  </si>
  <si>
    <t>Založení parkového trávníku výsevem plochy do 1000 m2 v rovině a ve svahu do 1:5</t>
  </si>
  <si>
    <t>-271399107</t>
  </si>
  <si>
    <t>Založení trávníku na půdě předem připravené plochy do 1000 m2 výsevem včetně utažení parkového v rovině nebo na svahu do 1:5</t>
  </si>
  <si>
    <t>29</t>
  </si>
  <si>
    <t>005724100</t>
  </si>
  <si>
    <t>osivo směs travní parková</t>
  </si>
  <si>
    <t>kg</t>
  </si>
  <si>
    <t>-1810602338</t>
  </si>
  <si>
    <t>osiva pícnin směsi travní balení obvykle 25 kg parková</t>
  </si>
  <si>
    <t>36*0,015 'Přepočtené koeficientem množství</t>
  </si>
  <si>
    <t>Zakládání</t>
  </si>
  <si>
    <t>30</t>
  </si>
  <si>
    <t>212752212</t>
  </si>
  <si>
    <t>Trativod z drenážních trubek plastových flexibilních D do 100 mm včetně lože otevřený výkop</t>
  </si>
  <si>
    <t>1624252504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</si>
  <si>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</si>
  <si>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Poznámka k položce:
Výplň rýh HDK fr. 16/32</t>
  </si>
  <si>
    <t>Struktura výpočtu: délka</t>
  </si>
  <si>
    <t>212972112</t>
  </si>
  <si>
    <t>Opláštění drenážních trub filtrační textilií DN 100</t>
  </si>
  <si>
    <t>840431683</t>
  </si>
  <si>
    <t>32</t>
  </si>
  <si>
    <t>214500211</t>
  </si>
  <si>
    <t>Zřízení výplně rýh s drenážním potrubím do DN 200 štěrkopískem v do 550 mm</t>
  </si>
  <si>
    <t>486464395</t>
  </si>
  <si>
    <t>Zřízení výplně rýhy s drenážním potrubím z trub DN do 200 štěrkem, pískem nebo štěrkopískem, výšky přes 300 do 550 mm</t>
  </si>
  <si>
    <t>Poznámka k položce:
výplň rýh nad rámec položky drenážní potrubí</t>
  </si>
  <si>
    <t>33</t>
  </si>
  <si>
    <t>583336880</t>
  </si>
  <si>
    <t>kamenivo těžené hrubé frakce 32-63 (Pohled)</t>
  </si>
  <si>
    <t>-450062708</t>
  </si>
  <si>
    <t>kamenivo přírodní těžené pro stavební účely  PTK  (drobné, hrubé, štěrkopísky) kamenivo těžené hrubé d&gt;=2 a D&lt;=45 mm (ČSN EN 13043 ) d&gt;=2 a D&gt;=4 mm (ČSN EN 12620, ČSN EN 13139 ) d&gt;=1 a D&gt;=2 mm (ČSN EN 13242) frakce  32-63 Pohled</t>
  </si>
  <si>
    <t>Struktura výpočtu: objem * objemová hmotnost</t>
  </si>
  <si>
    <t>F17*1,9</t>
  </si>
  <si>
    <t>Vodorovné konstrukce</t>
  </si>
  <si>
    <t>457621411</t>
  </si>
  <si>
    <t>Plášťové těsnění z asfaltobetonu úprava spár asfaltovou zálivkou do 1 kg/m</t>
  </si>
  <si>
    <t>1186927068</t>
  </si>
  <si>
    <t>Plášťové těsnění z vodostavebného asfaltobetonu úprava spar asfaltovou zálivkou pro všechny sklony do 1 kg zálivky na 1 m spáry</t>
  </si>
  <si>
    <t>Komunikace</t>
  </si>
  <si>
    <t>35</t>
  </si>
  <si>
    <t>564661111</t>
  </si>
  <si>
    <t>Podklad z kameniva hrubého drceného vel. 63-125 mm tl 200 mm</t>
  </si>
  <si>
    <t>1423443836</t>
  </si>
  <si>
    <t>Podklad z kameniva hrubého drceného vel. 63-125 mm, s rozprostřením a zhutněním, po zhutnění tl. 200 mm</t>
  </si>
  <si>
    <t>F1*1,065+(F3+F4)*1,1</t>
  </si>
  <si>
    <t>564811111</t>
  </si>
  <si>
    <t>Podklad ze štěrkodrtě ŠD tl 50 mm</t>
  </si>
  <si>
    <t>1360019861</t>
  </si>
  <si>
    <t>Podklad ze štěrkodrti ŠD s rozprostřením a zhutněním, po zhutnění tl. 50 mm</t>
  </si>
  <si>
    <t>F5 "sanace aktivní zóny zemní pláně - uzavírací vrstva"</t>
  </si>
  <si>
    <t>564851111</t>
  </si>
  <si>
    <t>Podklad ze štěrkodrtě ŠD tl 150 mm</t>
  </si>
  <si>
    <t>-1799242487</t>
  </si>
  <si>
    <t>Podklad ze štěrkodrti ŠD s rozprostřením a zhutněním, po zhutnění tl. 150 mm</t>
  </si>
  <si>
    <t>F3+F4+F12*2</t>
  </si>
  <si>
    <t>38</t>
  </si>
  <si>
    <t>564871111</t>
  </si>
  <si>
    <t>Podklad ze štěrkodrtě ŠD tl 250 mm</t>
  </si>
  <si>
    <t>-377455196</t>
  </si>
  <si>
    <t>Podklad ze štěrkodrti ŠD s rozprostřením a zhutněním, po zhutnění tl. 250 mm</t>
  </si>
  <si>
    <t>F1*1,065</t>
  </si>
  <si>
    <t>573111113</t>
  </si>
  <si>
    <t>Postřik živičný infiltrační s posypem z asfaltu množství 1,5 kg/m2</t>
  </si>
  <si>
    <t>619456323</t>
  </si>
  <si>
    <t>Postřik živičný infiltrační z asfaltu silničního s posypem kamenivem, v množství 1,50 kg/m2</t>
  </si>
  <si>
    <t>40</t>
  </si>
  <si>
    <t>573211111</t>
  </si>
  <si>
    <t>Postřik živičný spojovací z asfaltu v množství do 0,70 kg/m2</t>
  </si>
  <si>
    <t>-177521686</t>
  </si>
  <si>
    <t>Postřik živičný spojovací bez posypu kamenivem z asfaltu silničního, v množství od 0,50 do 0,70 kg/m2</t>
  </si>
  <si>
    <t>41</t>
  </si>
  <si>
    <t>577134111</t>
  </si>
  <si>
    <t>Asfaltový beton vrstva obrusná ACO 11 (ABS) tř. I tl 40 mm š do 3 m z nemodifikovaného asfaltu</t>
  </si>
  <si>
    <t>1744026296</t>
  </si>
  <si>
    <t>Asfaltový beton vrstva obrusná ACO 11 (ABS) s rozprostřením a se zhutněním z nemodifikovaného asfaltu v pruhu šířky do 3 m tř. I, po zhutnění tl. 40 mm</t>
  </si>
  <si>
    <t>42</t>
  </si>
  <si>
    <t>577155112</t>
  </si>
  <si>
    <t>Asfaltový beton vrstva ložní ACL 16 (ABH) tl 60 mm š do 3 m z nemodifikovaného asfaltu</t>
  </si>
  <si>
    <t>1054033313</t>
  </si>
  <si>
    <t>Asfaltový beton vrstva ložní ACL 16 (ABH) s rozprostřením a zhutněním z nemodifikovaného asfaltu v pruhu šířky do 3 m, po zhutnění tl. 60 mm</t>
  </si>
  <si>
    <t>43</t>
  </si>
  <si>
    <t>596211110</t>
  </si>
  <si>
    <t>Kladení zámkové dlažby komunikací pro pěší tl 60 mm skupiny A pl do 50 m2</t>
  </si>
  <si>
    <t>1734044923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</si>
  <si>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</si>
  <si>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F3+F4</t>
  </si>
  <si>
    <t>IP 232</t>
  </si>
  <si>
    <t>dlažba 20 x 10 x 6 cm přírodní</t>
  </si>
  <si>
    <t>705968229</t>
  </si>
  <si>
    <t>48 "chodník"</t>
  </si>
  <si>
    <t>48*1,01 'Přepočtené koeficientem množství</t>
  </si>
  <si>
    <t>45</t>
  </si>
  <si>
    <t>IP 234</t>
  </si>
  <si>
    <t>dlažba pro nevidomé 20 x 10 x 6 cm barevná</t>
  </si>
  <si>
    <t>-216684733</t>
  </si>
  <si>
    <t>Poznámka k položce:
barva červená</t>
  </si>
  <si>
    <t>1,1 "slepecká dlažba"</t>
  </si>
  <si>
    <t>1,1*1,03 'Přepočtené koeficientem množství</t>
  </si>
  <si>
    <t>46</t>
  </si>
  <si>
    <t>596212212</t>
  </si>
  <si>
    <t>Kladení zámkové dlažby pozemních komunikací tl 80 mm skupiny A pl do 300 m2</t>
  </si>
  <si>
    <t>-708486619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</si>
  <si>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</si>
  <si>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47</t>
  </si>
  <si>
    <t>IP 230</t>
  </si>
  <si>
    <t>dlažba 20x20x8 cm přírodní</t>
  </si>
  <si>
    <t>1123292801</t>
  </si>
  <si>
    <t>Poznámka k položce:
doporučený výrobek Best Karo, barva přírodní</t>
  </si>
  <si>
    <t>F1-F2 "parkovací stání - zámková dlažba"</t>
  </si>
  <si>
    <t>138,385*1,01 'Přepočtené koeficientem množství</t>
  </si>
  <si>
    <t>IP 231</t>
  </si>
  <si>
    <t>dlažba 20 x 10 x 8 cm barevná</t>
  </si>
  <si>
    <t>1398700094</t>
  </si>
  <si>
    <t>Poznámka k položce:
doporučený výrobek Best Klasiko, barva antracit, lze kombinovat či nahradit dalším doporučeným výrobkem Best Mozaik</t>
  </si>
  <si>
    <t>Struktura výpočtu: délka x počet x šířka</t>
  </si>
  <si>
    <t>4,85*11*0,1 "VDZ V10b - kolmá parkovací stání"</t>
  </si>
  <si>
    <t>5,4*12*0,1 "VDZ V10e - reservé"</t>
  </si>
  <si>
    <t>0,3 "Symbol vozíčkáře"</t>
  </si>
  <si>
    <t>12,115*1,03 'Přepočtené koeficientem množství</t>
  </si>
  <si>
    <t>Trubní vedení</t>
  </si>
  <si>
    <t>49</t>
  </si>
  <si>
    <t>895941111</t>
  </si>
  <si>
    <t>Zřízení vpusti kanalizační uliční z betonových dílců typ UV-50 normální</t>
  </si>
  <si>
    <t>-1644040628</t>
  </si>
  <si>
    <t>Struktura výpočtu: počet kusů</t>
  </si>
  <si>
    <t>50</t>
  </si>
  <si>
    <t>592238520</t>
  </si>
  <si>
    <t>dno betonové pro uliční vpusť s kalovou prohlubní TBV-Q 2a 45x30x5 cm</t>
  </si>
  <si>
    <t>929274208</t>
  </si>
  <si>
    <t>prefabrikáty pro uliční vpusti dílce betonové pro uliční vpusti dno s kalovou prohlubní TBV-Q 450/300/2a       45 x 30 x 5</t>
  </si>
  <si>
    <t>51</t>
  </si>
  <si>
    <t>592238580</t>
  </si>
  <si>
    <t>skruž betonová pro uliční vpusť horní TBV-Q 450/555/5d, 45x55x5 cm</t>
  </si>
  <si>
    <t>-153789316</t>
  </si>
  <si>
    <t>prefabrikáty pro uliční vpusti dílce betonové pro uliční vpusti skruže horní TBV-Q 450/555/5d         45 x 57 x 5</t>
  </si>
  <si>
    <t>52</t>
  </si>
  <si>
    <t>592238540</t>
  </si>
  <si>
    <t>skruž betonová pro uliční vpusťs výtokovým otvorem PVC TBV-Q 450/350/3a, 45x35x5 cm</t>
  </si>
  <si>
    <t>-73347092</t>
  </si>
  <si>
    <t>prefabrikáty pro uliční vpusti dílce betonové pro uliční vpusti skruž s  otvorem PVC TBV-Q 450/350/3a PVC  45 x 35 x 5</t>
  </si>
  <si>
    <t>53</t>
  </si>
  <si>
    <t>899203111</t>
  </si>
  <si>
    <t>Osazení mříží litinových včetně rámů a košů na bahno hmotnosti nad 100 do 150 kg</t>
  </si>
  <si>
    <t>-608917649</t>
  </si>
  <si>
    <t>Osazení mříží litinových včetně rámů a košů na bahno hmotnosti jednotlivě přes 100 do 150 kg</t>
  </si>
  <si>
    <t>54</t>
  </si>
  <si>
    <t>592238780</t>
  </si>
  <si>
    <t>mříž M1 D400 DIN 19583-13, 500/500 mm</t>
  </si>
  <si>
    <t>-1348262322</t>
  </si>
  <si>
    <t>prefabrikáty pro uliční vpusti dílce betonové pro uliční vpusti vpusť dešťová uliční s rámem mříž M1 D400 DIN 19583-13, 500/500mm</t>
  </si>
  <si>
    <t>Poznámka k položce:
potažené PVC</t>
  </si>
  <si>
    <t>55</t>
  </si>
  <si>
    <t>592238760</t>
  </si>
  <si>
    <t>rám zabetonovaný DIN 19583-9 500/500 mm</t>
  </si>
  <si>
    <t>-1647150551</t>
  </si>
  <si>
    <t>prefabrikáty pro uliční vpusti dílce betonové pro uliční vpusti vpusť dešťová uliční s rámem rám zabetonovaný DIN 19583-9, 500/500mm</t>
  </si>
  <si>
    <t>56</t>
  </si>
  <si>
    <t>592238740</t>
  </si>
  <si>
    <t>koš pozink. C3 DIN 4052, vysoký, pro rám 500/300</t>
  </si>
  <si>
    <t>1794452056</t>
  </si>
  <si>
    <t>prefabrikáty pro uliční vpusti dílce betonové pro uliční vpusti vpusť dešťová uliční s rámem koš pozink. C3 DIN 4052, vysoký, rám 500/300</t>
  </si>
  <si>
    <t>57</t>
  </si>
  <si>
    <t>899311111</t>
  </si>
  <si>
    <t>Osazení poklopů s rámem hmotnosti do 50 kg</t>
  </si>
  <si>
    <t>1056905117</t>
  </si>
  <si>
    <t>Osazení ocelových nebo litinových poklopů s rámem na šachtách tunelové stoky hmotnosti jednotlivě do 50 kg</t>
  </si>
  <si>
    <t>58</t>
  </si>
  <si>
    <t>286617600</t>
  </si>
  <si>
    <t>poklop + rám litinový 315/10t</t>
  </si>
  <si>
    <t>1954808369</t>
  </si>
  <si>
    <t>revizní šachty a dvorní vpusti systém Wavin - kanalizační šachty revizní šachty  D 315 poklop litinový s rámem 315/10t na betonový kónus</t>
  </si>
  <si>
    <t>59</t>
  </si>
  <si>
    <t>IP 491</t>
  </si>
  <si>
    <t>Drenážní šachtice normální z PE škopku podzemní</t>
  </si>
  <si>
    <t>-1603312581</t>
  </si>
  <si>
    <t>Poznámka k položce:
průměr 315mm, výko připevnit šroubkem</t>
  </si>
  <si>
    <t>Ostatní konstrukce a práce-bourání</t>
  </si>
  <si>
    <t>60</t>
  </si>
  <si>
    <t>914111111</t>
  </si>
  <si>
    <t>Montáž svislé dopravní značky do velikosti 1 m2 objímkami na sloupek nebo konzolu</t>
  </si>
  <si>
    <t>1274018624</t>
  </si>
  <si>
    <t>Montáž svislé dopravní značky základní velikosti do 1 m2 objímkami na sloupky nebo konzoly</t>
  </si>
  <si>
    <t>61</t>
  </si>
  <si>
    <t>404442560</t>
  </si>
  <si>
    <t>značka svislá FeZn NK 500 x 700 mm</t>
  </si>
  <si>
    <t>-302177936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</si>
  <si>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FeZn</t>
  </si>
  <si>
    <t>62</t>
  </si>
  <si>
    <t>404442300</t>
  </si>
  <si>
    <t>značka svislá FeZn NK 500 x 500 mm</t>
  </si>
  <si>
    <t>-38048475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</si>
  <si>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FeZn</t>
  </si>
  <si>
    <t>63</t>
  </si>
  <si>
    <t>404443320</t>
  </si>
  <si>
    <t>značka svislá FeZn NK 500 x 150 mm</t>
  </si>
  <si>
    <t>428896345</t>
  </si>
  <si>
    <t>výrobky a tabule orientační pro návěstí a zabezpečovací zařízení silniční značky dopravní svislé FeZn  plech FeZn AL     plech Al NK, 3M   povrchová úprava reflexní fólií tř.1 obdélníkové značky E3a, E3b, E4, E5, E8d, E8c, E8a,E8b 500 x 150 mm FeZn</t>
  </si>
  <si>
    <t>64</t>
  </si>
  <si>
    <t>914511111</t>
  </si>
  <si>
    <t>Montáž sloupku dopravních značek délky do 3,5 m s betonovým základem</t>
  </si>
  <si>
    <t>-1874165308</t>
  </si>
  <si>
    <t>Montáž sloupku dopravních značek délky do 3,5 m do betonového základu</t>
  </si>
  <si>
    <t>65</t>
  </si>
  <si>
    <t>404452250</t>
  </si>
  <si>
    <t>sloupek Zn 60 - 350</t>
  </si>
  <si>
    <t>818460674</t>
  </si>
  <si>
    <t>výrobky a tabule orientační pro návěstí a zabezpečovací zařízení silniční značky dopravní svislé sloupky Zn 60 - 350</t>
  </si>
  <si>
    <t>66</t>
  </si>
  <si>
    <t>404452530</t>
  </si>
  <si>
    <t>víčko plastové na sloupek 60</t>
  </si>
  <si>
    <t>2131959876</t>
  </si>
  <si>
    <t>výrobky a tabule orientační pro návěstí a zabezpečovací zařízení silniční značky dopravní svislé víčka plastová na sloupek 60</t>
  </si>
  <si>
    <t>67</t>
  </si>
  <si>
    <t>404452560</t>
  </si>
  <si>
    <t>upínací svorka na sloupek US 60</t>
  </si>
  <si>
    <t>-624533730</t>
  </si>
  <si>
    <t>výrobky a tabule orientační pro návěstí a zabezpečovací zařízení silniční značky dopravní svislé upínací svorky na sloupek US 60</t>
  </si>
  <si>
    <t>68</t>
  </si>
  <si>
    <t>916131213</t>
  </si>
  <si>
    <t>Osazení silničního obrubníku betonového stojatého s boční opěrou do lože z betonu prostého</t>
  </si>
  <si>
    <t>620540557</t>
  </si>
  <si>
    <t>Osazení silničního obrubníku betonového se zřízením lože, s vyplněním a zatřením spár cementovou maltou stojatého s boční opěrou z betonu prostého tř. C 12/15, do lože z betonu prostého téže značky</t>
  </si>
  <si>
    <t>F6+F7+F8*0,78+F9</t>
  </si>
  <si>
    <t>69</t>
  </si>
  <si>
    <t>592174650</t>
  </si>
  <si>
    <t>obrubník betonový silniční Standard 100x15x25 cm</t>
  </si>
  <si>
    <t>578878604</t>
  </si>
  <si>
    <t>obrubníky betonové a železobetonové obrubník silniční Standard   100 x 15 x 25</t>
  </si>
  <si>
    <t>32,5+42,2-F6-F7-F8*0,78</t>
  </si>
  <si>
    <t>70</t>
  </si>
  <si>
    <t>592174680</t>
  </si>
  <si>
    <t>obrubník betonový silniční nájezdový Standard 100x15x15 cm</t>
  </si>
  <si>
    <t>-623323733</t>
  </si>
  <si>
    <t>obrubníky betonové a železobetonové obrubník silniční nájezdový Standard   100 x 15 x 15</t>
  </si>
  <si>
    <t>32,5+1,5</t>
  </si>
  <si>
    <t>71</t>
  </si>
  <si>
    <t>592174690</t>
  </si>
  <si>
    <t>obrubník betonový silniční přechodový L + P Standard 100x15x15-25 cm</t>
  </si>
  <si>
    <t>-1627372757</t>
  </si>
  <si>
    <t>obrubníky betonové a železobetonové obrubník silniční přechodový L + P Standard   100 x 15 x 15-25</t>
  </si>
  <si>
    <t>72</t>
  </si>
  <si>
    <t>592174710</t>
  </si>
  <si>
    <t>obrubník betonový silniční vnější oblý R 1,0 Standard 78x15x25 cm</t>
  </si>
  <si>
    <t>-2146573079</t>
  </si>
  <si>
    <t>obrubníky betonové a železobetonové obrubník silniční oblý - vnější Standard  R 1,0   78 x 15 x 25</t>
  </si>
  <si>
    <t>2*2</t>
  </si>
  <si>
    <t>73</t>
  </si>
  <si>
    <t>916231213</t>
  </si>
  <si>
    <t>Osazení chodníkového obrubníku betonového stojatého s boční opěrou do lože z betonu prostého</t>
  </si>
  <si>
    <t>-2106784433</t>
  </si>
  <si>
    <t>Osazení chodníkového obrubníku betonového se zřízením lože, s vyplněním a zatřením spár cementovou maltou stojatého s boční opěrou z betonu prostého tř. C 12/15, do lože z betonu prostého téže značky</t>
  </si>
  <si>
    <t>74</t>
  </si>
  <si>
    <t>IP 235</t>
  </si>
  <si>
    <t>obrubník 50x8x25 cm přírodní</t>
  </si>
  <si>
    <t>-1766210195</t>
  </si>
  <si>
    <t>obrubníky betonové a železobetonové obrubníky provedení: přírodní  (d x š x v) vnější poloměr r=200, d. vnějšího oblouku 78, 50 x 8 x 25</t>
  </si>
  <si>
    <t>F10*2</t>
  </si>
  <si>
    <t>75</t>
  </si>
  <si>
    <t>919731123</t>
  </si>
  <si>
    <t>Zarovnání styčné plochy podkladu nebo krytu živičného tl do 200 mm</t>
  </si>
  <si>
    <t>301999709</t>
  </si>
  <si>
    <t>Zarovnání styčné plochy podkladu nebo krytu podél vybourané části komunikace nebo zpevněné plochy živičné tl. přes 100 do 200 mm</t>
  </si>
  <si>
    <t>76</t>
  </si>
  <si>
    <t>919735113</t>
  </si>
  <si>
    <t>Řezání stávajícího živičného krytu hl do 150 mm</t>
  </si>
  <si>
    <t>737033744</t>
  </si>
  <si>
    <t>Řezání stávajícího živičného krytu nebo podkladu hloubky přes 100 do 150 mm</t>
  </si>
  <si>
    <t>997</t>
  </si>
  <si>
    <t>Přesun sutě</t>
  </si>
  <si>
    <t>77</t>
  </si>
  <si>
    <t>997221571</t>
  </si>
  <si>
    <t>Vodorovná doprava vybouraných hmot do 1 km</t>
  </si>
  <si>
    <t>1311702628</t>
  </si>
  <si>
    <t>Vodorovná doprava vybouraných hmot bez naložení, ale se složením a s hrubým urovnáním na vzdálenost do 1 km</t>
  </si>
  <si>
    <t>78</t>
  </si>
  <si>
    <t>997221579</t>
  </si>
  <si>
    <t>Příplatek ZKD 1 km u vodorovné dopravy vybouraných hmot</t>
  </si>
  <si>
    <t>1200546786</t>
  </si>
  <si>
    <t>Vodorovná doprava vybouraných hmot bez naložení, ale se složením a s hrubým urovnáním na vzdálenost Příplatek k ceně za každý další i započatý 1 km přes 1 km</t>
  </si>
  <si>
    <t>69,65*8 'Přepočtené koeficientem množství</t>
  </si>
  <si>
    <t>79</t>
  </si>
  <si>
    <t>997221815</t>
  </si>
  <si>
    <t>Poplatek za uložení betonového odpadu na skládce (skládkovné)</t>
  </si>
  <si>
    <t>-1693498653</t>
  </si>
  <si>
    <t>Poplatek za uložení stavebního odpadu na skládce (skládkovné) betonového</t>
  </si>
  <si>
    <t>80</t>
  </si>
  <si>
    <t>997221845</t>
  </si>
  <si>
    <t>Poplatek za uložení odpadu z asfaltových povrchů na skládce (skládkovné)</t>
  </si>
  <si>
    <t>860058697</t>
  </si>
  <si>
    <t>Poplatek za uložení stavebního odpadu na skládce (skládkovné) z asfaltových povrchů</t>
  </si>
  <si>
    <t>81</t>
  </si>
  <si>
    <t>997221855</t>
  </si>
  <si>
    <t>Poplatek za uložení odpadu z kameniva na skládce (skládkovné)</t>
  </si>
  <si>
    <t>-1082043503</t>
  </si>
  <si>
    <t>Poplatek za uložení stavebního odpadu na skládce (skládkovné) z kameniva</t>
  </si>
  <si>
    <t>998</t>
  </si>
  <si>
    <t>Přesun hmot</t>
  </si>
  <si>
    <t>82</t>
  </si>
  <si>
    <t>998223011</t>
  </si>
  <si>
    <t>Přesun hmot pro pozemní komunikace s krytem dlážděným</t>
  </si>
  <si>
    <t>-1293444442</t>
  </si>
  <si>
    <t>Přesun hmot pro pozemní komunikace s krytem dlážděným dopravní vzdálenost do 200 m jakékoliv délky objektu</t>
  </si>
  <si>
    <t>kácení</t>
  </si>
  <si>
    <t>227,05</t>
  </si>
  <si>
    <t>87,8</t>
  </si>
  <si>
    <t>565</t>
  </si>
  <si>
    <t>28,25</t>
  </si>
  <si>
    <t>Kanalizační tvarovka</t>
  </si>
  <si>
    <t>HP-132014-102 - SO 102 - Chodník</t>
  </si>
  <si>
    <t>přípojka UV</t>
  </si>
  <si>
    <t>13,2</t>
  </si>
  <si>
    <t>panely</t>
  </si>
  <si>
    <t>HP-132014-102-SP - SO 102 - Soupis prací - Chodník</t>
  </si>
  <si>
    <t>68,5</t>
  </si>
  <si>
    <t>300,5</t>
  </si>
  <si>
    <t>180</t>
  </si>
  <si>
    <t>asfalty</t>
  </si>
  <si>
    <t>269</t>
  </si>
  <si>
    <t>110,352</t>
  </si>
  <si>
    <t>44,5</t>
  </si>
  <si>
    <t>50,013</t>
  </si>
  <si>
    <t>F27</t>
  </si>
  <si>
    <t>Kanalizační přípojky</t>
  </si>
  <si>
    <t>14,52</t>
  </si>
  <si>
    <t>68,8</t>
  </si>
  <si>
    <t>F30</t>
  </si>
  <si>
    <t>zásyp</t>
  </si>
  <si>
    <t>3,96</t>
  </si>
  <si>
    <t>F31</t>
  </si>
  <si>
    <t>podsyp</t>
  </si>
  <si>
    <t>1,32</t>
  </si>
  <si>
    <t>F32</t>
  </si>
  <si>
    <t>9,007</t>
  </si>
  <si>
    <t>24,58</t>
  </si>
  <si>
    <t>441,408</t>
  </si>
  <si>
    <t>dlažb</t>
  </si>
  <si>
    <t>7,4</t>
  </si>
  <si>
    <t>20,5</t>
  </si>
  <si>
    <t>160,1</t>
  </si>
  <si>
    <t>111212351</t>
  </si>
  <si>
    <t>Odstranění nevhodných dřevin do 100 m2 výšky nad 1m s odstraněním pařezů v rovině nebo svahu 1:5</t>
  </si>
  <si>
    <t>-806662628</t>
  </si>
  <si>
    <t>Odstranění nevhodných dřevin průměru kmene do 100 mm výšky přes 1 m s odstraněním pařezu do 100 m2 v rovině nebo na svahu do 1:5</t>
  </si>
  <si>
    <t>90</t>
  </si>
  <si>
    <t>112101101</t>
  </si>
  <si>
    <t>Kácení stromů listnatých D kmene do 300 mm</t>
  </si>
  <si>
    <t>1099769187</t>
  </si>
  <si>
    <t>Kácení stromů s odřezáním kmene a s odvětvením listnatých, průměru kmene přes 100 do 300 mm</t>
  </si>
  <si>
    <t>112201101</t>
  </si>
  <si>
    <t>Odstranění pařezů D do 300 mm</t>
  </si>
  <si>
    <t>1122190006</t>
  </si>
  <si>
    <t>Odstranění pařezů s jejich vykopáním, vytrháním nebo odstřelením, s přesekáním kořenů průměru přes 100 do 300 mm</t>
  </si>
  <si>
    <t>113107136</t>
  </si>
  <si>
    <t>Odstranění podkladu pl do 50 m2 z betonu vyztuženého sítěmi tl 150 mm</t>
  </si>
  <si>
    <t>-2024548158</t>
  </si>
  <si>
    <t>Odstranění podkladů nebo krytů s přemístěním hmot na skládku na vzdálenost do 3 m nebo s naložením na dopravní prostředek v ploše jednotlivě do 50 m2 z betonu vyztuženého sítěmi, o tl. vrstvy přes 100 do 150 mm</t>
  </si>
  <si>
    <t>22,5+25,7</t>
  </si>
  <si>
    <t>1399284684</t>
  </si>
  <si>
    <t>113107223</t>
  </si>
  <si>
    <t>Odstranění podkladu pl přes 200 m2 z kameniva drceného tl 300 mm</t>
  </si>
  <si>
    <t>-408678271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</si>
  <si>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</si>
  <si>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113107242</t>
  </si>
  <si>
    <t>Odstranění podkladu pl přes 200 m2 živičných tl 100 mm</t>
  </si>
  <si>
    <t>98028418</t>
  </si>
  <si>
    <t>Odstranění podkladů nebo krytů s přemístěním hmot na skládku na vzdálenost do 20 m nebo s naložením na dopravní prostředek v ploše jednotlivě přes 200 m2 živičných, o tl. vrstvy přes 50 do 100 mm</t>
  </si>
  <si>
    <t>113151111</t>
  </si>
  <si>
    <t>Rozebrání zpevněných ploch ze silničních dílců</t>
  </si>
  <si>
    <t>802917583</t>
  </si>
  <si>
    <t>Rozebírání zpevněných ploch s přemístěním na skládku na vzdálenost do 20 m nebo s naložením na dopravní prostředek ze silničních panelů</t>
  </si>
  <si>
    <t>-500153044</t>
  </si>
  <si>
    <t>25+4,5+21+34,5+10+20+7,5</t>
  </si>
  <si>
    <t>-1592777245</t>
  </si>
  <si>
    <t>685*0,1</t>
  </si>
  <si>
    <t>1306340030</t>
  </si>
  <si>
    <t>122202202</t>
  </si>
  <si>
    <t>Odkopávky a prokopávky nezapažené pro silnice objemu do 1000 m3 v hornině tř. 3</t>
  </si>
  <si>
    <t>166671986</t>
  </si>
  <si>
    <t>Odkopávky a prokopávky nezapažené pro silnice s přemístěním výkopku v příčných profilech na vzdálenost do 15 m nebo s naložením na dopravní prostředek v hornině tř. 3 přes 100 do 1 000 m3</t>
  </si>
  <si>
    <t>837160259</t>
  </si>
  <si>
    <t>886259134</t>
  </si>
  <si>
    <t>132201201</t>
  </si>
  <si>
    <t>Hloubení rýh š do 2000 mm v hornině tř. 3 objemu do 100 m3</t>
  </si>
  <si>
    <t>192121948</t>
  </si>
  <si>
    <t>Hloubení zapažených i nezapažených rýh šířky přes 600 do 2 000 mm s urovnáním dna do předepsaného profilu a spádu v hornině tř. 3 do 100 m3</t>
  </si>
  <si>
    <t>Struktura výpočtu: délka x šířka x hloubka</t>
  </si>
  <si>
    <t>F17*1*1,1</t>
  </si>
  <si>
    <t>132201209</t>
  </si>
  <si>
    <t>Příplatek za lepivost k hloubení rýh š do 2000 mm v hornině tř. 3</t>
  </si>
  <si>
    <t>-1173475112</t>
  </si>
  <si>
    <t>Hloubení zapažených i nezapažených rýh šířky přes 600 do 2 000 mm s urovnáním dna do předepsaného profilu a spádu v hornině tř. 3 Příplatek k cenám za lepivost horniny tř. 3</t>
  </si>
  <si>
    <t>161101101</t>
  </si>
  <si>
    <t>Svislé přemístění výkopku z horniny tř. 1 až 4 hl výkopu do 2,5 m</t>
  </si>
  <si>
    <t>370756708</t>
  </si>
  <si>
    <t>Svislé přemístění výkopku bez naložení do dopravní nádoby avšak s vyprázdněním dopravní nádoby na hromadu nebo do dopravního prostředku z horniny tř. 1 až 4, při hloubce výkopu přes 1 do 2,5 m</t>
  </si>
  <si>
    <t>162301401</t>
  </si>
  <si>
    <t>Vodorovné přemístění větví stromů listnatých do 5 km D kmene do 300 mm</t>
  </si>
  <si>
    <t>-1527233822</t>
  </si>
  <si>
    <t>Vodorovné přemístění větví, kmenů nebo pařezů s naložením, složením a dopravou do 5000 m větví stromů listnatých, průměru kmene přes 100 do 300 mm</t>
  </si>
  <si>
    <t>162301411</t>
  </si>
  <si>
    <t>Vodorovné přemístění kmenů stromů listnatých do 5 km D kmene do 300 mm</t>
  </si>
  <si>
    <t>-73765965</t>
  </si>
  <si>
    <t>Vodorovné přemístění větví, kmenů nebo pařezů s naložením, složením a dopravou do 5000 m kmenů stromů listnatých, průměru přes 100 do 300 mm</t>
  </si>
  <si>
    <t>162301421</t>
  </si>
  <si>
    <t>Vodorovné přemístění pařezů do 5 km D do 300 mm</t>
  </si>
  <si>
    <t>-3130641</t>
  </si>
  <si>
    <t>Vodorovné přemístění větví, kmenů nebo pařezů s naložením, složením a dopravou do 5000 m pařezů kmenů, průměru přes 100 do 300 mm</t>
  </si>
  <si>
    <t>1279215967</t>
  </si>
  <si>
    <t>-462695365</t>
  </si>
  <si>
    <t>F24+F27-F32</t>
  </si>
  <si>
    <t>1062278931</t>
  </si>
  <si>
    <t>-1112189968</t>
  </si>
  <si>
    <t>68,5*3 'Přepočtené koeficientem množství</t>
  </si>
  <si>
    <t>-1065901273</t>
  </si>
  <si>
    <t>-1624337859</t>
  </si>
  <si>
    <t>F19+F26</t>
  </si>
  <si>
    <t>1357032765</t>
  </si>
  <si>
    <t>2094808576</t>
  </si>
  <si>
    <t>F19*1,8+F26*2,0</t>
  </si>
  <si>
    <t>1539504970</t>
  </si>
  <si>
    <t>174101101</t>
  </si>
  <si>
    <t>Zásyp jam, šachet rýh nebo kolem objektů sypaninou se zhutněním</t>
  </si>
  <si>
    <t>-1064843369</t>
  </si>
  <si>
    <t>Zásyp sypaninou z jakékoliv horniny s uložením výkopku ve vrstvách se zhutněním jam, šachet, rýh nebo kolem objektů v těchto vykopávkách</t>
  </si>
  <si>
    <t>Struktura výpočtu: výkopek - obsyp - podsyp - objem potrubí</t>
  </si>
  <si>
    <t>F27-F31-F30-F17*3,14*0,075^2</t>
  </si>
  <si>
    <t>175101101</t>
  </si>
  <si>
    <t>Obsypání potrubí bez prohození sypaniny z hornin tř. 1 až 4 uloženým do 3 m od kraje výkopu</t>
  </si>
  <si>
    <t>-1525575080</t>
  </si>
  <si>
    <t>Obsypání potrubí sypaninou z vhodných hornin tř. 1 až 4 nebo materiálem připraveným podél výkopu ve vzdálenosti do 3 m od jeho kraje, pro jakoukoliv hloubku výkopu a míru zhutnění bez prohození sypaniny</t>
  </si>
  <si>
    <t>Struktura výpočtu: délka x šířka x tloušťka vrstvy</t>
  </si>
  <si>
    <t>F17*1*0,3</t>
  </si>
  <si>
    <t>583413440</t>
  </si>
  <si>
    <t>kamenivo drcené drobné (Bratčice) frakce 0-4</t>
  </si>
  <si>
    <t>-1936113563</t>
  </si>
  <si>
    <t>kamenivo přírodní drcené hutné pro stavební účely PDK (drobné, hrubé a štěrkodrť) kamenivo drcené drobné D&lt;=2 mm (ČSN EN 13043 ) D&lt;=4 mm (ČSN EN 12620, ČSN EN 13139 ) d=0 mm, D&lt;=6,3 mm (ČSN EN 13242) frakce   0-4   Bratčice</t>
  </si>
  <si>
    <t>Struktura výpočtu: figura x sypná hmotnost setřeseného kameniva fr. 0/4</t>
  </si>
  <si>
    <t>F30*1,636</t>
  </si>
  <si>
    <t>181301111</t>
  </si>
  <si>
    <t>Rozprostření ornice tl vrstvy do 100 mm pl přes 500 m2 v rovině nebo ve svahu do 1:5</t>
  </si>
  <si>
    <t>-717642765</t>
  </si>
  <si>
    <t>Rozprostření a urovnání ornice v rovině nebo ve svahu sklonu do 1:5 při souvislé ploše přes 500 m2, tl. vrstvy do 100 mm</t>
  </si>
  <si>
    <t>-82840968</t>
  </si>
  <si>
    <t>858764275</t>
  </si>
  <si>
    <t>-1105786379</t>
  </si>
  <si>
    <t>185802113</t>
  </si>
  <si>
    <t>Hnojení půdy umělým hnojivem na široko v rovině a svahu do 1:5</t>
  </si>
  <si>
    <t>-1655321253</t>
  </si>
  <si>
    <t>Hnojení půdy nebo trávníku v rovině nebo na svahu do 1:5 umělým hnojivem na široko</t>
  </si>
  <si>
    <t>Struktura výpočtu: figura x 8 /1000000</t>
  </si>
  <si>
    <t>F14*8/1000000</t>
  </si>
  <si>
    <t>898278085</t>
  </si>
  <si>
    <t>-350952471</t>
  </si>
  <si>
    <t>-1004026787</t>
  </si>
  <si>
    <t>28,25*2 'Přepočtené koeficientem množství</t>
  </si>
  <si>
    <t>-1002309550</t>
  </si>
  <si>
    <t>2069582098</t>
  </si>
  <si>
    <t>565*0,015 'Přepočtené koeficientem množství</t>
  </si>
  <si>
    <t>451573111</t>
  </si>
  <si>
    <t>Lože pod potrubí otevřený výkop ze štěrkopísku</t>
  </si>
  <si>
    <t>1544572615</t>
  </si>
  <si>
    <t>Lože pod potrubí, stoky a drobné objekty v otevřeném výkopu z písku a štěrkopísku do 63 mm</t>
  </si>
  <si>
    <t>F17*1*0,1</t>
  </si>
  <si>
    <t>-558907283</t>
  </si>
  <si>
    <t>1293078425</t>
  </si>
  <si>
    <t>(F2+F3+F4+F6)*1,1</t>
  </si>
  <si>
    <t>1198337581</t>
  </si>
  <si>
    <t>299578367</t>
  </si>
  <si>
    <t>F3+F4+F12*2+F2+F6</t>
  </si>
  <si>
    <t>564921411</t>
  </si>
  <si>
    <t>Podklad z asfaltového recyklátu tl 60 mm</t>
  </si>
  <si>
    <t>37769792</t>
  </si>
  <si>
    <t>Podklad nebo podsyp z asfaltového recyklátu s rozprostřením a zhutněním, po zhutnění tl. 60 mm</t>
  </si>
  <si>
    <t>2063418304</t>
  </si>
  <si>
    <t>F12+F2</t>
  </si>
  <si>
    <t>-591721246</t>
  </si>
  <si>
    <t>577133111</t>
  </si>
  <si>
    <t>Asfaltový beton vrstva obrusná ACO 8 (ABJ) tl 40 mm š do 3 m z nemodifikovaného asfaltu</t>
  </si>
  <si>
    <t>-1569754742</t>
  </si>
  <si>
    <t>Asfaltový beton vrstva obrusná ACO 8 (ABJ) s rozprostřením a se zhutněním z nemodifikovaného asfaltu v pruhu šířky do 3 m, po zhutnění tl. 40 mm</t>
  </si>
  <si>
    <t>199,5+71,8+29,2</t>
  </si>
  <si>
    <t>-1290604712</t>
  </si>
  <si>
    <t>80+7,8</t>
  </si>
  <si>
    <t>425582062</t>
  </si>
  <si>
    <t>596211111</t>
  </si>
  <si>
    <t>Kladení zámkové dlažby komunikací pro pěší tl 60 mm skupiny A pl do 100 m2</t>
  </si>
  <si>
    <t>-1402605349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</si>
  <si>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</si>
  <si>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F3+F4+F6</t>
  </si>
  <si>
    <t>1198192956</t>
  </si>
  <si>
    <t>68,8 "chodník"</t>
  </si>
  <si>
    <t>68,8*1,01 'Přepočtené koeficientem množství</t>
  </si>
  <si>
    <t>2034617503</t>
  </si>
  <si>
    <t>5,78+18,8</t>
  </si>
  <si>
    <t>24,58*1,03 'Přepočtené koeficientem množství</t>
  </si>
  <si>
    <t>IP 237</t>
  </si>
  <si>
    <t>Polymerbetonová tvarovka s podélnými drážkami 40x40x2,6cm</t>
  </si>
  <si>
    <t>533020007</t>
  </si>
  <si>
    <t>Polymerbetonová tvarovka s podélnými drážkami 40x40x2,6cm (doporučený výrobek Comcon VL26 400x400mm, tl. 26mm)</t>
  </si>
  <si>
    <t>3,64+3,76</t>
  </si>
  <si>
    <t>871315221</t>
  </si>
  <si>
    <t>Kanalizační potrubí z tvrdého PVC-systém KG tuhost třídy SN8 DN150</t>
  </si>
  <si>
    <t>-1099061697</t>
  </si>
  <si>
    <t>Kanalizační potrubí z tvrdého PVC systém KG v otevřeném výkopu ve sklonu do 20 %, tuhost třídy SN 8 DN 150</t>
  </si>
  <si>
    <t>4,5+8,7</t>
  </si>
  <si>
    <t>877313123</t>
  </si>
  <si>
    <t>Montáž tvarovek jednoosých na potrubí z trub z PVC těsněných kroužkem otevřený výkop DN 150</t>
  </si>
  <si>
    <t>243938760</t>
  </si>
  <si>
    <t>Montáž tvarovek na potrubí z kanalizačních trub z plastu z tvrdého PVC těsněných gumovým kroužkem v otevřeném výkopu jednoosých DN 150</t>
  </si>
  <si>
    <t>Struktura výpočtu: počet přípojek x 2</t>
  </si>
  <si>
    <t>IP 501</t>
  </si>
  <si>
    <t>tvarovka kanalizační DN 150 dle potřeby</t>
  </si>
  <si>
    <t>-258552083</t>
  </si>
  <si>
    <t>-1939008553</t>
  </si>
  <si>
    <t>1595132574</t>
  </si>
  <si>
    <t>-836545186</t>
  </si>
  <si>
    <t>-817904345</t>
  </si>
  <si>
    <t>1539553639</t>
  </si>
  <si>
    <t>1921654207</t>
  </si>
  <si>
    <t>1194049065</t>
  </si>
  <si>
    <t>-1420418190</t>
  </si>
  <si>
    <t>IP 17</t>
  </si>
  <si>
    <t>Napojení přípojky UV na stávající kanalizační šachtu, resp. potrubí</t>
  </si>
  <si>
    <t>-1773273475</t>
  </si>
  <si>
    <t>Napojení přípojky na stávající kanalizační šachtu, resp. potrubí, včetně materiálu, provedení a dopravy</t>
  </si>
  <si>
    <t>Struktura výpočtu: počet přípojek</t>
  </si>
  <si>
    <t>-1605805522</t>
  </si>
  <si>
    <t>Poznámka k položce:
budou použity demontované značky</t>
  </si>
  <si>
    <t>914111112</t>
  </si>
  <si>
    <t>Montáž svislé dopravní značky do velikosti 1 m2 páskováním na sloup</t>
  </si>
  <si>
    <t>-658911402</t>
  </si>
  <si>
    <t>Montáž svislé dopravní značky základní velikosti do 1 m2 páskováním na sloupy</t>
  </si>
  <si>
    <t>404441110</t>
  </si>
  <si>
    <t>značka svislá reflexní zákazová B FeZn NK 700 mm</t>
  </si>
  <si>
    <t>-2027853557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</si>
  <si>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FeZn NK reflexní tř.1</t>
  </si>
  <si>
    <t>1014654350</t>
  </si>
  <si>
    <t>-1305044434</t>
  </si>
  <si>
    <t>-266034321</t>
  </si>
  <si>
    <t>-6353200</t>
  </si>
  <si>
    <t>-1960477616</t>
  </si>
  <si>
    <t>F8+F7+F9</t>
  </si>
  <si>
    <t>-929408229</t>
  </si>
  <si>
    <t>22,5+111,5+13,6+17,5+7+29,5-F8-F7</t>
  </si>
  <si>
    <t>325516470</t>
  </si>
  <si>
    <t>6+4+3+3,5+4</t>
  </si>
  <si>
    <t>889693351</t>
  </si>
  <si>
    <t>-902885219</t>
  </si>
  <si>
    <t>4,5+3,7+6+63,3+9+24+18,5+2+2,25+23+7+9,6+17,5+22+14,7</t>
  </si>
  <si>
    <t>-1265987154</t>
  </si>
  <si>
    <t>83</t>
  </si>
  <si>
    <t>-30476624</t>
  </si>
  <si>
    <t>84</t>
  </si>
  <si>
    <t>317275780</t>
  </si>
  <si>
    <t>116+24+16+7+5,5*2+6</t>
  </si>
  <si>
    <t>85</t>
  </si>
  <si>
    <t>962032432</t>
  </si>
  <si>
    <t>Bourání zdiva cihelných z dutých nebo plných cihel pálených i nepálených na MV nebo MVC přes 1 m3</t>
  </si>
  <si>
    <t>-1065198701</t>
  </si>
  <si>
    <t>Bourání zdiva nadzákladového z cihel nebo tvárnic z dutých cihel nebo tvárnic pálených nebo nepálených, na maltu vápennou nebo vápenocementovou, objemu přes 1 m3</t>
  </si>
  <si>
    <t>Struktura výpočtu: délka * šířka * výška</t>
  </si>
  <si>
    <t>0,25*4,5*1,5</t>
  </si>
  <si>
    <t>86</t>
  </si>
  <si>
    <t>966006132</t>
  </si>
  <si>
    <t>Odstranění značek dopravních nebo orientačních se sloupky s betonovými patkami</t>
  </si>
  <si>
    <t>1080140516</t>
  </si>
  <si>
    <t>Odstranění dopravních nebo orientačních značek se sloupkem s uložením hmot na vzdálenost do 20 m nebo s naložením na dopravní prostředek, se zásypem jam a jeho zhutněním s betonovou patkou</t>
  </si>
  <si>
    <t>Poznámka k položce:
demontované značky budou zpětně použity nebo budou ovezeny do skladu investora</t>
  </si>
  <si>
    <t>87</t>
  </si>
  <si>
    <t>966006211</t>
  </si>
  <si>
    <t>Odstranění svislých dopravních značek ze sloupů, sloupků nebo konzol</t>
  </si>
  <si>
    <t>1434378810</t>
  </si>
  <si>
    <t>Odstranění (demontáž) svislých dopravních značek s odklizením materiálu na skládku na vzdálenost do 20 m nebo s naložením na dopravní prostředek ze sloupů, sloupků nebo konzol</t>
  </si>
  <si>
    <t>88</t>
  </si>
  <si>
    <t>IP 02</t>
  </si>
  <si>
    <t>Chránička kabelů VO Kopohalf DN 100, do lože z prostého betonu C12/15, včetně výkopových prací, očištění kabelů, zásypu se zhutněním a výstražné folie.</t>
  </si>
  <si>
    <t>2112232345</t>
  </si>
  <si>
    <t xml:space="preserve">Poznámka k položce:
Pomocí kopané sondy bude prověřena existence chrániček. V případě neexistence nebo krátké délky budou chráničky doplněny. Je uvažováno s kompletně novými chráničkami v celé délce křížení + s rezervními chráničkami. Fakturováno bude na základě skutečně provedených prací. </t>
  </si>
  <si>
    <t>7,5+2,5</t>
  </si>
  <si>
    <t>10*2 'Přepočtené koeficientem množství</t>
  </si>
  <si>
    <t>89</t>
  </si>
  <si>
    <t>IP 801</t>
  </si>
  <si>
    <t>Demontáž zábradlí trubkového</t>
  </si>
  <si>
    <t>-517683656</t>
  </si>
  <si>
    <t>Demontáž zábradlí trubkového, vč. odvozu do skladu investora</t>
  </si>
  <si>
    <t>997013803</t>
  </si>
  <si>
    <t>Poplatek za uložení stavebního odpadu z keramických materiálů na skládce (skládkovné)</t>
  </si>
  <si>
    <t>1262439785</t>
  </si>
  <si>
    <t>Poplatek za uložení stavebního odpadu na skládce (skládkovné) z keramických materiálů</t>
  </si>
  <si>
    <t>91</t>
  </si>
  <si>
    <t>231269523</t>
  </si>
  <si>
    <t>92</t>
  </si>
  <si>
    <t>-847054863</t>
  </si>
  <si>
    <t>235,891*8 'Přepočtené koeficientem množství</t>
  </si>
  <si>
    <t>93</t>
  </si>
  <si>
    <t>45081171</t>
  </si>
  <si>
    <t>94</t>
  </si>
  <si>
    <t>986946089</t>
  </si>
  <si>
    <t>95</t>
  </si>
  <si>
    <t>-1703936760</t>
  </si>
  <si>
    <t>96</t>
  </si>
  <si>
    <t>998225111</t>
  </si>
  <si>
    <t>Přesun hmot pro pozemní komunikace s krytem z kamene, monolitickým betonovým nebo živičným</t>
  </si>
  <si>
    <t>-356183509</t>
  </si>
  <si>
    <t>Přesun hmot pro komunikace s krytem z kameniva, monolitickým betonovým nebo živičným dopravní vzdálenost do 200 m jakékoliv délky objektu</t>
  </si>
  <si>
    <t>bednění</t>
  </si>
  <si>
    <t>1,092</t>
  </si>
  <si>
    <t>4,61</t>
  </si>
  <si>
    <t>výkop</t>
  </si>
  <si>
    <t>13,68</t>
  </si>
  <si>
    <t>0,461</t>
  </si>
  <si>
    <t>6,443</t>
  </si>
  <si>
    <t>potrubí</t>
  </si>
  <si>
    <t>poklop</t>
  </si>
  <si>
    <t>HP-132014-301 - SO 301 - Dešťová kanalizace</t>
  </si>
  <si>
    <t>11,847</t>
  </si>
  <si>
    <t>ŠD</t>
  </si>
  <si>
    <t>HP-132014-301-SP - SO 301 - Soupis prací - Dešťová kanalizace</t>
  </si>
  <si>
    <t>obsyp</t>
  </si>
  <si>
    <t>1,383</t>
  </si>
  <si>
    <t>beton</t>
  </si>
  <si>
    <t>0,497</t>
  </si>
  <si>
    <t>22231</t>
  </si>
  <si>
    <t>73703800</t>
  </si>
  <si>
    <t>Ing. Jan Révay</t>
  </si>
  <si>
    <t xml:space="preserve">      99 - Přesun hmot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</si>
  <si>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</si>
  <si>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</si>
  <si>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</si>
  <si>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</si>
  <si>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hod</t>
  </si>
  <si>
    <t>-932464675</t>
  </si>
  <si>
    <t>Čerpání vody na dopravní výšku do 10 m s uvažovaným průměrným přítokem do 500 l/min</t>
  </si>
  <si>
    <t>Struktura výpočtu: počet dnů * 24</t>
  </si>
  <si>
    <t>2*24</t>
  </si>
  <si>
    <t>115101301</t>
  </si>
  <si>
    <t>Pohotovost čerpací soupravy pro dopravní výšku do 10 m přítok do 500 l/min</t>
  </si>
  <si>
    <t>den</t>
  </si>
  <si>
    <t>1426376721</t>
  </si>
  <si>
    <t>Pohotovost záložní čerpací soupravy pro dopravní výšku do 10 m s uvažovaným průměrným přítokem do 500 l/min</t>
  </si>
  <si>
    <t>Struktura výpočtu: počet dnů</t>
  </si>
  <si>
    <t>131201101</t>
  </si>
  <si>
    <t>Hloubení jam nezapažených v hornině tř. 3 objemu do 100 m3</t>
  </si>
  <si>
    <t>-513750780</t>
  </si>
  <si>
    <t>Hloubení nezapažených jam a zářezů kromě zářezů se šikmými stěnami pro podzemní vedení s urovnáním dna do předepsaného profilu a spádu v hornině tř. 3 do 100 m3</t>
  </si>
  <si>
    <t>Struktura výpočtu: objem</t>
  </si>
  <si>
    <t>(2,16/3*(2*2+sqrt(2*2*3*3)+3*3))</t>
  </si>
  <si>
    <t>131201109</t>
  </si>
  <si>
    <t>Příplatek za lepivost u hloubení jam nezapažených v hornině tř. 3</t>
  </si>
  <si>
    <t>-1326949934</t>
  </si>
  <si>
    <t>Hloubení nezapažených jam a zářezů kromě zářezů se šikmými stěnami pro podzemní vedení s urovnáním dna do předepsaného profilu a spádu Příplatek k cenám za lepivost horniny tř. 3</t>
  </si>
  <si>
    <t>482378442</t>
  </si>
  <si>
    <t>Struktura výpočtu: délka * šířka výkopu * pr. hloubka</t>
  </si>
  <si>
    <t>F2*1,0*1,0</t>
  </si>
  <si>
    <t>-1377041148</t>
  </si>
  <si>
    <t>1604868521</t>
  </si>
  <si>
    <t>F10+F11</t>
  </si>
  <si>
    <t>1071217013</t>
  </si>
  <si>
    <t>F10+F11-F4</t>
  </si>
  <si>
    <t>167101101</t>
  </si>
  <si>
    <t>Nakládání výkopku z hornin tř. 1 až 4 do 100 m3</t>
  </si>
  <si>
    <t>-279353641</t>
  </si>
  <si>
    <t>Nakládání, skládání a překládání neulehlého výkopku nebo sypaniny nakládání, množství do 100 m3, z hornin tř. 1 až 4</t>
  </si>
  <si>
    <t>-1928165440</t>
  </si>
  <si>
    <t>1147887253</t>
  </si>
  <si>
    <t>F13*1,8</t>
  </si>
  <si>
    <t>670505794</t>
  </si>
  <si>
    <t>Struktura výpočtu: objem výkopku - objem podyspu - objem zásypu</t>
  </si>
  <si>
    <t>F10-F12-F8</t>
  </si>
  <si>
    <t>Mezisoučet</t>
  </si>
  <si>
    <t>Struktura výpočtu: objem výkopku - objem základové desky a podsypu - objem ORL a šachty</t>
  </si>
  <si>
    <t>F11-F6*0,1-F9-(PI*0,76*0,76*2,04)</t>
  </si>
  <si>
    <t>-733776620</t>
  </si>
  <si>
    <t>F2*1*0,3</t>
  </si>
  <si>
    <t>583373450</t>
  </si>
  <si>
    <t>štěrkopísek frakce 0-32 (D)</t>
  </si>
  <si>
    <t>169374086</t>
  </si>
  <si>
    <t>kamenivo přírodní těžené pro stavební účely  PTK  (drobné, hrubé, štěrkopísky) štěrkopísky ČSN 72  1511-2 frakce   0-32 pískovna Světlá</t>
  </si>
  <si>
    <t>F8*2,1</t>
  </si>
  <si>
    <t>273321511</t>
  </si>
  <si>
    <t>Základové desky ze ŽB tř. C 25/30</t>
  </si>
  <si>
    <t>-1434218720</t>
  </si>
  <si>
    <t>Základy z betonu železového (bez výztuže) desky z betonu bez zvláštních nároků na vliv prostředí (X0, XC) tř. C 25/30</t>
  </si>
  <si>
    <t>Struktura výpočtu: délka * šířka * tloušťka</t>
  </si>
  <si>
    <t>1,82*1,82*0,15 "základová deska ORL"</t>
  </si>
  <si>
    <t>273351215</t>
  </si>
  <si>
    <t>Zřízení bednění stěn základových desek</t>
  </si>
  <si>
    <t>553379145</t>
  </si>
  <si>
    <t>Bednění základových stěn desek svislé nebo šikmé (odkloněné), půdorysně přímé nebo zalomené ve volných nebo zapažených jámách, rýhách, šachtách, včetně případných vzpěr zřízení</t>
  </si>
  <si>
    <t>Struktura výpočtu: obvod * výška</t>
  </si>
  <si>
    <t>1,82*4*0,15 "základová deska ORL"</t>
  </si>
  <si>
    <t>273351216</t>
  </si>
  <si>
    <t>Odstranění bednění stěn základových desek</t>
  </si>
  <si>
    <t>-841143960</t>
  </si>
  <si>
    <t>Bednění základových stěn desek svislé nebo šikmé (odkloněné), půdorysně přímé nebo zalomené ve volných nebo zapažených jámách, rýhách, šachtách, včetně případných vzpěr odstranění</t>
  </si>
  <si>
    <t>273362021</t>
  </si>
  <si>
    <t>Výztuž základových desek svařovanými sítěmi Kari</t>
  </si>
  <si>
    <t>634386974</t>
  </si>
  <si>
    <t>Výztuž základů desek ze svařovaných sítí z drátů typu KARI</t>
  </si>
  <si>
    <t>Struktura výpočtu: délka * šířka * hmotnost 1m2 * 2 vrstvy / 1000</t>
  </si>
  <si>
    <t>1,82*1,82*7,9*2/1000 "základová deska ORL"</t>
  </si>
  <si>
    <t>855608200</t>
  </si>
  <si>
    <t>F2*1*0,1</t>
  </si>
  <si>
    <t>564201111</t>
  </si>
  <si>
    <t>Podklad nebo podsyp ze štěrkopísku ŠP tl 40 mm</t>
  </si>
  <si>
    <t>942674339</t>
  </si>
  <si>
    <t>Podklad nebo podsyp ze štěrkopísku ŠP s rozprostřením, vlhčením a zhutněním, po zhutnění tl. 40 mm</t>
  </si>
  <si>
    <t>1,82*1,82 "vyrovnávka pod ORL při osazení"</t>
  </si>
  <si>
    <t>564831111</t>
  </si>
  <si>
    <t>Podklad ze štěrkodrtě ŠD tl 100 mm</t>
  </si>
  <si>
    <t>-907640975</t>
  </si>
  <si>
    <t>Podklad ze štěrkodrti ŠD s rozprostřením a zhutněním, po zhutnění tl. 100 mm</t>
  </si>
  <si>
    <t>Struktura výpočtu: délka * šířka</t>
  </si>
  <si>
    <t>2,0*2,0 "ORL"</t>
  </si>
  <si>
    <t>871353121</t>
  </si>
  <si>
    <t>Montáž kanalizačního potrubí z PVC těsněné gumovým kroužkem otevřený výkop sklon do 20 % DN 200</t>
  </si>
  <si>
    <t>1132189206</t>
  </si>
  <si>
    <t>Montáž kanalizačního potrubí z plastů z tvrdého PVC těsněných gumovým kroužkem v otevřeném výkopu ve sklonu do 20 % DN 200</t>
  </si>
  <si>
    <t>3,76+0,85</t>
  </si>
  <si>
    <t>286147200</t>
  </si>
  <si>
    <t>trubka kanalizační žebrovaná ULTRA RIB 2 DIN (PP) vnitřní průměr 200mm, dl. 2m</t>
  </si>
  <si>
    <t>-448641168</t>
  </si>
  <si>
    <t>trubky z polypropylénu a kombinované potrubí kanalizační žebrované PP trubky kanalizační žebrované ULTRA RIB 2 DIN (PP) DIN 16961 , včetně těsnícího kroužku vnější/vnitřní průměr 225/200 mm, dl. 2 m</t>
  </si>
  <si>
    <t>877353123</t>
  </si>
  <si>
    <t>Montáž tvarovek jednoosých na potrubí z trub z PVC těsněných kroužkem otevřený výkop DN 200</t>
  </si>
  <si>
    <t>1979239081</t>
  </si>
  <si>
    <t>Montáž tvarovek na potrubí z kanalizačních trub z plastu z tvrdého PVC těsněných gumovým kroužkem v otevřeném výkopu jednoosých DN 200</t>
  </si>
  <si>
    <t>286154140</t>
  </si>
  <si>
    <t>koleno ULTRA RIB UR-2 DIN 200/45°</t>
  </si>
  <si>
    <t>-1461474531</t>
  </si>
  <si>
    <t>trubky z polypropylénu a kombinované systém Wavin kanalizační potrubí ULTRA-RIB 2 PP koleno UR-2 DIN URB 200/45°</t>
  </si>
  <si>
    <t>894411121</t>
  </si>
  <si>
    <t>Zřízení šachet kanalizačních z betonových dílců na potrubí DN nad 200 do 300 dno beton tř. C 25/30</t>
  </si>
  <si>
    <t>-514646274</t>
  </si>
  <si>
    <t>Zřízení šachet kanalizačních z betonových dílců výšky vstupu do 1,50 m s obložením dna betonem tř. C 25/30, na potrubí DN přes 200 do 300</t>
  </si>
  <si>
    <t>592243480</t>
  </si>
  <si>
    <t>těsnění elastomerové pro spojení šachetních dílů EMT DN 1000</t>
  </si>
  <si>
    <t>705571631</t>
  </si>
  <si>
    <t>prefabrikáty pro vstupní šachty a drenážní šachtice (betonové a železobetonové) šachty pro odpadní kanály a potrubí uložená v zemi těsnění elastomerové pro spojení šachetních dílů EMT DN 1000</t>
  </si>
  <si>
    <t>592241760</t>
  </si>
  <si>
    <t>prstenec betonový vyrovnávací TBW-Q 625/80/120 62,5x8x12 cm</t>
  </si>
  <si>
    <t>-922706</t>
  </si>
  <si>
    <t>prefabrikáty pro vstupní šachty a drenážní šachtice (betonové a železobetonové) šachty pro odpadní kanály a potrubí uložená v zemi prstenec vyrovnávací TBW-Q 625/80/120     62,5 x 8 x 12</t>
  </si>
  <si>
    <t>592241680</t>
  </si>
  <si>
    <t>skruž betonová přechodová TBR-Q 625/600/120 SPK 62,5/100x60x12 cm</t>
  </si>
  <si>
    <t>1087699867</t>
  </si>
  <si>
    <t>prefabrikáty pro vstupní šachty a drenážní šachtice (betonové a železobetonové) šachty pro odpadní kanály a potrubí uložená v zemi skruž přechodová TBR-Q  625/600/120 SPK  62,5/100 x 60 x 12</t>
  </si>
  <si>
    <t>894812211</t>
  </si>
  <si>
    <t>Revizní a čistící šachta z PP šachtové dno DN 425/150 přímý tok</t>
  </si>
  <si>
    <t>1014585942</t>
  </si>
  <si>
    <t>Revizní a čistící šachta z polypropylenu PP pro hladké trouby (např. systém KG) DN 425 šachtové dno (DN šachty / DN trubního vedení) DN 425/150 přímý tok</t>
  </si>
  <si>
    <t>894812232</t>
  </si>
  <si>
    <t>Revizní a čistící šachta z PP DN 425 šachtová roura korugovaná bez hrdla světlé hloubky 2000 mm</t>
  </si>
  <si>
    <t>1642921734</t>
  </si>
  <si>
    <t>Revizní a čistící šachta z polypropylenu PP pro hladké trouby (např. systém KG) DN 425 roura šachtová korugovaná bez hrdla, světlé hloubky 2000 mm</t>
  </si>
  <si>
    <t>894812249</t>
  </si>
  <si>
    <t>Příplatek k rourám revizní a čistící šachty z PP DN 425 za uříznutí šachtové roury</t>
  </si>
  <si>
    <t>1087873397</t>
  </si>
  <si>
    <t>Revizní a čistící šachta z polypropylenu PP pro hladké trouby (např. systém KG) DN 425 roura šachtová korugovaná Příplatek k cenám 2231 - 2245 za uříznutí šachtové roury</t>
  </si>
  <si>
    <t>894812263</t>
  </si>
  <si>
    <t>Revizní a čistící šachta z PP DN 425 poklop litinový děrovaný do teleskopické trubky (40 t)</t>
  </si>
  <si>
    <t>-170532147</t>
  </si>
  <si>
    <t>Revizní a čistící šachta z polypropylenu PP pro hladké trouby (např. systém KG) DN 425 poklop litinový (pro zatížení) děrovaný do teleskopické trubky (40 t)</t>
  </si>
  <si>
    <t>899103111</t>
  </si>
  <si>
    <t>Osazení poklopů litinových nebo ocelových včetně rámů hmotnosti nad 100 do 150 kg</t>
  </si>
  <si>
    <t>2121976341</t>
  </si>
  <si>
    <t>Osazení poklopů litinových a ocelových včetně rámů hmotnosti jednotlivě přes 100 do 150 kg</t>
  </si>
  <si>
    <t>592246610</t>
  </si>
  <si>
    <t>poklop šachtový D1 /betonová výplň+ litina/ D 400 - BEGU, s odvětráním</t>
  </si>
  <si>
    <t>2017768929</t>
  </si>
  <si>
    <t>prefabrikáty pro vstupní šachty a drenážní šachtice (betonové a železobetonové) poklopy šachtové poklop šachtový D1  /betonová výplň+ litina/ D 400 - BEGU, s odvětráním</t>
  </si>
  <si>
    <t>IP 01</t>
  </si>
  <si>
    <t>Napojení do kanalizační stoky</t>
  </si>
  <si>
    <t>soubor</t>
  </si>
  <si>
    <t>1546352355</t>
  </si>
  <si>
    <t>Napojení do kanalizační stoky, včetně materiálu, dopravy a montáže</t>
  </si>
  <si>
    <t>IP 753</t>
  </si>
  <si>
    <t>Osazení a montáž odlučovače ropných látek</t>
  </si>
  <si>
    <t>-444292135</t>
  </si>
  <si>
    <t>Osazení a montáž plastového odlučovače ropných látek se zabudovanou technologií (doporučený výrobek AS TOP 3 VF nebo obdobný o stejných nebo lepších vlastnostech), pomocí jeřábu nosnosti 5-10t, hmotnost nádrže 0,5t, jmenovitý výkon 3 l/s, vč. výplně betonem C35/45 o objemu 1,14m3 a výztuže z Kari sítě 8/8/150/150, položka je dále vč. dopravy, osazení jeřábem, nádrže, izolace proti zemní vlhkosti, montáže a drobného pomocného materiálu</t>
  </si>
  <si>
    <t>99</t>
  </si>
  <si>
    <t>998276101</t>
  </si>
  <si>
    <t>Přesun hmot pro trubní vedení z trub z plastických hmot otevřený výkop</t>
  </si>
  <si>
    <t>1240005719</t>
  </si>
  <si>
    <t>Přesun hmot pro trubní vedení hloubené z trub z plastických hmot nebo sklolaminátových pro vodovody nebo kanalizace v otevřeném výkopu dopravní vzdálenost do 15 m</t>
  </si>
  <si>
    <t>Práce a dodávky M</t>
  </si>
  <si>
    <t>23-M</t>
  </si>
  <si>
    <t>Montáže potrubí</t>
  </si>
  <si>
    <t>230170004</t>
  </si>
  <si>
    <t>Tlakové zkoušky těsnosti potrubí - příprava DN do 200</t>
  </si>
  <si>
    <t>sada</t>
  </si>
  <si>
    <t>-1965016028</t>
  </si>
  <si>
    <t>Příprava pro zkoušku těsnosti potrubí DN přes 125 do 200</t>
  </si>
  <si>
    <t>230170014</t>
  </si>
  <si>
    <t>Tlakové zkoušky těsnosti potrubí - zkouška DN do 200</t>
  </si>
  <si>
    <t>888236907</t>
  </si>
  <si>
    <t>Zkouška těsnosti potrubí DN přes 125 do 200</t>
  </si>
  <si>
    <t>HP-132014-VON - VON - Vedlejší a ostatní náklady</t>
  </si>
  <si>
    <t>HP-132014-VON-SP - VON - Soupis prací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</si>
  <si>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</si>
  <si>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</si>
  <si>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</si>
  <si>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</si>
  <si>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</si>
  <si>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</si>
  <si>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</si>
  <si>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</si>
  <si>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</si>
  <si>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</si>
  <si>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</si>
  <si>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</si>
  <si>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</si>
  <si>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</si>
  <si>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</si>
  <si>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</si>
  <si>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</si>
  <si>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</si>
  <si>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1174818522</t>
  </si>
  <si>
    <t>Průzkumné, geodetické a projektové práce geodetické práce před výstavbou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</si>
  <si>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</si>
  <si>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</si>
  <si>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</si>
  <si>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-812675710</t>
  </si>
  <si>
    <t>Průzkumné, geodetické a projektové práce geodetické práce při provádění stavby</t>
  </si>
  <si>
    <t>Poznámka k položce:
výšková měření, výpočet objemů, atd. které mají chrakter kontrolních a upřesňujících činností, ...</t>
  </si>
  <si>
    <t>012303000</t>
  </si>
  <si>
    <t>Geodetické práce po výstavbě</t>
  </si>
  <si>
    <t>751300478</t>
  </si>
  <si>
    <t>Průzkumné, geodetické a projektové práce geodetické práce po výstavbě</t>
  </si>
  <si>
    <t>Poznámka k položce:
zaměření skutečného provedení stavby, včetně komunikací a inženýrských sítí, kontrolní měření provedeného objektu, měření posunu a změn polohy novostavby v daném časovém intervalu, ...</t>
  </si>
  <si>
    <t>013244000</t>
  </si>
  <si>
    <t>Dokumentace pro provádění stavby</t>
  </si>
  <si>
    <t>-1496900272</t>
  </si>
  <si>
    <t>Průzkumné, geodetické a projektové práce projektové práce dokumentace stavby (výkresová a textová) pro provádění stavby</t>
  </si>
  <si>
    <t>Poznámka k položce:
RDS</t>
  </si>
  <si>
    <t>013254000</t>
  </si>
  <si>
    <t>Dokumentace skutečného provedení stavby</t>
  </si>
  <si>
    <t>-450204025</t>
  </si>
  <si>
    <t>Průzkumné, geodetické a projektové práce projektové práce dokumentace stavby (výkresová a textová) skutečného provedení stavby</t>
  </si>
  <si>
    <t>Poznámka k položce:
DSPS</t>
  </si>
  <si>
    <t>IP 100</t>
  </si>
  <si>
    <t>Vypracování geometrického plánu</t>
  </si>
  <si>
    <t>-359479413</t>
  </si>
  <si>
    <t>IP 251</t>
  </si>
  <si>
    <t>Informační panel s údaji o projektu</t>
  </si>
  <si>
    <t>1591088866</t>
  </si>
  <si>
    <t>Informační panel s údaji o projektu. Rozměr min. 1,0 x 1,5m. Položka je vč. materiálu, dopravy a montáže.</t>
  </si>
  <si>
    <t>VRN2</t>
  </si>
  <si>
    <t>Příprava staveniště</t>
  </si>
  <si>
    <t>021002000</t>
  </si>
  <si>
    <t>Záchranné práce</t>
  </si>
  <si>
    <t>-449485404</t>
  </si>
  <si>
    <t>Hlavní tituly průvodních činností a nákladů příprava staveniště záchranné práce</t>
  </si>
  <si>
    <t>Poznámka k položce:
zabezpečení přírodních hodnot na místě, stěhování přírodních hodnot, zabezpečení archeologických nálezů na místě, stěhování archeologických nálezů, exhumace včetně uložení ostatků</t>
  </si>
  <si>
    <t>022002000</t>
  </si>
  <si>
    <t>Přeložení konstrukcí</t>
  </si>
  <si>
    <t>516981160</t>
  </si>
  <si>
    <t>Hlavní tituly průvodních činností a nákladů příprava staveniště přeložení konstrukcí</t>
  </si>
  <si>
    <t>023002000</t>
  </si>
  <si>
    <t>Odstranění materiálů a konstrukcí</t>
  </si>
  <si>
    <t>506072179</t>
  </si>
  <si>
    <t>Hlavní tituly průvodních činností a nákladů příprava staveniště odstranění materiálů a konstrukcí</t>
  </si>
  <si>
    <t>Poznámka k položce:
neočekávané vyklizení objektů, neočekávané demolice objektů, dekontaminace lokality, urychleně prováděné práce</t>
  </si>
  <si>
    <t>VRN3</t>
  </si>
  <si>
    <t>Zařízení staveniště</t>
  </si>
  <si>
    <t>031002000</t>
  </si>
  <si>
    <t>Související práce pro zařízení staveniště</t>
  </si>
  <si>
    <t>-1991227977</t>
  </si>
  <si>
    <t>Hlavní tituly průvodních činností a nákladů zařízení staveniště související (přípravné) práce</t>
  </si>
  <si>
    <t>Poznámka k položce:
projektové práce pro zařízení staveniště, terénní úpravy pro zařízení staveniště</t>
  </si>
  <si>
    <t>032002000</t>
  </si>
  <si>
    <t>Vybavení staveniště</t>
  </si>
  <si>
    <t>1205193626</t>
  </si>
  <si>
    <t>Hlavní tituly průvodních činností a nákladů zařízení staveniště vybavení staveniště</t>
  </si>
  <si>
    <t>Poznámka k položce:
náklady na stavební buňky, pronájem ploch staveniště, provizorní komunikace, skládky na staveništi, zřízení počítačové sítě, WIFI, ostatní náklady, náklady na provoz a údržbu vybavení staveniště</t>
  </si>
  <si>
    <t>033002000</t>
  </si>
  <si>
    <t>Připojení staveniště na inženýrské sítě</t>
  </si>
  <si>
    <t>-1968327706</t>
  </si>
  <si>
    <t>Hlavní tituly průvodních činností a nákladů zařízení staveniště připojení na inženýrské sítě</t>
  </si>
  <si>
    <t>034002000</t>
  </si>
  <si>
    <t>Zabezpečení staveniště</t>
  </si>
  <si>
    <t>2047827118</t>
  </si>
  <si>
    <t>Hlavní tituly průvodních činností a nákladů zařízení staveniště zabezpečení staveniště</t>
  </si>
  <si>
    <t>Poznámka k položce:
energie pro zařízení staveniště, oplocení staveniště, opatření na ochranu sousedních pozemků, dopravní značení na staveništi, informační tabule, alarm, strážní služba, osvětlení staveniště</t>
  </si>
  <si>
    <t>039002000</t>
  </si>
  <si>
    <t>Zrušení zařízení staveniště</t>
  </si>
  <si>
    <t>337274889</t>
  </si>
  <si>
    <t>Hlavní tituly průvodních činností a nákladů zařízení staveniště zrušení zařízení staveniště</t>
  </si>
  <si>
    <t>Poznámka k položce:
rozebrání, bourání, odvoz, úprava terénu</t>
  </si>
  <si>
    <t>VRN4</t>
  </si>
  <si>
    <t>Inženýrská činnost</t>
  </si>
  <si>
    <t>040001000</t>
  </si>
  <si>
    <t>411954479</t>
  </si>
  <si>
    <t>Základní rozdělení průvodních činností a nákladů inženýrská činnost</t>
  </si>
  <si>
    <t>Poznámka k položce:
dozory, posudky, zkoušky a ostatní měření, revize, kompletační a koordinační činnost, ostatní inženýrská činnost</t>
  </si>
  <si>
    <t>VRN5</t>
  </si>
  <si>
    <t>Finanční náklady</t>
  </si>
  <si>
    <t>050001000</t>
  </si>
  <si>
    <t>2135779287</t>
  </si>
  <si>
    <t>Základní rozdělení průvodních činností a nákladů finanční náklady</t>
  </si>
  <si>
    <t>Poznámka k položce:
pojistné, finanční rezerva, poplatky, záruka, reklamace, záloha, bankovní záruka, kauce, zádržné, pokuty, ostatní finance</t>
  </si>
  <si>
    <t>VRN6</t>
  </si>
  <si>
    <t>Územní vlivy</t>
  </si>
  <si>
    <t>060001000</t>
  </si>
  <si>
    <t>701665885</t>
  </si>
  <si>
    <t>Základní rozdělení průvodních činností a nákladů územní vlivy</t>
  </si>
  <si>
    <t>Poznámka k položce:
vliv klimatických podmínek, ztížené dopravní podmínky, práce na těžko přístupných místech, práce ve zdraví škodlivém prostředí, mimostaveništní doprava materiálů a výrobků</t>
  </si>
  <si>
    <t>VRN7</t>
  </si>
  <si>
    <t>Provozní vlivy</t>
  </si>
  <si>
    <t>070001000</t>
  </si>
  <si>
    <t>-1404261490</t>
  </si>
  <si>
    <t>Základní rozdělení průvodních činností a nákladů provozní vlivy</t>
  </si>
  <si>
    <t>Poznámka k položce:
provoz investora a třetích osob, silniční provoz, ztížený pohyb vozidel v centrech měst, železniční a městský kolejový provoz, ochranná pásma (elektrického vedení, vodárenská, ostatní provozní vlivy</t>
  </si>
  <si>
    <t>VRN8</t>
  </si>
  <si>
    <t>Přesun stavebních kapacit</t>
  </si>
  <si>
    <t>080001000</t>
  </si>
  <si>
    <t>Další náklady na pracovníky</t>
  </si>
  <si>
    <t>-1666351266</t>
  </si>
  <si>
    <t>Základní rozdělení průvodních činností a nákladů další náklady na pracovníky</t>
  </si>
  <si>
    <t>Poznámka k položce:
doprava zaměstnanců na staveniště, stravné, nocležné, pracovní pohotovost</t>
  </si>
  <si>
    <t>VRN9</t>
  </si>
  <si>
    <t>Ostatní náklady</t>
  </si>
  <si>
    <t>090001000</t>
  </si>
  <si>
    <t>-1848661632</t>
  </si>
  <si>
    <t>Základní rozdělení průvodních činností a nákladů ostatní náklady</t>
  </si>
  <si>
    <t>Poznámka k položce:
související s objektem, související s provozem, havárie, živelné pohromy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</si>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</sst>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top" wrapText="1"/>
      <protection/>
    </xf>
    <xf numFmtId="0" fontId="34" fillId="0" borderId="36" xfId="0" applyFont="1" applyBorder="1" applyAlignment="1" applyProtection="1">
      <alignment horizontal="center" vertical="center"/>
      <protection/>
    </xf>
    <xf numFmtId="49" fontId="34" fillId="0" borderId="36" xfId="0" applyNumberFormat="1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center" vertical="center" wrapText="1"/>
      <protection/>
    </xf>
    <xf numFmtId="168" fontId="34" fillId="0" borderId="36" xfId="0" applyNumberFormat="1" applyFont="1" applyBorder="1" applyAlignment="1" applyProtection="1">
      <alignment horizontal="right" vertical="center"/>
      <protection/>
    </xf>
    <xf numFmtId="164" fontId="34" fillId="34" borderId="36" xfId="0" applyNumberFormat="1" applyFont="1" applyFill="1" applyBorder="1" applyAlignment="1">
      <alignment horizontal="right" vertical="center"/>
    </xf>
    <xf numFmtId="164" fontId="34" fillId="0" borderId="36" xfId="0" applyNumberFormat="1" applyFont="1" applyBorder="1" applyAlignment="1" applyProtection="1">
      <alignment horizontal="right" vertical="center"/>
      <protection/>
    </xf>
    <xf numFmtId="0" fontId="34" fillId="0" borderId="13" xfId="0" applyFont="1" applyBorder="1" applyAlignment="1">
      <alignment horizontal="left" vertical="center"/>
    </xf>
    <xf numFmtId="0" fontId="34" fillId="34" borderId="36" xfId="0" applyFont="1" applyFill="1" applyBorder="1" applyAlignment="1">
      <alignment horizontal="left" vertical="center" wrapText="1"/>
    </xf>
    <xf numFmtId="0" fontId="34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5" fillId="0" borderId="13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168" fontId="35" fillId="0" borderId="0" xfId="0" applyNumberFormat="1" applyFont="1" applyAlignment="1" applyProtection="1">
      <alignment horizontal="right" vertical="center"/>
      <protection/>
    </xf>
    <xf numFmtId="0" fontId="35" fillId="0" borderId="13" xfId="0" applyFont="1" applyBorder="1" applyAlignment="1">
      <alignment horizontal="left" vertical="center"/>
    </xf>
    <xf numFmtId="0" fontId="35" fillId="0" borderId="25" xfId="0" applyFont="1" applyBorder="1" applyAlignment="1" applyProtection="1">
      <alignment horizontal="left" vertical="center"/>
      <protection/>
    </xf>
    <xf numFmtId="0" fontId="35" fillId="0" borderId="24" xfId="0" applyFont="1" applyBorder="1" applyAlignment="1" applyProtection="1">
      <alignment horizontal="left" vertical="center"/>
      <protection/>
    </xf>
    <xf numFmtId="0" fontId="35" fillId="0" borderId="0" xfId="0" applyFont="1" applyAlignment="1">
      <alignment horizontal="left" vertical="center"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  <xf numFmtId="0" fontId="61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7" fillId="33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702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59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C7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83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C3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70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35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C7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83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AC3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1" t="s">
        <v>0</v>
      </c>
      <c r="B1" s="222"/>
      <c r="C1" s="222"/>
      <c r="D1" s="223" t="s">
        <v>1</v>
      </c>
      <c r="E1" s="222"/>
      <c r="F1" s="222"/>
      <c r="G1" s="222"/>
      <c r="H1" s="222"/>
      <c r="I1" s="222"/>
      <c r="J1" s="222"/>
      <c r="K1" s="224" t="s">
        <v>1290</v>
      </c>
      <c r="L1" s="224"/>
      <c r="M1" s="224"/>
      <c r="N1" s="224"/>
      <c r="O1" s="224"/>
      <c r="P1" s="224"/>
      <c r="Q1" s="224"/>
      <c r="R1" s="224"/>
      <c r="S1" s="224"/>
      <c r="T1" s="222"/>
      <c r="U1" s="222"/>
      <c r="V1" s="222"/>
      <c r="W1" s="224" t="s">
        <v>1291</v>
      </c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1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37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04" t="s">
        <v>13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11"/>
      <c r="AQ5" s="13"/>
      <c r="BE5" s="300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06" t="s">
        <v>16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11"/>
      <c r="AQ6" s="13"/>
      <c r="BE6" s="301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 t="s">
        <v>21</v>
      </c>
      <c r="AO7" s="11"/>
      <c r="AP7" s="11"/>
      <c r="AQ7" s="13"/>
      <c r="BE7" s="301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301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301"/>
      <c r="BS9" s="6" t="s">
        <v>28</v>
      </c>
    </row>
    <row r="10" spans="2:71" s="2" customFormat="1" ht="15" customHeight="1">
      <c r="B10" s="10"/>
      <c r="C10" s="11"/>
      <c r="D10" s="19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30</v>
      </c>
      <c r="AL10" s="11"/>
      <c r="AM10" s="11"/>
      <c r="AN10" s="17" t="s">
        <v>31</v>
      </c>
      <c r="AO10" s="11"/>
      <c r="AP10" s="11"/>
      <c r="AQ10" s="13"/>
      <c r="BE10" s="301"/>
      <c r="BS10" s="6" t="s">
        <v>17</v>
      </c>
    </row>
    <row r="11" spans="2:71" s="2" customFormat="1" ht="19.5" customHeight="1">
      <c r="B11" s="10"/>
      <c r="C11" s="11"/>
      <c r="D11" s="11"/>
      <c r="E11" s="17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33</v>
      </c>
      <c r="AL11" s="11"/>
      <c r="AM11" s="11"/>
      <c r="AN11" s="17" t="s">
        <v>34</v>
      </c>
      <c r="AO11" s="11"/>
      <c r="AP11" s="11"/>
      <c r="AQ11" s="13"/>
      <c r="BE11" s="301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301"/>
      <c r="BS12" s="6" t="s">
        <v>17</v>
      </c>
    </row>
    <row r="13" spans="2:71" s="2" customFormat="1" ht="15" customHeight="1">
      <c r="B13" s="10"/>
      <c r="C13" s="11"/>
      <c r="D13" s="19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30</v>
      </c>
      <c r="AL13" s="11"/>
      <c r="AM13" s="11"/>
      <c r="AN13" s="21" t="s">
        <v>36</v>
      </c>
      <c r="AO13" s="11"/>
      <c r="AP13" s="11"/>
      <c r="AQ13" s="13"/>
      <c r="BE13" s="301"/>
      <c r="BS13" s="6" t="s">
        <v>17</v>
      </c>
    </row>
    <row r="14" spans="2:71" s="2" customFormat="1" ht="15.75" customHeight="1">
      <c r="B14" s="10"/>
      <c r="C14" s="11"/>
      <c r="D14" s="11"/>
      <c r="E14" s="307" t="s">
        <v>36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19" t="s">
        <v>33</v>
      </c>
      <c r="AL14" s="11"/>
      <c r="AM14" s="11"/>
      <c r="AN14" s="21" t="s">
        <v>36</v>
      </c>
      <c r="AO14" s="11"/>
      <c r="AP14" s="11"/>
      <c r="AQ14" s="13"/>
      <c r="BE14" s="301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301"/>
      <c r="BS15" s="6" t="s">
        <v>3</v>
      </c>
    </row>
    <row r="16" spans="2:71" s="2" customFormat="1" ht="15" customHeight="1">
      <c r="B16" s="10"/>
      <c r="C16" s="11"/>
      <c r="D16" s="19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30</v>
      </c>
      <c r="AL16" s="11"/>
      <c r="AM16" s="11"/>
      <c r="AN16" s="17" t="s">
        <v>38</v>
      </c>
      <c r="AO16" s="11"/>
      <c r="AP16" s="11"/>
      <c r="AQ16" s="13"/>
      <c r="BE16" s="301"/>
      <c r="BS16" s="6" t="s">
        <v>3</v>
      </c>
    </row>
    <row r="17" spans="2:71" s="2" customFormat="1" ht="19.5" customHeight="1">
      <c r="B17" s="10"/>
      <c r="C17" s="11"/>
      <c r="D17" s="11"/>
      <c r="E17" s="17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33</v>
      </c>
      <c r="AL17" s="11"/>
      <c r="AM17" s="11"/>
      <c r="AN17" s="17" t="s">
        <v>40</v>
      </c>
      <c r="AO17" s="11"/>
      <c r="AP17" s="11"/>
      <c r="AQ17" s="13"/>
      <c r="BE17" s="301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301"/>
      <c r="BS18" s="6" t="s">
        <v>5</v>
      </c>
    </row>
    <row r="19" spans="2:71" s="2" customFormat="1" ht="15" customHeight="1">
      <c r="B19" s="10"/>
      <c r="C19" s="11"/>
      <c r="D19" s="19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301"/>
      <c r="BS19" s="6" t="s">
        <v>5</v>
      </c>
    </row>
    <row r="20" spans="2:71" s="2" customFormat="1" ht="15.75" customHeight="1">
      <c r="B20" s="10"/>
      <c r="C20" s="11"/>
      <c r="D20" s="11"/>
      <c r="E20" s="308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11"/>
      <c r="AP20" s="11"/>
      <c r="AQ20" s="13"/>
      <c r="BE20" s="301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30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301"/>
    </row>
    <row r="23" spans="2:57" s="6" customFormat="1" ht="27" customHeight="1">
      <c r="B23" s="23"/>
      <c r="C23" s="24"/>
      <c r="D23" s="25" t="s">
        <v>43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9">
        <f>ROUND($AG$51,2)</f>
        <v>0</v>
      </c>
      <c r="AL23" s="310"/>
      <c r="AM23" s="310"/>
      <c r="AN23" s="310"/>
      <c r="AO23" s="310"/>
      <c r="AP23" s="24"/>
      <c r="AQ23" s="27"/>
      <c r="BE23" s="3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1" t="s">
        <v>44</v>
      </c>
      <c r="M25" s="312"/>
      <c r="N25" s="312"/>
      <c r="O25" s="312"/>
      <c r="P25" s="24"/>
      <c r="Q25" s="24"/>
      <c r="R25" s="24"/>
      <c r="S25" s="24"/>
      <c r="T25" s="24"/>
      <c r="U25" s="24"/>
      <c r="V25" s="24"/>
      <c r="W25" s="311" t="s">
        <v>45</v>
      </c>
      <c r="X25" s="312"/>
      <c r="Y25" s="312"/>
      <c r="Z25" s="312"/>
      <c r="AA25" s="312"/>
      <c r="AB25" s="312"/>
      <c r="AC25" s="312"/>
      <c r="AD25" s="312"/>
      <c r="AE25" s="312"/>
      <c r="AF25" s="24"/>
      <c r="AG25" s="24"/>
      <c r="AH25" s="24"/>
      <c r="AI25" s="24"/>
      <c r="AJ25" s="24"/>
      <c r="AK25" s="311" t="s">
        <v>46</v>
      </c>
      <c r="AL25" s="312"/>
      <c r="AM25" s="312"/>
      <c r="AN25" s="312"/>
      <c r="AO25" s="312"/>
      <c r="AP25" s="24"/>
      <c r="AQ25" s="27"/>
      <c r="BE25" s="302"/>
    </row>
    <row r="26" spans="2:57" s="6" customFormat="1" ht="15" customHeight="1">
      <c r="B26" s="29"/>
      <c r="C26" s="30"/>
      <c r="D26" s="30" t="s">
        <v>47</v>
      </c>
      <c r="E26" s="30"/>
      <c r="F26" s="30" t="s">
        <v>48</v>
      </c>
      <c r="G26" s="30"/>
      <c r="H26" s="30"/>
      <c r="I26" s="30"/>
      <c r="J26" s="30"/>
      <c r="K26" s="30"/>
      <c r="L26" s="313">
        <v>0.21</v>
      </c>
      <c r="M26" s="314"/>
      <c r="N26" s="314"/>
      <c r="O26" s="314"/>
      <c r="P26" s="30"/>
      <c r="Q26" s="30"/>
      <c r="R26" s="30"/>
      <c r="S26" s="30"/>
      <c r="T26" s="30"/>
      <c r="U26" s="30"/>
      <c r="V26" s="30"/>
      <c r="W26" s="315">
        <f>ROUND($AZ$51,2)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30"/>
      <c r="AG26" s="30"/>
      <c r="AH26" s="30"/>
      <c r="AI26" s="30"/>
      <c r="AJ26" s="30"/>
      <c r="AK26" s="315">
        <f>ROUND($AV$51,2)</f>
        <v>0</v>
      </c>
      <c r="AL26" s="314"/>
      <c r="AM26" s="314"/>
      <c r="AN26" s="314"/>
      <c r="AO26" s="314"/>
      <c r="AP26" s="30"/>
      <c r="AQ26" s="31"/>
      <c r="BE26" s="303"/>
    </row>
    <row r="27" spans="2:57" s="6" customFormat="1" ht="15" customHeight="1">
      <c r="B27" s="29"/>
      <c r="C27" s="30"/>
      <c r="D27" s="30"/>
      <c r="E27" s="30"/>
      <c r="F27" s="30" t="s">
        <v>49</v>
      </c>
      <c r="G27" s="30"/>
      <c r="H27" s="30"/>
      <c r="I27" s="30"/>
      <c r="J27" s="30"/>
      <c r="K27" s="30"/>
      <c r="L27" s="313">
        <v>0.15</v>
      </c>
      <c r="M27" s="314"/>
      <c r="N27" s="314"/>
      <c r="O27" s="314"/>
      <c r="P27" s="30"/>
      <c r="Q27" s="30"/>
      <c r="R27" s="30"/>
      <c r="S27" s="30"/>
      <c r="T27" s="30"/>
      <c r="U27" s="30"/>
      <c r="V27" s="30"/>
      <c r="W27" s="315">
        <f>ROUND($BA$51,2)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30"/>
      <c r="AG27" s="30"/>
      <c r="AH27" s="30"/>
      <c r="AI27" s="30"/>
      <c r="AJ27" s="30"/>
      <c r="AK27" s="315">
        <f>ROUND($AW$51,2)</f>
        <v>0</v>
      </c>
      <c r="AL27" s="314"/>
      <c r="AM27" s="314"/>
      <c r="AN27" s="314"/>
      <c r="AO27" s="314"/>
      <c r="AP27" s="30"/>
      <c r="AQ27" s="31"/>
      <c r="BE27" s="303"/>
    </row>
    <row r="28" spans="2:57" s="6" customFormat="1" ht="15" customHeight="1" hidden="1">
      <c r="B28" s="29"/>
      <c r="C28" s="30"/>
      <c r="D28" s="30"/>
      <c r="E28" s="30"/>
      <c r="F28" s="30" t="s">
        <v>50</v>
      </c>
      <c r="G28" s="30"/>
      <c r="H28" s="30"/>
      <c r="I28" s="30"/>
      <c r="J28" s="30"/>
      <c r="K28" s="30"/>
      <c r="L28" s="313">
        <v>0.21</v>
      </c>
      <c r="M28" s="314"/>
      <c r="N28" s="314"/>
      <c r="O28" s="314"/>
      <c r="P28" s="30"/>
      <c r="Q28" s="30"/>
      <c r="R28" s="30"/>
      <c r="S28" s="30"/>
      <c r="T28" s="30"/>
      <c r="U28" s="30"/>
      <c r="V28" s="30"/>
      <c r="W28" s="315">
        <f>ROUND($BB$51,2)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30"/>
      <c r="AG28" s="30"/>
      <c r="AH28" s="30"/>
      <c r="AI28" s="30"/>
      <c r="AJ28" s="30"/>
      <c r="AK28" s="315">
        <v>0</v>
      </c>
      <c r="AL28" s="314"/>
      <c r="AM28" s="314"/>
      <c r="AN28" s="314"/>
      <c r="AO28" s="314"/>
      <c r="AP28" s="30"/>
      <c r="AQ28" s="31"/>
      <c r="BE28" s="303"/>
    </row>
    <row r="29" spans="2:57" s="6" customFormat="1" ht="15" customHeight="1" hidden="1">
      <c r="B29" s="29"/>
      <c r="C29" s="30"/>
      <c r="D29" s="30"/>
      <c r="E29" s="30"/>
      <c r="F29" s="30" t="s">
        <v>51</v>
      </c>
      <c r="G29" s="30"/>
      <c r="H29" s="30"/>
      <c r="I29" s="30"/>
      <c r="J29" s="30"/>
      <c r="K29" s="30"/>
      <c r="L29" s="313">
        <v>0.15</v>
      </c>
      <c r="M29" s="314"/>
      <c r="N29" s="314"/>
      <c r="O29" s="314"/>
      <c r="P29" s="30"/>
      <c r="Q29" s="30"/>
      <c r="R29" s="30"/>
      <c r="S29" s="30"/>
      <c r="T29" s="30"/>
      <c r="U29" s="30"/>
      <c r="V29" s="30"/>
      <c r="W29" s="315">
        <f>ROUND($BC$51,2)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30"/>
      <c r="AG29" s="30"/>
      <c r="AH29" s="30"/>
      <c r="AI29" s="30"/>
      <c r="AJ29" s="30"/>
      <c r="AK29" s="315">
        <v>0</v>
      </c>
      <c r="AL29" s="314"/>
      <c r="AM29" s="314"/>
      <c r="AN29" s="314"/>
      <c r="AO29" s="314"/>
      <c r="AP29" s="30"/>
      <c r="AQ29" s="31"/>
      <c r="BE29" s="303"/>
    </row>
    <row r="30" spans="2:57" s="6" customFormat="1" ht="15" customHeight="1" hidden="1">
      <c r="B30" s="29"/>
      <c r="C30" s="30"/>
      <c r="D30" s="30"/>
      <c r="E30" s="30"/>
      <c r="F30" s="30" t="s">
        <v>52</v>
      </c>
      <c r="G30" s="30"/>
      <c r="H30" s="30"/>
      <c r="I30" s="30"/>
      <c r="J30" s="30"/>
      <c r="K30" s="30"/>
      <c r="L30" s="313">
        <v>0</v>
      </c>
      <c r="M30" s="314"/>
      <c r="N30" s="314"/>
      <c r="O30" s="314"/>
      <c r="P30" s="30"/>
      <c r="Q30" s="30"/>
      <c r="R30" s="30"/>
      <c r="S30" s="30"/>
      <c r="T30" s="30"/>
      <c r="U30" s="30"/>
      <c r="V30" s="30"/>
      <c r="W30" s="315">
        <f>ROUND($BD$51,2)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30"/>
      <c r="AG30" s="30"/>
      <c r="AH30" s="30"/>
      <c r="AI30" s="30"/>
      <c r="AJ30" s="30"/>
      <c r="AK30" s="315">
        <v>0</v>
      </c>
      <c r="AL30" s="314"/>
      <c r="AM30" s="314"/>
      <c r="AN30" s="314"/>
      <c r="AO30" s="314"/>
      <c r="AP30" s="30"/>
      <c r="AQ30" s="31"/>
      <c r="BE30" s="30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2"/>
    </row>
    <row r="32" spans="2:57" s="6" customFormat="1" ht="27" customHeight="1">
      <c r="B32" s="23"/>
      <c r="C32" s="32"/>
      <c r="D32" s="33" t="s">
        <v>53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54</v>
      </c>
      <c r="U32" s="34"/>
      <c r="V32" s="34"/>
      <c r="W32" s="34"/>
      <c r="X32" s="316" t="s">
        <v>55</v>
      </c>
      <c r="Y32" s="317"/>
      <c r="Z32" s="317"/>
      <c r="AA32" s="317"/>
      <c r="AB32" s="317"/>
      <c r="AC32" s="34"/>
      <c r="AD32" s="34"/>
      <c r="AE32" s="34"/>
      <c r="AF32" s="34"/>
      <c r="AG32" s="34"/>
      <c r="AH32" s="34"/>
      <c r="AI32" s="34"/>
      <c r="AJ32" s="34"/>
      <c r="AK32" s="318">
        <f>ROUND(SUM($AK$23:$AK$30),2)</f>
        <v>0</v>
      </c>
      <c r="AL32" s="317"/>
      <c r="AM32" s="317"/>
      <c r="AN32" s="317"/>
      <c r="AO32" s="319"/>
      <c r="AP32" s="32"/>
      <c r="AQ32" s="37"/>
      <c r="BE32" s="3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HP-132014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320" t="str">
        <f>$K$6</f>
        <v>Chodník a parkoviště v ul. Vítězná, Sokolov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23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Vítězná ul., Sokolov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25</v>
      </c>
      <c r="AJ44" s="24"/>
      <c r="AK44" s="24"/>
      <c r="AL44" s="24"/>
      <c r="AM44" s="322" t="str">
        <f>IF($AN$8="","",$AN$8)</f>
        <v>09.12.2014</v>
      </c>
      <c r="AN44" s="31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29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Sokolov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37</v>
      </c>
      <c r="AJ46" s="24"/>
      <c r="AK46" s="24"/>
      <c r="AL46" s="24"/>
      <c r="AM46" s="304" t="str">
        <f>IF($E$17="","",$E$17)</f>
        <v>Ing. Martin Haueisen</v>
      </c>
      <c r="AN46" s="312"/>
      <c r="AO46" s="312"/>
      <c r="AP46" s="312"/>
      <c r="AQ46" s="24"/>
      <c r="AR46" s="43"/>
      <c r="AS46" s="323" t="s">
        <v>57</v>
      </c>
      <c r="AT46" s="32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35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25"/>
      <c r="AT47" s="30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26"/>
      <c r="AT48" s="31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329" t="s">
        <v>58</v>
      </c>
      <c r="D49" s="317"/>
      <c r="E49" s="317"/>
      <c r="F49" s="317"/>
      <c r="G49" s="317"/>
      <c r="H49" s="34"/>
      <c r="I49" s="330" t="s">
        <v>59</v>
      </c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31" t="s">
        <v>60</v>
      </c>
      <c r="AH49" s="317"/>
      <c r="AI49" s="317"/>
      <c r="AJ49" s="317"/>
      <c r="AK49" s="317"/>
      <c r="AL49" s="317"/>
      <c r="AM49" s="317"/>
      <c r="AN49" s="330" t="s">
        <v>61</v>
      </c>
      <c r="AO49" s="317"/>
      <c r="AP49" s="317"/>
      <c r="AQ49" s="58" t="s">
        <v>62</v>
      </c>
      <c r="AR49" s="43"/>
      <c r="AS49" s="59" t="s">
        <v>63</v>
      </c>
      <c r="AT49" s="60" t="s">
        <v>64</v>
      </c>
      <c r="AU49" s="60" t="s">
        <v>65</v>
      </c>
      <c r="AV49" s="60" t="s">
        <v>66</v>
      </c>
      <c r="AW49" s="60" t="s">
        <v>67</v>
      </c>
      <c r="AX49" s="60" t="s">
        <v>68</v>
      </c>
      <c r="AY49" s="60" t="s">
        <v>69</v>
      </c>
      <c r="AZ49" s="60" t="s">
        <v>70</v>
      </c>
      <c r="BA49" s="60" t="s">
        <v>71</v>
      </c>
      <c r="BB49" s="60" t="s">
        <v>72</v>
      </c>
      <c r="BC49" s="60" t="s">
        <v>73</v>
      </c>
      <c r="BD49" s="61" t="s">
        <v>74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7" customFormat="1" ht="33" customHeight="1">
      <c r="B51" s="48"/>
      <c r="C51" s="66" t="s">
        <v>75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38">
        <f>ROUND($AG$52+$AG$54+$AG$56+$AG$58,2)</f>
        <v>0</v>
      </c>
      <c r="AH51" s="339"/>
      <c r="AI51" s="339"/>
      <c r="AJ51" s="339"/>
      <c r="AK51" s="339"/>
      <c r="AL51" s="339"/>
      <c r="AM51" s="339"/>
      <c r="AN51" s="338">
        <f>ROUND(SUM($AG$51,$AT$51),2)</f>
        <v>0</v>
      </c>
      <c r="AO51" s="339"/>
      <c r="AP51" s="339"/>
      <c r="AQ51" s="68"/>
      <c r="AR51" s="50"/>
      <c r="AS51" s="69">
        <f>ROUND($AS$52+$AS$54+$AS$56+$AS$58,2)</f>
        <v>0</v>
      </c>
      <c r="AT51" s="70">
        <f>ROUND(SUM($AV$51:$AW$51),2)</f>
        <v>0</v>
      </c>
      <c r="AU51" s="71">
        <f>ROUND($AU$52+$AU$54+$AU$56+$AU$58,5)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ROUND($AZ$52+$AZ$54+$AZ$56+$AZ$58,2)</f>
        <v>0</v>
      </c>
      <c r="BA51" s="70">
        <f>ROUND($BA$52+$BA$54+$BA$56+$BA$58,2)</f>
        <v>0</v>
      </c>
      <c r="BB51" s="70">
        <f>ROUND($BB$52+$BB$54+$BB$56+$BB$58,2)</f>
        <v>0</v>
      </c>
      <c r="BC51" s="70">
        <f>ROUND($BC$52+$BC$54+$BC$56+$BC$58,2)</f>
        <v>0</v>
      </c>
      <c r="BD51" s="72">
        <f>ROUND($BD$52+$BD$54+$BD$56+$BD$58,2)</f>
        <v>0</v>
      </c>
      <c r="BS51" s="47" t="s">
        <v>76</v>
      </c>
      <c r="BT51" s="47" t="s">
        <v>77</v>
      </c>
      <c r="BU51" s="73" t="s">
        <v>78</v>
      </c>
      <c r="BV51" s="47" t="s">
        <v>79</v>
      </c>
      <c r="BW51" s="47" t="s">
        <v>4</v>
      </c>
      <c r="BX51" s="47" t="s">
        <v>80</v>
      </c>
      <c r="CL51" s="47" t="s">
        <v>19</v>
      </c>
    </row>
    <row r="52" spans="2:91" s="74" customFormat="1" ht="28.5" customHeight="1">
      <c r="B52" s="75"/>
      <c r="C52" s="76"/>
      <c r="D52" s="327" t="s">
        <v>81</v>
      </c>
      <c r="E52" s="328"/>
      <c r="F52" s="328"/>
      <c r="G52" s="328"/>
      <c r="H52" s="328"/>
      <c r="I52" s="76"/>
      <c r="J52" s="327" t="s">
        <v>82</v>
      </c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2">
        <f>ROUND($AG$53,2)</f>
        <v>0</v>
      </c>
      <c r="AH52" s="333"/>
      <c r="AI52" s="333"/>
      <c r="AJ52" s="333"/>
      <c r="AK52" s="333"/>
      <c r="AL52" s="333"/>
      <c r="AM52" s="333"/>
      <c r="AN52" s="332">
        <f>ROUND(SUM($AG$52,$AT$52),2)</f>
        <v>0</v>
      </c>
      <c r="AO52" s="333"/>
      <c r="AP52" s="333"/>
      <c r="AQ52" s="77" t="s">
        <v>83</v>
      </c>
      <c r="AR52" s="78"/>
      <c r="AS52" s="79">
        <f>ROUND($AS$53,2)</f>
        <v>0</v>
      </c>
      <c r="AT52" s="80">
        <f>ROUND(SUM($AV$52:$AW$52),2)</f>
        <v>0</v>
      </c>
      <c r="AU52" s="81">
        <f>ROUND($AU$53,5)</f>
        <v>0</v>
      </c>
      <c r="AV52" s="80">
        <f>ROUND($AZ$52*$L$26,2)</f>
        <v>0</v>
      </c>
      <c r="AW52" s="80">
        <f>ROUND($BA$52*$L$27,2)</f>
        <v>0</v>
      </c>
      <c r="AX52" s="80">
        <f>ROUND($BB$52*$L$26,2)</f>
        <v>0</v>
      </c>
      <c r="AY52" s="80">
        <f>ROUND($BC$52*$L$27,2)</f>
        <v>0</v>
      </c>
      <c r="AZ52" s="80">
        <f>ROUND($AZ$53,2)</f>
        <v>0</v>
      </c>
      <c r="BA52" s="80">
        <f>ROUND($BA$53,2)</f>
        <v>0</v>
      </c>
      <c r="BB52" s="80">
        <f>ROUND($BB$53,2)</f>
        <v>0</v>
      </c>
      <c r="BC52" s="80">
        <f>ROUND($BC$53,2)</f>
        <v>0</v>
      </c>
      <c r="BD52" s="82">
        <f>ROUND($BD$53,2)</f>
        <v>0</v>
      </c>
      <c r="BS52" s="74" t="s">
        <v>76</v>
      </c>
      <c r="BT52" s="74" t="s">
        <v>22</v>
      </c>
      <c r="BU52" s="74" t="s">
        <v>78</v>
      </c>
      <c r="BV52" s="74" t="s">
        <v>79</v>
      </c>
      <c r="BW52" s="74" t="s">
        <v>84</v>
      </c>
      <c r="BX52" s="74" t="s">
        <v>4</v>
      </c>
      <c r="CL52" s="74" t="s">
        <v>19</v>
      </c>
      <c r="CM52" s="74" t="s">
        <v>85</v>
      </c>
    </row>
    <row r="53" spans="1:90" s="83" customFormat="1" ht="23.25" customHeight="1">
      <c r="A53" s="217" t="s">
        <v>1292</v>
      </c>
      <c r="B53" s="84"/>
      <c r="C53" s="85"/>
      <c r="D53" s="85"/>
      <c r="E53" s="336" t="s">
        <v>86</v>
      </c>
      <c r="F53" s="335"/>
      <c r="G53" s="335"/>
      <c r="H53" s="335"/>
      <c r="I53" s="335"/>
      <c r="J53" s="85"/>
      <c r="K53" s="336" t="s">
        <v>87</v>
      </c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4">
        <f>'HP-132014-101-SP - SO 101...'!$J$29</f>
        <v>0</v>
      </c>
      <c r="AH53" s="335"/>
      <c r="AI53" s="335"/>
      <c r="AJ53" s="335"/>
      <c r="AK53" s="335"/>
      <c r="AL53" s="335"/>
      <c r="AM53" s="335"/>
      <c r="AN53" s="334">
        <f>ROUND(SUM($AG$53,$AT$53),2)</f>
        <v>0</v>
      </c>
      <c r="AO53" s="335"/>
      <c r="AP53" s="335"/>
      <c r="AQ53" s="86" t="s">
        <v>88</v>
      </c>
      <c r="AR53" s="87"/>
      <c r="AS53" s="88">
        <v>0</v>
      </c>
      <c r="AT53" s="89">
        <f>ROUND(SUM($AV$53:$AW$53),2)</f>
        <v>0</v>
      </c>
      <c r="AU53" s="90">
        <f>'HP-132014-101-SP - SO 101...'!$P$92</f>
        <v>0</v>
      </c>
      <c r="AV53" s="89">
        <f>'HP-132014-101-SP - SO 101...'!$J$32</f>
        <v>0</v>
      </c>
      <c r="AW53" s="89">
        <f>'HP-132014-101-SP - SO 101...'!$J$33</f>
        <v>0</v>
      </c>
      <c r="AX53" s="89">
        <f>'HP-132014-101-SP - SO 101...'!$J$34</f>
        <v>0</v>
      </c>
      <c r="AY53" s="89">
        <f>'HP-132014-101-SP - SO 101...'!$J$35</f>
        <v>0</v>
      </c>
      <c r="AZ53" s="89">
        <f>'HP-132014-101-SP - SO 101...'!$F$32</f>
        <v>0</v>
      </c>
      <c r="BA53" s="89">
        <f>'HP-132014-101-SP - SO 101...'!$F$33</f>
        <v>0</v>
      </c>
      <c r="BB53" s="89">
        <f>'HP-132014-101-SP - SO 101...'!$F$34</f>
        <v>0</v>
      </c>
      <c r="BC53" s="89">
        <f>'HP-132014-101-SP - SO 101...'!$F$35</f>
        <v>0</v>
      </c>
      <c r="BD53" s="91">
        <f>'HP-132014-101-SP - SO 101...'!$F$36</f>
        <v>0</v>
      </c>
      <c r="BT53" s="83" t="s">
        <v>85</v>
      </c>
      <c r="BV53" s="83" t="s">
        <v>79</v>
      </c>
      <c r="BW53" s="83" t="s">
        <v>89</v>
      </c>
      <c r="BX53" s="83" t="s">
        <v>84</v>
      </c>
      <c r="CL53" s="83" t="s">
        <v>19</v>
      </c>
    </row>
    <row r="54" spans="2:91" s="74" customFormat="1" ht="28.5" customHeight="1">
      <c r="B54" s="75"/>
      <c r="C54" s="76"/>
      <c r="D54" s="327" t="s">
        <v>90</v>
      </c>
      <c r="E54" s="328"/>
      <c r="F54" s="328"/>
      <c r="G54" s="328"/>
      <c r="H54" s="328"/>
      <c r="I54" s="76"/>
      <c r="J54" s="327" t="s">
        <v>91</v>
      </c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32">
        <f>ROUND($AG$55,2)</f>
        <v>0</v>
      </c>
      <c r="AH54" s="333"/>
      <c r="AI54" s="333"/>
      <c r="AJ54" s="333"/>
      <c r="AK54" s="333"/>
      <c r="AL54" s="333"/>
      <c r="AM54" s="333"/>
      <c r="AN54" s="332">
        <f>ROUND(SUM($AG$54,$AT$54),2)</f>
        <v>0</v>
      </c>
      <c r="AO54" s="333"/>
      <c r="AP54" s="333"/>
      <c r="AQ54" s="77" t="s">
        <v>83</v>
      </c>
      <c r="AR54" s="78"/>
      <c r="AS54" s="79">
        <f>ROUND($AS$55,2)</f>
        <v>0</v>
      </c>
      <c r="AT54" s="80">
        <f>ROUND(SUM($AV$54:$AW$54),2)</f>
        <v>0</v>
      </c>
      <c r="AU54" s="81">
        <f>ROUND($AU$55,5)</f>
        <v>0</v>
      </c>
      <c r="AV54" s="80">
        <f>ROUND($AZ$54*$L$26,2)</f>
        <v>0</v>
      </c>
      <c r="AW54" s="80">
        <f>ROUND($BA$54*$L$27,2)</f>
        <v>0</v>
      </c>
      <c r="AX54" s="80">
        <f>ROUND($BB$54*$L$26,2)</f>
        <v>0</v>
      </c>
      <c r="AY54" s="80">
        <f>ROUND($BC$54*$L$27,2)</f>
        <v>0</v>
      </c>
      <c r="AZ54" s="80">
        <f>ROUND($AZ$55,2)</f>
        <v>0</v>
      </c>
      <c r="BA54" s="80">
        <f>ROUND($BA$55,2)</f>
        <v>0</v>
      </c>
      <c r="BB54" s="80">
        <f>ROUND($BB$55,2)</f>
        <v>0</v>
      </c>
      <c r="BC54" s="80">
        <f>ROUND($BC$55,2)</f>
        <v>0</v>
      </c>
      <c r="BD54" s="82">
        <f>ROUND($BD$55,2)</f>
        <v>0</v>
      </c>
      <c r="BS54" s="74" t="s">
        <v>76</v>
      </c>
      <c r="BT54" s="74" t="s">
        <v>22</v>
      </c>
      <c r="BU54" s="74" t="s">
        <v>78</v>
      </c>
      <c r="BV54" s="74" t="s">
        <v>79</v>
      </c>
      <c r="BW54" s="74" t="s">
        <v>92</v>
      </c>
      <c r="BX54" s="74" t="s">
        <v>4</v>
      </c>
      <c r="CL54" s="74" t="s">
        <v>19</v>
      </c>
      <c r="CM54" s="74" t="s">
        <v>85</v>
      </c>
    </row>
    <row r="55" spans="1:90" s="83" customFormat="1" ht="23.25" customHeight="1">
      <c r="A55" s="217" t="s">
        <v>1292</v>
      </c>
      <c r="B55" s="84"/>
      <c r="C55" s="85"/>
      <c r="D55" s="85"/>
      <c r="E55" s="336" t="s">
        <v>93</v>
      </c>
      <c r="F55" s="335"/>
      <c r="G55" s="335"/>
      <c r="H55" s="335"/>
      <c r="I55" s="335"/>
      <c r="J55" s="85"/>
      <c r="K55" s="336" t="s">
        <v>94</v>
      </c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4">
        <f>'HP-132014-102-SP - SO 102...'!$J$29</f>
        <v>0</v>
      </c>
      <c r="AH55" s="335"/>
      <c r="AI55" s="335"/>
      <c r="AJ55" s="335"/>
      <c r="AK55" s="335"/>
      <c r="AL55" s="335"/>
      <c r="AM55" s="335"/>
      <c r="AN55" s="334">
        <f>ROUND(SUM($AG$55,$AT$55),2)</f>
        <v>0</v>
      </c>
      <c r="AO55" s="335"/>
      <c r="AP55" s="335"/>
      <c r="AQ55" s="86" t="s">
        <v>88</v>
      </c>
      <c r="AR55" s="87"/>
      <c r="AS55" s="88">
        <v>0</v>
      </c>
      <c r="AT55" s="89">
        <f>ROUND(SUM($AV$55:$AW$55),2)</f>
        <v>0</v>
      </c>
      <c r="AU55" s="90">
        <f>'HP-132014-102-SP - SO 102...'!$P$91</f>
        <v>0</v>
      </c>
      <c r="AV55" s="89">
        <f>'HP-132014-102-SP - SO 102...'!$J$32</f>
        <v>0</v>
      </c>
      <c r="AW55" s="89">
        <f>'HP-132014-102-SP - SO 102...'!$J$33</f>
        <v>0</v>
      </c>
      <c r="AX55" s="89">
        <f>'HP-132014-102-SP - SO 102...'!$J$34</f>
        <v>0</v>
      </c>
      <c r="AY55" s="89">
        <f>'HP-132014-102-SP - SO 102...'!$J$35</f>
        <v>0</v>
      </c>
      <c r="AZ55" s="89">
        <f>'HP-132014-102-SP - SO 102...'!$F$32</f>
        <v>0</v>
      </c>
      <c r="BA55" s="89">
        <f>'HP-132014-102-SP - SO 102...'!$F$33</f>
        <v>0</v>
      </c>
      <c r="BB55" s="89">
        <f>'HP-132014-102-SP - SO 102...'!$F$34</f>
        <v>0</v>
      </c>
      <c r="BC55" s="89">
        <f>'HP-132014-102-SP - SO 102...'!$F$35</f>
        <v>0</v>
      </c>
      <c r="BD55" s="91">
        <f>'HP-132014-102-SP - SO 102...'!$F$36</f>
        <v>0</v>
      </c>
      <c r="BT55" s="83" t="s">
        <v>85</v>
      </c>
      <c r="BV55" s="83" t="s">
        <v>79</v>
      </c>
      <c r="BW55" s="83" t="s">
        <v>95</v>
      </c>
      <c r="BX55" s="83" t="s">
        <v>92</v>
      </c>
      <c r="CL55" s="83" t="s">
        <v>19</v>
      </c>
    </row>
    <row r="56" spans="2:91" s="74" customFormat="1" ht="28.5" customHeight="1">
      <c r="B56" s="75"/>
      <c r="C56" s="76"/>
      <c r="D56" s="327" t="s">
        <v>96</v>
      </c>
      <c r="E56" s="328"/>
      <c r="F56" s="328"/>
      <c r="G56" s="328"/>
      <c r="H56" s="328"/>
      <c r="I56" s="76"/>
      <c r="J56" s="327" t="s">
        <v>97</v>
      </c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32">
        <f>ROUND($AG$57,2)</f>
        <v>0</v>
      </c>
      <c r="AH56" s="333"/>
      <c r="AI56" s="333"/>
      <c r="AJ56" s="333"/>
      <c r="AK56" s="333"/>
      <c r="AL56" s="333"/>
      <c r="AM56" s="333"/>
      <c r="AN56" s="332">
        <f>ROUND(SUM($AG$56,$AT$56),2)</f>
        <v>0</v>
      </c>
      <c r="AO56" s="333"/>
      <c r="AP56" s="333"/>
      <c r="AQ56" s="77" t="s">
        <v>83</v>
      </c>
      <c r="AR56" s="78"/>
      <c r="AS56" s="79">
        <f>ROUND($AS$57,2)</f>
        <v>0</v>
      </c>
      <c r="AT56" s="80">
        <f>ROUND(SUM($AV$56:$AW$56),2)</f>
        <v>0</v>
      </c>
      <c r="AU56" s="81">
        <f>ROUND($AU$57,5)</f>
        <v>0</v>
      </c>
      <c r="AV56" s="80">
        <f>ROUND($AZ$56*$L$26,2)</f>
        <v>0</v>
      </c>
      <c r="AW56" s="80">
        <f>ROUND($BA$56*$L$27,2)</f>
        <v>0</v>
      </c>
      <c r="AX56" s="80">
        <f>ROUND($BB$56*$L$26,2)</f>
        <v>0</v>
      </c>
      <c r="AY56" s="80">
        <f>ROUND($BC$56*$L$27,2)</f>
        <v>0</v>
      </c>
      <c r="AZ56" s="80">
        <f>ROUND($AZ$57,2)</f>
        <v>0</v>
      </c>
      <c r="BA56" s="80">
        <f>ROUND($BA$57,2)</f>
        <v>0</v>
      </c>
      <c r="BB56" s="80">
        <f>ROUND($BB$57,2)</f>
        <v>0</v>
      </c>
      <c r="BC56" s="80">
        <f>ROUND($BC$57,2)</f>
        <v>0</v>
      </c>
      <c r="BD56" s="82">
        <f>ROUND($BD$57,2)</f>
        <v>0</v>
      </c>
      <c r="BS56" s="74" t="s">
        <v>76</v>
      </c>
      <c r="BT56" s="74" t="s">
        <v>22</v>
      </c>
      <c r="BU56" s="74" t="s">
        <v>78</v>
      </c>
      <c r="BV56" s="74" t="s">
        <v>79</v>
      </c>
      <c r="BW56" s="74" t="s">
        <v>98</v>
      </c>
      <c r="BX56" s="74" t="s">
        <v>4</v>
      </c>
      <c r="CL56" s="74" t="s">
        <v>99</v>
      </c>
      <c r="CM56" s="74" t="s">
        <v>85</v>
      </c>
    </row>
    <row r="57" spans="1:90" s="83" customFormat="1" ht="23.25" customHeight="1">
      <c r="A57" s="217" t="s">
        <v>1292</v>
      </c>
      <c r="B57" s="84"/>
      <c r="C57" s="85"/>
      <c r="D57" s="85"/>
      <c r="E57" s="336" t="s">
        <v>100</v>
      </c>
      <c r="F57" s="335"/>
      <c r="G57" s="335"/>
      <c r="H57" s="335"/>
      <c r="I57" s="335"/>
      <c r="J57" s="85"/>
      <c r="K57" s="336" t="s">
        <v>101</v>
      </c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4">
        <f>'HP-132014-301-SP - SO 301...'!$J$29</f>
        <v>0</v>
      </c>
      <c r="AH57" s="335"/>
      <c r="AI57" s="335"/>
      <c r="AJ57" s="335"/>
      <c r="AK57" s="335"/>
      <c r="AL57" s="335"/>
      <c r="AM57" s="335"/>
      <c r="AN57" s="334">
        <f>ROUND(SUM($AG$57,$AT$57),2)</f>
        <v>0</v>
      </c>
      <c r="AO57" s="335"/>
      <c r="AP57" s="335"/>
      <c r="AQ57" s="86" t="s">
        <v>88</v>
      </c>
      <c r="AR57" s="87"/>
      <c r="AS57" s="88">
        <v>0</v>
      </c>
      <c r="AT57" s="89">
        <f>ROUND(SUM($AV$57:$AW$57),2)</f>
        <v>0</v>
      </c>
      <c r="AU57" s="90">
        <f>'HP-132014-301-SP - SO 301...'!$P$92</f>
        <v>0</v>
      </c>
      <c r="AV57" s="89">
        <f>'HP-132014-301-SP - SO 301...'!$J$32</f>
        <v>0</v>
      </c>
      <c r="AW57" s="89">
        <f>'HP-132014-301-SP - SO 301...'!$J$33</f>
        <v>0</v>
      </c>
      <c r="AX57" s="89">
        <f>'HP-132014-301-SP - SO 301...'!$J$34</f>
        <v>0</v>
      </c>
      <c r="AY57" s="89">
        <f>'HP-132014-301-SP - SO 301...'!$J$35</f>
        <v>0</v>
      </c>
      <c r="AZ57" s="89">
        <f>'HP-132014-301-SP - SO 301...'!$F$32</f>
        <v>0</v>
      </c>
      <c r="BA57" s="89">
        <f>'HP-132014-301-SP - SO 301...'!$F$33</f>
        <v>0</v>
      </c>
      <c r="BB57" s="89">
        <f>'HP-132014-301-SP - SO 301...'!$F$34</f>
        <v>0</v>
      </c>
      <c r="BC57" s="89">
        <f>'HP-132014-301-SP - SO 301...'!$F$35</f>
        <v>0</v>
      </c>
      <c r="BD57" s="91">
        <f>'HP-132014-301-SP - SO 301...'!$F$36</f>
        <v>0</v>
      </c>
      <c r="BT57" s="83" t="s">
        <v>85</v>
      </c>
      <c r="BV57" s="83" t="s">
        <v>79</v>
      </c>
      <c r="BW57" s="83" t="s">
        <v>102</v>
      </c>
      <c r="BX57" s="83" t="s">
        <v>98</v>
      </c>
      <c r="CL57" s="83" t="s">
        <v>99</v>
      </c>
    </row>
    <row r="58" spans="2:91" s="74" customFormat="1" ht="28.5" customHeight="1">
      <c r="B58" s="75"/>
      <c r="C58" s="76"/>
      <c r="D58" s="327" t="s">
        <v>103</v>
      </c>
      <c r="E58" s="328"/>
      <c r="F58" s="328"/>
      <c r="G58" s="328"/>
      <c r="H58" s="328"/>
      <c r="I58" s="76"/>
      <c r="J58" s="327" t="s">
        <v>104</v>
      </c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32">
        <f>ROUND($AG$59,2)</f>
        <v>0</v>
      </c>
      <c r="AH58" s="333"/>
      <c r="AI58" s="333"/>
      <c r="AJ58" s="333"/>
      <c r="AK58" s="333"/>
      <c r="AL58" s="333"/>
      <c r="AM58" s="333"/>
      <c r="AN58" s="332">
        <f>ROUND(SUM($AG$58,$AT$58),2)</f>
        <v>0</v>
      </c>
      <c r="AO58" s="333"/>
      <c r="AP58" s="333"/>
      <c r="AQ58" s="77" t="s">
        <v>83</v>
      </c>
      <c r="AR58" s="78"/>
      <c r="AS58" s="79">
        <f>ROUND($AS$59,2)</f>
        <v>0</v>
      </c>
      <c r="AT58" s="80">
        <f>ROUND(SUM($AV$58:$AW$58),2)</f>
        <v>0</v>
      </c>
      <c r="AU58" s="81">
        <f>ROUND($AU$59,5)</f>
        <v>0</v>
      </c>
      <c r="AV58" s="80">
        <f>ROUND($AZ$58*$L$26,2)</f>
        <v>0</v>
      </c>
      <c r="AW58" s="80">
        <f>ROUND($BA$58*$L$27,2)</f>
        <v>0</v>
      </c>
      <c r="AX58" s="80">
        <f>ROUND($BB$58*$L$26,2)</f>
        <v>0</v>
      </c>
      <c r="AY58" s="80">
        <f>ROUND($BC$58*$L$27,2)</f>
        <v>0</v>
      </c>
      <c r="AZ58" s="80">
        <f>ROUND($AZ$59,2)</f>
        <v>0</v>
      </c>
      <c r="BA58" s="80">
        <f>ROUND($BA$59,2)</f>
        <v>0</v>
      </c>
      <c r="BB58" s="80">
        <f>ROUND($BB$59,2)</f>
        <v>0</v>
      </c>
      <c r="BC58" s="80">
        <f>ROUND($BC$59,2)</f>
        <v>0</v>
      </c>
      <c r="BD58" s="82">
        <f>ROUND($BD$59,2)</f>
        <v>0</v>
      </c>
      <c r="BS58" s="74" t="s">
        <v>76</v>
      </c>
      <c r="BT58" s="74" t="s">
        <v>22</v>
      </c>
      <c r="BU58" s="74" t="s">
        <v>78</v>
      </c>
      <c r="BV58" s="74" t="s">
        <v>79</v>
      </c>
      <c r="BW58" s="74" t="s">
        <v>105</v>
      </c>
      <c r="BX58" s="74" t="s">
        <v>4</v>
      </c>
      <c r="CM58" s="74" t="s">
        <v>85</v>
      </c>
    </row>
    <row r="59" spans="1:76" s="83" customFormat="1" ht="23.25" customHeight="1">
      <c r="A59" s="217" t="s">
        <v>1292</v>
      </c>
      <c r="B59" s="84"/>
      <c r="C59" s="85"/>
      <c r="D59" s="85"/>
      <c r="E59" s="336" t="s">
        <v>106</v>
      </c>
      <c r="F59" s="335"/>
      <c r="G59" s="335"/>
      <c r="H59" s="335"/>
      <c r="I59" s="335"/>
      <c r="J59" s="85"/>
      <c r="K59" s="336" t="s">
        <v>107</v>
      </c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4">
        <f>'HP-132014-VON-SP - VON - ...'!$J$29</f>
        <v>0</v>
      </c>
      <c r="AH59" s="335"/>
      <c r="AI59" s="335"/>
      <c r="AJ59" s="335"/>
      <c r="AK59" s="335"/>
      <c r="AL59" s="335"/>
      <c r="AM59" s="335"/>
      <c r="AN59" s="334">
        <f>ROUND(SUM($AG$59,$AT$59),2)</f>
        <v>0</v>
      </c>
      <c r="AO59" s="335"/>
      <c r="AP59" s="335"/>
      <c r="AQ59" s="86" t="s">
        <v>88</v>
      </c>
      <c r="AR59" s="87"/>
      <c r="AS59" s="92">
        <v>0</v>
      </c>
      <c r="AT59" s="93">
        <f>ROUND(SUM($AV$59:$AW$59),2)</f>
        <v>0</v>
      </c>
      <c r="AU59" s="94">
        <f>'HP-132014-VON-SP - VON - ...'!$P$92</f>
        <v>0</v>
      </c>
      <c r="AV59" s="93">
        <f>'HP-132014-VON-SP - VON - ...'!$J$32</f>
        <v>0</v>
      </c>
      <c r="AW59" s="93">
        <f>'HP-132014-VON-SP - VON - ...'!$J$33</f>
        <v>0</v>
      </c>
      <c r="AX59" s="93">
        <f>'HP-132014-VON-SP - VON - ...'!$J$34</f>
        <v>0</v>
      </c>
      <c r="AY59" s="93">
        <f>'HP-132014-VON-SP - VON - ...'!$J$35</f>
        <v>0</v>
      </c>
      <c r="AZ59" s="93">
        <f>'HP-132014-VON-SP - VON - ...'!$F$32</f>
        <v>0</v>
      </c>
      <c r="BA59" s="93">
        <f>'HP-132014-VON-SP - VON - ...'!$F$33</f>
        <v>0</v>
      </c>
      <c r="BB59" s="93">
        <f>'HP-132014-VON-SP - VON - ...'!$F$34</f>
        <v>0</v>
      </c>
      <c r="BC59" s="93">
        <f>'HP-132014-VON-SP - VON - ...'!$F$35</f>
        <v>0</v>
      </c>
      <c r="BD59" s="95">
        <f>'HP-132014-VON-SP - VON - ...'!$F$36</f>
        <v>0</v>
      </c>
      <c r="BT59" s="83" t="s">
        <v>85</v>
      </c>
      <c r="BV59" s="83" t="s">
        <v>79</v>
      </c>
      <c r="BW59" s="83" t="s">
        <v>108</v>
      </c>
      <c r="BX59" s="83" t="s">
        <v>105</v>
      </c>
    </row>
    <row r="60" spans="2:44" s="6" customFormat="1" ht="30.75" customHeight="1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43"/>
    </row>
    <row r="61" spans="2:44" s="6" customFormat="1" ht="7.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</sheetData>
  <sheetProtection password="CC35" sheet="1" objects="1" scenarios="1" formatColumns="0" formatRows="0" sort="0" autoFilter="0"/>
  <mergeCells count="69">
    <mergeCell ref="AR2:BE2"/>
    <mergeCell ref="AN59:AP59"/>
    <mergeCell ref="AG59:AM59"/>
    <mergeCell ref="E59:I59"/>
    <mergeCell ref="K59:AF59"/>
    <mergeCell ref="AG51:AM51"/>
    <mergeCell ref="AN51:AP51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HP-132014-101-SP - SO 101...'!C2" tooltip="HP-132014-101-SP - SO 101..." display="/"/>
    <hyperlink ref="A55" location="'HP-132014-102-SP - SO 102...'!C2" tooltip="HP-132014-102-SP - SO 102..." display="/"/>
    <hyperlink ref="A57" location="'HP-132014-301-SP - SO 301...'!C2" tooltip="HP-132014-301-SP - SO 301..." display="/"/>
    <hyperlink ref="A59" location="'HP-132014-VON-SP - VON - ...'!C2" tooltip="HP-132014-VON-SP - VON - 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1293</v>
      </c>
      <c r="G1" s="341" t="s">
        <v>1294</v>
      </c>
      <c r="H1" s="341"/>
      <c r="I1" s="219"/>
      <c r="J1" s="220" t="s">
        <v>1295</v>
      </c>
      <c r="K1" s="218" t="s">
        <v>109</v>
      </c>
      <c r="L1" s="220" t="s">
        <v>1296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337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89</v>
      </c>
      <c r="AZ2" s="6" t="s">
        <v>110</v>
      </c>
      <c r="BA2" s="6" t="s">
        <v>111</v>
      </c>
      <c r="BB2" s="6" t="s">
        <v>112</v>
      </c>
      <c r="BC2" s="6" t="s">
        <v>113</v>
      </c>
      <c r="BD2" s="6" t="s">
        <v>85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  <c r="AZ3" s="6" t="s">
        <v>114</v>
      </c>
      <c r="BA3" s="6" t="s">
        <v>115</v>
      </c>
      <c r="BB3" s="6" t="s">
        <v>116</v>
      </c>
      <c r="BC3" s="6" t="s">
        <v>117</v>
      </c>
      <c r="BD3" s="6" t="s">
        <v>85</v>
      </c>
    </row>
    <row r="4" spans="2:56" s="2" customFormat="1" ht="37.5" customHeight="1">
      <c r="B4" s="10"/>
      <c r="C4" s="11"/>
      <c r="D4" s="12" t="s">
        <v>118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119</v>
      </c>
      <c r="BA4" s="6" t="s">
        <v>120</v>
      </c>
      <c r="BB4" s="6" t="s">
        <v>121</v>
      </c>
      <c r="BC4" s="6" t="s">
        <v>22</v>
      </c>
      <c r="BD4" s="6" t="s">
        <v>85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122</v>
      </c>
      <c r="BA5" s="6" t="s">
        <v>123</v>
      </c>
      <c r="BB5" s="6" t="s">
        <v>112</v>
      </c>
      <c r="BC5" s="6" t="s">
        <v>124</v>
      </c>
      <c r="BD5" s="6" t="s">
        <v>85</v>
      </c>
    </row>
    <row r="6" spans="2:56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  <c r="AZ6" s="6" t="s">
        <v>125</v>
      </c>
      <c r="BA6" s="6" t="s">
        <v>126</v>
      </c>
      <c r="BB6" s="6" t="s">
        <v>121</v>
      </c>
      <c r="BC6" s="6" t="s">
        <v>85</v>
      </c>
      <c r="BD6" s="6" t="s">
        <v>85</v>
      </c>
    </row>
    <row r="7" spans="2:56" s="2" customFormat="1" ht="15.75" customHeight="1">
      <c r="B7" s="10"/>
      <c r="C7" s="11"/>
      <c r="D7" s="11"/>
      <c r="E7" s="340" t="str">
        <f>'Rekapitulace stavby'!$K$6</f>
        <v>Chodník a parkoviště v ul. Vítězná, Sokolov</v>
      </c>
      <c r="F7" s="305"/>
      <c r="G7" s="305"/>
      <c r="H7" s="305"/>
      <c r="J7" s="11"/>
      <c r="K7" s="13"/>
      <c r="AZ7" s="6" t="s">
        <v>127</v>
      </c>
      <c r="BA7" s="6" t="s">
        <v>128</v>
      </c>
      <c r="BB7" s="6" t="s">
        <v>112</v>
      </c>
      <c r="BC7" s="6" t="s">
        <v>129</v>
      </c>
      <c r="BD7" s="6" t="s">
        <v>85</v>
      </c>
    </row>
    <row r="8" spans="2:56" s="2" customFormat="1" ht="15.75" customHeight="1">
      <c r="B8" s="10"/>
      <c r="C8" s="11"/>
      <c r="D8" s="19" t="s">
        <v>130</v>
      </c>
      <c r="E8" s="11"/>
      <c r="F8" s="11"/>
      <c r="G8" s="11"/>
      <c r="H8" s="11"/>
      <c r="J8" s="11"/>
      <c r="K8" s="13"/>
      <c r="AZ8" s="6" t="s">
        <v>131</v>
      </c>
      <c r="BA8" s="6" t="s">
        <v>132</v>
      </c>
      <c r="BB8" s="6" t="s">
        <v>133</v>
      </c>
      <c r="BC8" s="6" t="s">
        <v>134</v>
      </c>
      <c r="BD8" s="6" t="s">
        <v>85</v>
      </c>
    </row>
    <row r="9" spans="2:56" s="97" customFormat="1" ht="16.5" customHeight="1">
      <c r="B9" s="98"/>
      <c r="C9" s="99"/>
      <c r="D9" s="99"/>
      <c r="E9" s="340" t="s">
        <v>135</v>
      </c>
      <c r="F9" s="342"/>
      <c r="G9" s="342"/>
      <c r="H9" s="342"/>
      <c r="J9" s="99"/>
      <c r="K9" s="100"/>
      <c r="AZ9" s="6" t="s">
        <v>136</v>
      </c>
      <c r="BA9" s="6" t="s">
        <v>137</v>
      </c>
      <c r="BB9" s="6" t="s">
        <v>116</v>
      </c>
      <c r="BC9" s="6" t="s">
        <v>138</v>
      </c>
      <c r="BD9" s="6" t="s">
        <v>85</v>
      </c>
    </row>
    <row r="10" spans="2:56" s="6" customFormat="1" ht="15.75" customHeight="1">
      <c r="B10" s="23"/>
      <c r="C10" s="24"/>
      <c r="D10" s="19" t="s">
        <v>139</v>
      </c>
      <c r="E10" s="24"/>
      <c r="F10" s="24"/>
      <c r="G10" s="24"/>
      <c r="H10" s="24"/>
      <c r="J10" s="24"/>
      <c r="K10" s="27"/>
      <c r="AZ10" s="6" t="s">
        <v>140</v>
      </c>
      <c r="BA10" s="6" t="s">
        <v>141</v>
      </c>
      <c r="BB10" s="6" t="s">
        <v>133</v>
      </c>
      <c r="BC10" s="6" t="s">
        <v>142</v>
      </c>
      <c r="BD10" s="6" t="s">
        <v>85</v>
      </c>
    </row>
    <row r="11" spans="2:56" s="6" customFormat="1" ht="37.5" customHeight="1">
      <c r="B11" s="23"/>
      <c r="C11" s="24"/>
      <c r="D11" s="24"/>
      <c r="E11" s="320" t="s">
        <v>143</v>
      </c>
      <c r="F11" s="312"/>
      <c r="G11" s="312"/>
      <c r="H11" s="312"/>
      <c r="J11" s="24"/>
      <c r="K11" s="27"/>
      <c r="AZ11" s="6" t="s">
        <v>144</v>
      </c>
      <c r="BA11" s="6" t="s">
        <v>145</v>
      </c>
      <c r="BB11" s="6" t="s">
        <v>133</v>
      </c>
      <c r="BC11" s="6" t="s">
        <v>142</v>
      </c>
      <c r="BD11" s="6" t="s">
        <v>85</v>
      </c>
    </row>
    <row r="12" spans="2:56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  <c r="AZ12" s="6" t="s">
        <v>146</v>
      </c>
      <c r="BA12" s="6" t="s">
        <v>147</v>
      </c>
      <c r="BB12" s="6" t="s">
        <v>121</v>
      </c>
      <c r="BC12" s="6" t="s">
        <v>22</v>
      </c>
      <c r="BD12" s="6" t="s">
        <v>85</v>
      </c>
    </row>
    <row r="13" spans="2:56" s="6" customFormat="1" ht="15" customHeight="1">
      <c r="B13" s="23"/>
      <c r="C13" s="24"/>
      <c r="D13" s="19" t="s">
        <v>18</v>
      </c>
      <c r="E13" s="24"/>
      <c r="F13" s="17" t="s">
        <v>19</v>
      </c>
      <c r="G13" s="24"/>
      <c r="H13" s="24"/>
      <c r="I13" s="101" t="s">
        <v>20</v>
      </c>
      <c r="J13" s="17" t="s">
        <v>21</v>
      </c>
      <c r="K13" s="27"/>
      <c r="AZ13" s="6" t="s">
        <v>148</v>
      </c>
      <c r="BA13" s="6" t="s">
        <v>149</v>
      </c>
      <c r="BB13" s="6" t="s">
        <v>112</v>
      </c>
      <c r="BC13" s="6" t="s">
        <v>150</v>
      </c>
      <c r="BD13" s="6" t="s">
        <v>85</v>
      </c>
    </row>
    <row r="14" spans="2:56" s="6" customFormat="1" ht="15" customHeight="1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09.12.2014</v>
      </c>
      <c r="K14" s="27"/>
      <c r="AZ14" s="6" t="s">
        <v>151</v>
      </c>
      <c r="BA14" s="6" t="s">
        <v>152</v>
      </c>
      <c r="BB14" s="6" t="s">
        <v>116</v>
      </c>
      <c r="BC14" s="6" t="s">
        <v>153</v>
      </c>
      <c r="BD14" s="6" t="s">
        <v>85</v>
      </c>
    </row>
    <row r="15" spans="2:56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  <c r="AZ15" s="6" t="s">
        <v>154</v>
      </c>
      <c r="BA15" s="6" t="s">
        <v>128</v>
      </c>
      <c r="BB15" s="6" t="s">
        <v>133</v>
      </c>
      <c r="BC15" s="6" t="s">
        <v>155</v>
      </c>
      <c r="BD15" s="6" t="s">
        <v>85</v>
      </c>
    </row>
    <row r="16" spans="2:56" s="6" customFormat="1" ht="15" customHeight="1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  <c r="AZ16" s="6" t="s">
        <v>156</v>
      </c>
      <c r="BA16" s="6" t="s">
        <v>157</v>
      </c>
      <c r="BB16" s="6" t="s">
        <v>112</v>
      </c>
      <c r="BC16" s="6" t="s">
        <v>158</v>
      </c>
      <c r="BD16" s="6" t="s">
        <v>85</v>
      </c>
    </row>
    <row r="17" spans="2:56" s="6" customFormat="1" ht="18.75" customHeight="1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 t="s">
        <v>34</v>
      </c>
      <c r="K17" s="27"/>
      <c r="AZ17" s="6" t="s">
        <v>159</v>
      </c>
      <c r="BA17" s="6" t="s">
        <v>160</v>
      </c>
      <c r="BB17" s="6" t="s">
        <v>161</v>
      </c>
      <c r="BC17" s="6" t="s">
        <v>162</v>
      </c>
      <c r="BD17" s="6" t="s">
        <v>85</v>
      </c>
    </row>
    <row r="18" spans="2:56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  <c r="AZ18" s="6" t="s">
        <v>163</v>
      </c>
      <c r="BA18" s="6" t="s">
        <v>160</v>
      </c>
      <c r="BB18" s="6" t="s">
        <v>133</v>
      </c>
      <c r="BC18" s="6" t="s">
        <v>164</v>
      </c>
      <c r="BD18" s="6" t="s">
        <v>85</v>
      </c>
    </row>
    <row r="19" spans="2:56" s="6" customFormat="1" ht="15" customHeight="1">
      <c r="B19" s="23"/>
      <c r="C19" s="24"/>
      <c r="D19" s="19" t="s">
        <v>35</v>
      </c>
      <c r="E19" s="24"/>
      <c r="F19" s="24"/>
      <c r="G19" s="24"/>
      <c r="H19" s="24"/>
      <c r="I19" s="101" t="s">
        <v>30</v>
      </c>
      <c r="J19" s="17">
        <f>IF('Rekapitulace stavby'!$AN$13="Vyplň údaj","",IF('Rekapitulace stavby'!$AN$13="","",'Rekapitulace stavby'!$AN$13))</f>
      </c>
      <c r="K19" s="27"/>
      <c r="AZ19" s="6" t="s">
        <v>165</v>
      </c>
      <c r="BA19" s="6" t="s">
        <v>166</v>
      </c>
      <c r="BB19" s="6" t="s">
        <v>133</v>
      </c>
      <c r="BC19" s="6" t="s">
        <v>167</v>
      </c>
      <c r="BD19" s="6" t="s">
        <v>85</v>
      </c>
    </row>
    <row r="20" spans="2:56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33</v>
      </c>
      <c r="J20" s="17">
        <f>IF('Rekapitulace stavby'!$AN$14="Vyplň údaj","",IF('Rekapitulace stavby'!$AN$14="","",'Rekapitulace stavby'!$AN$14))</f>
      </c>
      <c r="K20" s="27"/>
      <c r="AZ20" s="6" t="s">
        <v>168</v>
      </c>
      <c r="BA20" s="6" t="s">
        <v>169</v>
      </c>
      <c r="BB20" s="6" t="s">
        <v>112</v>
      </c>
      <c r="BC20" s="6" t="s">
        <v>170</v>
      </c>
      <c r="BD20" s="6" t="s">
        <v>85</v>
      </c>
    </row>
    <row r="21" spans="2:56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  <c r="AZ21" s="6" t="s">
        <v>171</v>
      </c>
      <c r="BA21" s="6" t="s">
        <v>172</v>
      </c>
      <c r="BB21" s="6" t="s">
        <v>112</v>
      </c>
      <c r="BC21" s="6" t="s">
        <v>173</v>
      </c>
      <c r="BD21" s="6" t="s">
        <v>85</v>
      </c>
    </row>
    <row r="22" spans="2:56" s="6" customFormat="1" ht="15" customHeight="1">
      <c r="B22" s="23"/>
      <c r="C22" s="24"/>
      <c r="D22" s="19" t="s">
        <v>37</v>
      </c>
      <c r="E22" s="24"/>
      <c r="F22" s="24"/>
      <c r="G22" s="24"/>
      <c r="H22" s="24"/>
      <c r="I22" s="101" t="s">
        <v>30</v>
      </c>
      <c r="J22" s="17" t="s">
        <v>38</v>
      </c>
      <c r="K22" s="27"/>
      <c r="AZ22" s="6" t="s">
        <v>174</v>
      </c>
      <c r="BA22" s="6" t="s">
        <v>175</v>
      </c>
      <c r="BB22" s="6" t="s">
        <v>112</v>
      </c>
      <c r="BC22" s="6" t="s">
        <v>176</v>
      </c>
      <c r="BD22" s="6" t="s">
        <v>85</v>
      </c>
    </row>
    <row r="23" spans="2:56" s="6" customFormat="1" ht="18.75" customHeight="1">
      <c r="B23" s="23"/>
      <c r="C23" s="24"/>
      <c r="D23" s="24"/>
      <c r="E23" s="17" t="s">
        <v>39</v>
      </c>
      <c r="F23" s="24"/>
      <c r="G23" s="24"/>
      <c r="H23" s="24"/>
      <c r="I23" s="101" t="s">
        <v>33</v>
      </c>
      <c r="J23" s="17" t="s">
        <v>40</v>
      </c>
      <c r="K23" s="27"/>
      <c r="AZ23" s="6" t="s">
        <v>177</v>
      </c>
      <c r="BA23" s="6" t="s">
        <v>115</v>
      </c>
      <c r="BB23" s="6" t="s">
        <v>116</v>
      </c>
      <c r="BC23" s="6" t="s">
        <v>178</v>
      </c>
      <c r="BD23" s="6" t="s">
        <v>85</v>
      </c>
    </row>
    <row r="24" spans="2:56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  <c r="AZ24" s="6" t="s">
        <v>179</v>
      </c>
      <c r="BA24" s="6" t="s">
        <v>115</v>
      </c>
      <c r="BB24" s="6" t="s">
        <v>116</v>
      </c>
      <c r="BC24" s="6" t="s">
        <v>85</v>
      </c>
      <c r="BD24" s="6" t="s">
        <v>85</v>
      </c>
    </row>
    <row r="25" spans="2:56" s="6" customFormat="1" ht="15" customHeight="1">
      <c r="B25" s="23"/>
      <c r="C25" s="24"/>
      <c r="D25" s="19" t="s">
        <v>42</v>
      </c>
      <c r="E25" s="24"/>
      <c r="F25" s="24"/>
      <c r="G25" s="24"/>
      <c r="H25" s="24"/>
      <c r="J25" s="24"/>
      <c r="K25" s="27"/>
      <c r="AZ25" s="6" t="s">
        <v>180</v>
      </c>
      <c r="BA25" s="6" t="s">
        <v>115</v>
      </c>
      <c r="BB25" s="6" t="s">
        <v>121</v>
      </c>
      <c r="BC25" s="6" t="s">
        <v>181</v>
      </c>
      <c r="BD25" s="6" t="s">
        <v>85</v>
      </c>
    </row>
    <row r="26" spans="2:56" s="97" customFormat="1" ht="15.75" customHeight="1">
      <c r="B26" s="98"/>
      <c r="C26" s="99"/>
      <c r="D26" s="99"/>
      <c r="E26" s="308"/>
      <c r="F26" s="342"/>
      <c r="G26" s="342"/>
      <c r="H26" s="342"/>
      <c r="J26" s="99"/>
      <c r="K26" s="100"/>
      <c r="AZ26" s="6" t="s">
        <v>182</v>
      </c>
      <c r="BA26" s="6" t="s">
        <v>115</v>
      </c>
      <c r="BB26" s="6" t="s">
        <v>116</v>
      </c>
      <c r="BC26" s="6" t="s">
        <v>183</v>
      </c>
      <c r="BD26" s="6" t="s">
        <v>85</v>
      </c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43</v>
      </c>
      <c r="E29" s="24"/>
      <c r="F29" s="24"/>
      <c r="G29" s="24"/>
      <c r="H29" s="24"/>
      <c r="J29" s="67">
        <f>ROUND($J$92,2)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45</v>
      </c>
      <c r="G31" s="24"/>
      <c r="H31" s="24"/>
      <c r="I31" s="104" t="s">
        <v>44</v>
      </c>
      <c r="J31" s="28" t="s">
        <v>46</v>
      </c>
      <c r="K31" s="27"/>
    </row>
    <row r="32" spans="2:11" s="6" customFormat="1" ht="15" customHeight="1">
      <c r="B32" s="23"/>
      <c r="C32" s="24"/>
      <c r="D32" s="30" t="s">
        <v>47</v>
      </c>
      <c r="E32" s="30" t="s">
        <v>48</v>
      </c>
      <c r="F32" s="105">
        <f>ROUND(SUM($BE$92:$BE$471),2)</f>
        <v>0</v>
      </c>
      <c r="G32" s="24"/>
      <c r="H32" s="24"/>
      <c r="I32" s="106">
        <v>0.21</v>
      </c>
      <c r="J32" s="105">
        <f>ROUND(SUM($BE$92:$BE$471)*$I$32,2)</f>
        <v>0</v>
      </c>
      <c r="K32" s="27"/>
    </row>
    <row r="33" spans="2:11" s="6" customFormat="1" ht="15" customHeight="1">
      <c r="B33" s="23"/>
      <c r="C33" s="24"/>
      <c r="D33" s="24"/>
      <c r="E33" s="30" t="s">
        <v>49</v>
      </c>
      <c r="F33" s="105">
        <f>ROUND(SUM($BF$92:$BF$471),2)</f>
        <v>0</v>
      </c>
      <c r="G33" s="24"/>
      <c r="H33" s="24"/>
      <c r="I33" s="106">
        <v>0.15</v>
      </c>
      <c r="J33" s="105">
        <f>ROUND(SUM($BF$92:$BF$471)*$I$33,2)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50</v>
      </c>
      <c r="F34" s="105">
        <f>ROUND(SUM($BG$92:$BG$471),2)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51</v>
      </c>
      <c r="F35" s="105">
        <f>ROUND(SUM($BH$92:$BH$471),2)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52</v>
      </c>
      <c r="F36" s="105">
        <f>ROUND(SUM($BI$92:$BI$471),2)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53</v>
      </c>
      <c r="E38" s="34"/>
      <c r="F38" s="34"/>
      <c r="G38" s="107" t="s">
        <v>54</v>
      </c>
      <c r="H38" s="35" t="s">
        <v>55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184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Chodník a parkoviště v ul. Vítězná, Sokolov</v>
      </c>
      <c r="F47" s="312"/>
      <c r="G47" s="312"/>
      <c r="H47" s="312"/>
      <c r="J47" s="24"/>
      <c r="K47" s="27"/>
    </row>
    <row r="48" spans="2:11" s="2" customFormat="1" ht="15.75" customHeight="1">
      <c r="B48" s="10"/>
      <c r="C48" s="19" t="s">
        <v>130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135</v>
      </c>
      <c r="F49" s="312"/>
      <c r="G49" s="312"/>
      <c r="H49" s="312"/>
      <c r="J49" s="24"/>
      <c r="K49" s="27"/>
    </row>
    <row r="50" spans="2:11" s="6" customFormat="1" ht="15" customHeight="1">
      <c r="B50" s="23"/>
      <c r="C50" s="19" t="s">
        <v>139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20" t="str">
        <f>$E$11</f>
        <v>HP-132014-101-SP - SO 101 - Soupis prací - Parkoviště</v>
      </c>
      <c r="F51" s="312"/>
      <c r="G51" s="312"/>
      <c r="H51" s="31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23</v>
      </c>
      <c r="D53" s="24"/>
      <c r="E53" s="24"/>
      <c r="F53" s="17" t="str">
        <f>$F$14</f>
        <v>Vítězná ul., Sokolov</v>
      </c>
      <c r="G53" s="24"/>
      <c r="H53" s="24"/>
      <c r="I53" s="101" t="s">
        <v>25</v>
      </c>
      <c r="J53" s="52" t="str">
        <f>IF($J$14="","",$J$14)</f>
        <v>09.12.2014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29</v>
      </c>
      <c r="D55" s="24"/>
      <c r="E55" s="24"/>
      <c r="F55" s="17" t="str">
        <f>$E$17</f>
        <v>Město Sokolov</v>
      </c>
      <c r="G55" s="24"/>
      <c r="H55" s="24"/>
      <c r="I55" s="101" t="s">
        <v>37</v>
      </c>
      <c r="J55" s="17" t="str">
        <f>$E$23</f>
        <v>Ing. Martin Haueisen</v>
      </c>
      <c r="K55" s="27"/>
    </row>
    <row r="56" spans="2:11" s="6" customFormat="1" ht="15" customHeight="1">
      <c r="B56" s="23"/>
      <c r="C56" s="19" t="s">
        <v>35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185</v>
      </c>
      <c r="D58" s="32"/>
      <c r="E58" s="32"/>
      <c r="F58" s="32"/>
      <c r="G58" s="32"/>
      <c r="H58" s="32"/>
      <c r="I58" s="115"/>
      <c r="J58" s="116" t="s">
        <v>186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187</v>
      </c>
      <c r="D60" s="24"/>
      <c r="E60" s="24"/>
      <c r="F60" s="24"/>
      <c r="G60" s="24"/>
      <c r="H60" s="24"/>
      <c r="J60" s="67">
        <f>ROUND($J$92,2)</f>
        <v>0</v>
      </c>
      <c r="K60" s="27"/>
      <c r="AU60" s="6" t="s">
        <v>188</v>
      </c>
    </row>
    <row r="61" spans="2:11" s="73" customFormat="1" ht="25.5" customHeight="1">
      <c r="B61" s="117"/>
      <c r="C61" s="118"/>
      <c r="D61" s="119" t="s">
        <v>189</v>
      </c>
      <c r="E61" s="119"/>
      <c r="F61" s="119"/>
      <c r="G61" s="119"/>
      <c r="H61" s="119"/>
      <c r="I61" s="120"/>
      <c r="J61" s="121">
        <f>ROUND($J$93,2)</f>
        <v>0</v>
      </c>
      <c r="K61" s="122"/>
    </row>
    <row r="62" spans="2:11" s="83" customFormat="1" ht="21" customHeight="1">
      <c r="B62" s="123"/>
      <c r="C62" s="85"/>
      <c r="D62" s="124" t="s">
        <v>190</v>
      </c>
      <c r="E62" s="124"/>
      <c r="F62" s="124"/>
      <c r="G62" s="124"/>
      <c r="H62" s="124"/>
      <c r="I62" s="125"/>
      <c r="J62" s="126">
        <f>ROUND($J$94,2)</f>
        <v>0</v>
      </c>
      <c r="K62" s="127"/>
    </row>
    <row r="63" spans="2:11" s="83" customFormat="1" ht="15.75" customHeight="1">
      <c r="B63" s="123"/>
      <c r="C63" s="85"/>
      <c r="D63" s="124" t="s">
        <v>191</v>
      </c>
      <c r="E63" s="124"/>
      <c r="F63" s="124"/>
      <c r="G63" s="124"/>
      <c r="H63" s="124"/>
      <c r="I63" s="125"/>
      <c r="J63" s="126">
        <f>ROUND($J$217,2)</f>
        <v>0</v>
      </c>
      <c r="K63" s="127"/>
    </row>
    <row r="64" spans="2:11" s="83" customFormat="1" ht="21" customHeight="1">
      <c r="B64" s="123"/>
      <c r="C64" s="85"/>
      <c r="D64" s="124" t="s">
        <v>192</v>
      </c>
      <c r="E64" s="124"/>
      <c r="F64" s="124"/>
      <c r="G64" s="124"/>
      <c r="H64" s="124"/>
      <c r="I64" s="125"/>
      <c r="J64" s="126">
        <f>ROUND($J$227,2)</f>
        <v>0</v>
      </c>
      <c r="K64" s="127"/>
    </row>
    <row r="65" spans="2:11" s="83" customFormat="1" ht="21" customHeight="1">
      <c r="B65" s="123"/>
      <c r="C65" s="85"/>
      <c r="D65" s="124" t="s">
        <v>193</v>
      </c>
      <c r="E65" s="124"/>
      <c r="F65" s="124"/>
      <c r="G65" s="124"/>
      <c r="H65" s="124"/>
      <c r="I65" s="125"/>
      <c r="J65" s="126">
        <f>ROUND($J$249,2)</f>
        <v>0</v>
      </c>
      <c r="K65" s="127"/>
    </row>
    <row r="66" spans="2:11" s="83" customFormat="1" ht="21" customHeight="1">
      <c r="B66" s="123"/>
      <c r="C66" s="85"/>
      <c r="D66" s="124" t="s">
        <v>194</v>
      </c>
      <c r="E66" s="124"/>
      <c r="F66" s="124"/>
      <c r="G66" s="124"/>
      <c r="H66" s="124"/>
      <c r="I66" s="125"/>
      <c r="J66" s="126">
        <f>ROUND($J$254,2)</f>
        <v>0</v>
      </c>
      <c r="K66" s="127"/>
    </row>
    <row r="67" spans="2:11" s="83" customFormat="1" ht="21" customHeight="1">
      <c r="B67" s="123"/>
      <c r="C67" s="85"/>
      <c r="D67" s="124" t="s">
        <v>195</v>
      </c>
      <c r="E67" s="124"/>
      <c r="F67" s="124"/>
      <c r="G67" s="124"/>
      <c r="H67" s="124"/>
      <c r="I67" s="125"/>
      <c r="J67" s="126">
        <f>ROUND($J$327,2)</f>
        <v>0</v>
      </c>
      <c r="K67" s="127"/>
    </row>
    <row r="68" spans="2:11" s="83" customFormat="1" ht="21" customHeight="1">
      <c r="B68" s="123"/>
      <c r="C68" s="85"/>
      <c r="D68" s="124" t="s">
        <v>196</v>
      </c>
      <c r="E68" s="124"/>
      <c r="F68" s="124"/>
      <c r="G68" s="124"/>
      <c r="H68" s="124"/>
      <c r="I68" s="125"/>
      <c r="J68" s="126">
        <f>ROUND($J$376,2)</f>
        <v>0</v>
      </c>
      <c r="K68" s="127"/>
    </row>
    <row r="69" spans="2:11" s="83" customFormat="1" ht="21" customHeight="1">
      <c r="B69" s="123"/>
      <c r="C69" s="85"/>
      <c r="D69" s="124" t="s">
        <v>197</v>
      </c>
      <c r="E69" s="124"/>
      <c r="F69" s="124"/>
      <c r="G69" s="124"/>
      <c r="H69" s="124"/>
      <c r="I69" s="125"/>
      <c r="J69" s="126">
        <f>ROUND($J$457,2)</f>
        <v>0</v>
      </c>
      <c r="K69" s="127"/>
    </row>
    <row r="70" spans="2:11" s="83" customFormat="1" ht="21" customHeight="1">
      <c r="B70" s="123"/>
      <c r="C70" s="85"/>
      <c r="D70" s="124" t="s">
        <v>198</v>
      </c>
      <c r="E70" s="124"/>
      <c r="F70" s="124"/>
      <c r="G70" s="124"/>
      <c r="H70" s="124"/>
      <c r="I70" s="125"/>
      <c r="J70" s="126">
        <f>ROUND($J$469,2)</f>
        <v>0</v>
      </c>
      <c r="K70" s="127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110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112"/>
      <c r="J76" s="42"/>
      <c r="K76" s="42"/>
      <c r="L76" s="43"/>
    </row>
    <row r="77" spans="2:12" s="6" customFormat="1" ht="37.5" customHeight="1">
      <c r="B77" s="23"/>
      <c r="C77" s="12" t="s">
        <v>199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15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6.5" customHeight="1">
      <c r="B80" s="23"/>
      <c r="C80" s="24"/>
      <c r="D80" s="24"/>
      <c r="E80" s="340" t="str">
        <f>$E$7</f>
        <v>Chodník a parkoviště v ul. Vítězná, Sokolov</v>
      </c>
      <c r="F80" s="312"/>
      <c r="G80" s="312"/>
      <c r="H80" s="312"/>
      <c r="J80" s="24"/>
      <c r="K80" s="24"/>
      <c r="L80" s="43"/>
    </row>
    <row r="81" spans="2:12" s="2" customFormat="1" ht="15.75" customHeight="1">
      <c r="B81" s="10"/>
      <c r="C81" s="19" t="s">
        <v>130</v>
      </c>
      <c r="D81" s="11"/>
      <c r="E81" s="11"/>
      <c r="F81" s="11"/>
      <c r="G81" s="11"/>
      <c r="H81" s="11"/>
      <c r="J81" s="11"/>
      <c r="K81" s="11"/>
      <c r="L81" s="128"/>
    </row>
    <row r="82" spans="2:12" s="6" customFormat="1" ht="16.5" customHeight="1">
      <c r="B82" s="23"/>
      <c r="C82" s="24"/>
      <c r="D82" s="24"/>
      <c r="E82" s="340" t="s">
        <v>135</v>
      </c>
      <c r="F82" s="312"/>
      <c r="G82" s="312"/>
      <c r="H82" s="312"/>
      <c r="J82" s="24"/>
      <c r="K82" s="24"/>
      <c r="L82" s="43"/>
    </row>
    <row r="83" spans="2:12" s="6" customFormat="1" ht="15" customHeight="1">
      <c r="B83" s="23"/>
      <c r="C83" s="19" t="s">
        <v>139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9.5" customHeight="1">
      <c r="B84" s="23"/>
      <c r="C84" s="24"/>
      <c r="D84" s="24"/>
      <c r="E84" s="320" t="str">
        <f>$E$11</f>
        <v>HP-132014-101-SP - SO 101 - Soupis prací - Parkoviště</v>
      </c>
      <c r="F84" s="312"/>
      <c r="G84" s="312"/>
      <c r="H84" s="312"/>
      <c r="J84" s="24"/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8.75" customHeight="1">
      <c r="B86" s="23"/>
      <c r="C86" s="19" t="s">
        <v>23</v>
      </c>
      <c r="D86" s="24"/>
      <c r="E86" s="24"/>
      <c r="F86" s="17" t="str">
        <f>$F$14</f>
        <v>Vítězná ul., Sokolov</v>
      </c>
      <c r="G86" s="24"/>
      <c r="H86" s="24"/>
      <c r="I86" s="101" t="s">
        <v>25</v>
      </c>
      <c r="J86" s="52" t="str">
        <f>IF($J$14="","",$J$14)</f>
        <v>09.12.2014</v>
      </c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.75" customHeight="1">
      <c r="B88" s="23"/>
      <c r="C88" s="19" t="s">
        <v>29</v>
      </c>
      <c r="D88" s="24"/>
      <c r="E88" s="24"/>
      <c r="F88" s="17" t="str">
        <f>$E$17</f>
        <v>Město Sokolov</v>
      </c>
      <c r="G88" s="24"/>
      <c r="H88" s="24"/>
      <c r="I88" s="101" t="s">
        <v>37</v>
      </c>
      <c r="J88" s="17" t="str">
        <f>$E$23</f>
        <v>Ing. Martin Haueisen</v>
      </c>
      <c r="K88" s="24"/>
      <c r="L88" s="43"/>
    </row>
    <row r="89" spans="2:12" s="6" customFormat="1" ht="15" customHeight="1">
      <c r="B89" s="23"/>
      <c r="C89" s="19" t="s">
        <v>35</v>
      </c>
      <c r="D89" s="24"/>
      <c r="E89" s="24"/>
      <c r="F89" s="17">
        <f>IF($E$20="","",$E$20)</f>
      </c>
      <c r="G89" s="24"/>
      <c r="H89" s="24"/>
      <c r="J89" s="24"/>
      <c r="K89" s="24"/>
      <c r="L89" s="43"/>
    </row>
    <row r="90" spans="2:12" s="6" customFormat="1" ht="11.25" customHeight="1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20" s="129" customFormat="1" ht="30" customHeight="1">
      <c r="B91" s="130"/>
      <c r="C91" s="131" t="s">
        <v>200</v>
      </c>
      <c r="D91" s="132" t="s">
        <v>62</v>
      </c>
      <c r="E91" s="132" t="s">
        <v>58</v>
      </c>
      <c r="F91" s="132" t="s">
        <v>201</v>
      </c>
      <c r="G91" s="132" t="s">
        <v>202</v>
      </c>
      <c r="H91" s="132" t="s">
        <v>203</v>
      </c>
      <c r="I91" s="133" t="s">
        <v>204</v>
      </c>
      <c r="J91" s="132" t="s">
        <v>205</v>
      </c>
      <c r="K91" s="134" t="s">
        <v>206</v>
      </c>
      <c r="L91" s="135"/>
      <c r="M91" s="59" t="s">
        <v>207</v>
      </c>
      <c r="N91" s="60" t="s">
        <v>47</v>
      </c>
      <c r="O91" s="60" t="s">
        <v>208</v>
      </c>
      <c r="P91" s="60" t="s">
        <v>209</v>
      </c>
      <c r="Q91" s="60" t="s">
        <v>210</v>
      </c>
      <c r="R91" s="60" t="s">
        <v>211</v>
      </c>
      <c r="S91" s="60" t="s">
        <v>212</v>
      </c>
      <c r="T91" s="61" t="s">
        <v>213</v>
      </c>
    </row>
    <row r="92" spans="2:63" s="6" customFormat="1" ht="30" customHeight="1">
      <c r="B92" s="23"/>
      <c r="C92" s="66" t="s">
        <v>187</v>
      </c>
      <c r="D92" s="24"/>
      <c r="E92" s="24"/>
      <c r="F92" s="24"/>
      <c r="G92" s="24"/>
      <c r="H92" s="24"/>
      <c r="J92" s="136">
        <f>$BK$92</f>
        <v>0</v>
      </c>
      <c r="K92" s="24"/>
      <c r="L92" s="43"/>
      <c r="M92" s="63"/>
      <c r="N92" s="64"/>
      <c r="O92" s="64"/>
      <c r="P92" s="137">
        <f>$P$93</f>
        <v>0</v>
      </c>
      <c r="Q92" s="64"/>
      <c r="R92" s="137">
        <f>$R$93</f>
        <v>117.0195326</v>
      </c>
      <c r="S92" s="64"/>
      <c r="T92" s="138">
        <f>$T$93</f>
        <v>69.6497</v>
      </c>
      <c r="AT92" s="6" t="s">
        <v>76</v>
      </c>
      <c r="AU92" s="6" t="s">
        <v>188</v>
      </c>
      <c r="BK92" s="139">
        <f>$BK$93</f>
        <v>0</v>
      </c>
    </row>
    <row r="93" spans="2:63" s="140" customFormat="1" ht="37.5" customHeight="1">
      <c r="B93" s="141"/>
      <c r="C93" s="142"/>
      <c r="D93" s="142" t="s">
        <v>76</v>
      </c>
      <c r="E93" s="143" t="s">
        <v>214</v>
      </c>
      <c r="F93" s="143" t="s">
        <v>215</v>
      </c>
      <c r="G93" s="142"/>
      <c r="H93" s="142"/>
      <c r="J93" s="144">
        <f>$BK$93</f>
        <v>0</v>
      </c>
      <c r="K93" s="142"/>
      <c r="L93" s="145"/>
      <c r="M93" s="146"/>
      <c r="N93" s="142"/>
      <c r="O93" s="142"/>
      <c r="P93" s="147">
        <f>$P$94+$P$227+$P$249+$P$254+$P$327+$P$376+$P$457+$P$469</f>
        <v>0</v>
      </c>
      <c r="Q93" s="142"/>
      <c r="R93" s="147">
        <f>$R$94+$R$227+$R$249+$R$254+$R$327+$R$376+$R$457+$R$469</f>
        <v>117.0195326</v>
      </c>
      <c r="S93" s="142"/>
      <c r="T93" s="148">
        <f>$T$94+$T$227+$T$249+$T$254+$T$327+$T$376+$T$457+$T$469</f>
        <v>69.6497</v>
      </c>
      <c r="AR93" s="149" t="s">
        <v>22</v>
      </c>
      <c r="AT93" s="149" t="s">
        <v>76</v>
      </c>
      <c r="AU93" s="149" t="s">
        <v>77</v>
      </c>
      <c r="AY93" s="149" t="s">
        <v>216</v>
      </c>
      <c r="BK93" s="150">
        <f>$BK$94+$BK$227+$BK$249+$BK$254+$BK$327+$BK$376+$BK$457+$BK$469</f>
        <v>0</v>
      </c>
    </row>
    <row r="94" spans="2:63" s="140" customFormat="1" ht="21" customHeight="1">
      <c r="B94" s="141"/>
      <c r="C94" s="142"/>
      <c r="D94" s="142" t="s">
        <v>76</v>
      </c>
      <c r="E94" s="151" t="s">
        <v>22</v>
      </c>
      <c r="F94" s="151" t="s">
        <v>217</v>
      </c>
      <c r="G94" s="142"/>
      <c r="H94" s="142"/>
      <c r="J94" s="152">
        <f>$BK$94</f>
        <v>0</v>
      </c>
      <c r="K94" s="142"/>
      <c r="L94" s="145"/>
      <c r="M94" s="146"/>
      <c r="N94" s="142"/>
      <c r="O94" s="142"/>
      <c r="P94" s="147">
        <f>$P$95+SUM($P$96:$P$217)</f>
        <v>0</v>
      </c>
      <c r="Q94" s="142"/>
      <c r="R94" s="147">
        <f>$R$95+SUM($R$96:$R$217)</f>
        <v>2.16054</v>
      </c>
      <c r="S94" s="142"/>
      <c r="T94" s="148">
        <f>$T$95+SUM($T$96:$T$217)</f>
        <v>69.6497</v>
      </c>
      <c r="AR94" s="149" t="s">
        <v>22</v>
      </c>
      <c r="AT94" s="149" t="s">
        <v>76</v>
      </c>
      <c r="AU94" s="149" t="s">
        <v>22</v>
      </c>
      <c r="AY94" s="149" t="s">
        <v>216</v>
      </c>
      <c r="BK94" s="150">
        <f>$BK$95+SUM($BK$96:$BK$217)</f>
        <v>0</v>
      </c>
    </row>
    <row r="95" spans="2:65" s="6" customFormat="1" ht="15.75" customHeight="1">
      <c r="B95" s="23"/>
      <c r="C95" s="153" t="s">
        <v>22</v>
      </c>
      <c r="D95" s="153" t="s">
        <v>218</v>
      </c>
      <c r="E95" s="154" t="s">
        <v>219</v>
      </c>
      <c r="F95" s="155" t="s">
        <v>220</v>
      </c>
      <c r="G95" s="156" t="s">
        <v>112</v>
      </c>
      <c r="H95" s="157">
        <v>19.2</v>
      </c>
      <c r="I95" s="158"/>
      <c r="J95" s="159">
        <f>ROUND($I$95*$H$95,2)</f>
        <v>0</v>
      </c>
      <c r="K95" s="155" t="s">
        <v>221</v>
      </c>
      <c r="L95" s="43"/>
      <c r="M95" s="160"/>
      <c r="N95" s="161" t="s">
        <v>48</v>
      </c>
      <c r="O95" s="24"/>
      <c r="P95" s="24"/>
      <c r="Q95" s="162">
        <v>0</v>
      </c>
      <c r="R95" s="162">
        <f>$Q$95*$H$95</f>
        <v>0</v>
      </c>
      <c r="S95" s="162">
        <v>0.4</v>
      </c>
      <c r="T95" s="163">
        <f>$S$95*$H$95</f>
        <v>7.68</v>
      </c>
      <c r="AR95" s="97" t="s">
        <v>181</v>
      </c>
      <c r="AT95" s="97" t="s">
        <v>218</v>
      </c>
      <c r="AU95" s="97" t="s">
        <v>85</v>
      </c>
      <c r="AY95" s="6" t="s">
        <v>216</v>
      </c>
      <c r="BE95" s="164">
        <f>IF($N$95="základní",$J$95,0)</f>
        <v>0</v>
      </c>
      <c r="BF95" s="164">
        <f>IF($N$95="snížená",$J$95,0)</f>
        <v>0</v>
      </c>
      <c r="BG95" s="164">
        <f>IF($N$95="zákl. přenesená",$J$95,0)</f>
        <v>0</v>
      </c>
      <c r="BH95" s="164">
        <f>IF($N$95="sníž. přenesená",$J$95,0)</f>
        <v>0</v>
      </c>
      <c r="BI95" s="164">
        <f>IF($N$95="nulová",$J$95,0)</f>
        <v>0</v>
      </c>
      <c r="BJ95" s="97" t="s">
        <v>22</v>
      </c>
      <c r="BK95" s="164">
        <f>ROUND($I$95*$H$95,2)</f>
        <v>0</v>
      </c>
      <c r="BL95" s="97" t="s">
        <v>181</v>
      </c>
      <c r="BM95" s="97" t="s">
        <v>222</v>
      </c>
    </row>
    <row r="96" spans="2:47" s="6" customFormat="1" ht="27" customHeight="1">
      <c r="B96" s="23"/>
      <c r="C96" s="24"/>
      <c r="D96" s="165" t="s">
        <v>223</v>
      </c>
      <c r="E96" s="24"/>
      <c r="F96" s="166" t="s">
        <v>224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223</v>
      </c>
      <c r="AU96" s="6" t="s">
        <v>85</v>
      </c>
    </row>
    <row r="97" spans="2:51" s="6" customFormat="1" ht="15.75" customHeight="1">
      <c r="B97" s="167"/>
      <c r="C97" s="168"/>
      <c r="D97" s="169" t="s">
        <v>225</v>
      </c>
      <c r="E97" s="168"/>
      <c r="F97" s="170" t="s">
        <v>156</v>
      </c>
      <c r="G97" s="168"/>
      <c r="H97" s="171">
        <v>19.2</v>
      </c>
      <c r="J97" s="168"/>
      <c r="K97" s="168"/>
      <c r="L97" s="172"/>
      <c r="M97" s="173"/>
      <c r="N97" s="168"/>
      <c r="O97" s="168"/>
      <c r="P97" s="168"/>
      <c r="Q97" s="168"/>
      <c r="R97" s="168"/>
      <c r="S97" s="168"/>
      <c r="T97" s="174"/>
      <c r="AT97" s="175" t="s">
        <v>225</v>
      </c>
      <c r="AU97" s="175" t="s">
        <v>85</v>
      </c>
      <c r="AV97" s="175" t="s">
        <v>85</v>
      </c>
      <c r="AW97" s="175" t="s">
        <v>188</v>
      </c>
      <c r="AX97" s="175" t="s">
        <v>77</v>
      </c>
      <c r="AY97" s="175" t="s">
        <v>216</v>
      </c>
    </row>
    <row r="98" spans="2:51" s="6" customFormat="1" ht="15.75" customHeight="1">
      <c r="B98" s="176"/>
      <c r="C98" s="177"/>
      <c r="D98" s="169" t="s">
        <v>225</v>
      </c>
      <c r="E98" s="177"/>
      <c r="F98" s="178" t="s">
        <v>226</v>
      </c>
      <c r="G98" s="177"/>
      <c r="H98" s="179">
        <v>19.2</v>
      </c>
      <c r="J98" s="177"/>
      <c r="K98" s="177"/>
      <c r="L98" s="180"/>
      <c r="M98" s="181"/>
      <c r="N98" s="177"/>
      <c r="O98" s="177"/>
      <c r="P98" s="177"/>
      <c r="Q98" s="177"/>
      <c r="R98" s="177"/>
      <c r="S98" s="177"/>
      <c r="T98" s="182"/>
      <c r="AT98" s="183" t="s">
        <v>225</v>
      </c>
      <c r="AU98" s="183" t="s">
        <v>85</v>
      </c>
      <c r="AV98" s="183" t="s">
        <v>181</v>
      </c>
      <c r="AW98" s="183" t="s">
        <v>188</v>
      </c>
      <c r="AX98" s="183" t="s">
        <v>22</v>
      </c>
      <c r="AY98" s="183" t="s">
        <v>216</v>
      </c>
    </row>
    <row r="99" spans="2:65" s="6" customFormat="1" ht="15.75" customHeight="1">
      <c r="B99" s="23"/>
      <c r="C99" s="153" t="s">
        <v>85</v>
      </c>
      <c r="D99" s="153" t="s">
        <v>218</v>
      </c>
      <c r="E99" s="154" t="s">
        <v>227</v>
      </c>
      <c r="F99" s="155" t="s">
        <v>228</v>
      </c>
      <c r="G99" s="156" t="s">
        <v>112</v>
      </c>
      <c r="H99" s="157">
        <v>19.2</v>
      </c>
      <c r="I99" s="158"/>
      <c r="J99" s="159">
        <f>ROUND($I$99*$H$99,2)</f>
        <v>0</v>
      </c>
      <c r="K99" s="155" t="s">
        <v>221</v>
      </c>
      <c r="L99" s="43"/>
      <c r="M99" s="160"/>
      <c r="N99" s="161" t="s">
        <v>48</v>
      </c>
      <c r="O99" s="24"/>
      <c r="P99" s="24"/>
      <c r="Q99" s="162">
        <v>0</v>
      </c>
      <c r="R99" s="162">
        <f>$Q$99*$H$99</f>
        <v>0</v>
      </c>
      <c r="S99" s="162">
        <v>0.316</v>
      </c>
      <c r="T99" s="163">
        <f>$S$99*$H$99</f>
        <v>6.0672</v>
      </c>
      <c r="AR99" s="97" t="s">
        <v>181</v>
      </c>
      <c r="AT99" s="97" t="s">
        <v>218</v>
      </c>
      <c r="AU99" s="97" t="s">
        <v>85</v>
      </c>
      <c r="AY99" s="6" t="s">
        <v>216</v>
      </c>
      <c r="BE99" s="164">
        <f>IF($N$99="základní",$J$99,0)</f>
        <v>0</v>
      </c>
      <c r="BF99" s="164">
        <f>IF($N$99="snížená",$J$99,0)</f>
        <v>0</v>
      </c>
      <c r="BG99" s="164">
        <f>IF($N$99="zákl. přenesená",$J$99,0)</f>
        <v>0</v>
      </c>
      <c r="BH99" s="164">
        <f>IF($N$99="sníž. přenesená",$J$99,0)</f>
        <v>0</v>
      </c>
      <c r="BI99" s="164">
        <f>IF($N$99="nulová",$J$99,0)</f>
        <v>0</v>
      </c>
      <c r="BJ99" s="97" t="s">
        <v>22</v>
      </c>
      <c r="BK99" s="164">
        <f>ROUND($I$99*$H$99,2)</f>
        <v>0</v>
      </c>
      <c r="BL99" s="97" t="s">
        <v>181</v>
      </c>
      <c r="BM99" s="97" t="s">
        <v>229</v>
      </c>
    </row>
    <row r="100" spans="2:47" s="6" customFormat="1" ht="27" customHeight="1">
      <c r="B100" s="23"/>
      <c r="C100" s="24"/>
      <c r="D100" s="165" t="s">
        <v>223</v>
      </c>
      <c r="E100" s="24"/>
      <c r="F100" s="166" t="s">
        <v>230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223</v>
      </c>
      <c r="AU100" s="6" t="s">
        <v>85</v>
      </c>
    </row>
    <row r="101" spans="2:51" s="6" customFormat="1" ht="15.75" customHeight="1">
      <c r="B101" s="184"/>
      <c r="C101" s="185"/>
      <c r="D101" s="169" t="s">
        <v>225</v>
      </c>
      <c r="E101" s="185"/>
      <c r="F101" s="186" t="s">
        <v>231</v>
      </c>
      <c r="G101" s="185"/>
      <c r="H101" s="185"/>
      <c r="J101" s="185"/>
      <c r="K101" s="185"/>
      <c r="L101" s="187"/>
      <c r="M101" s="188"/>
      <c r="N101" s="185"/>
      <c r="O101" s="185"/>
      <c r="P101" s="185"/>
      <c r="Q101" s="185"/>
      <c r="R101" s="185"/>
      <c r="S101" s="185"/>
      <c r="T101" s="189"/>
      <c r="AT101" s="190" t="s">
        <v>225</v>
      </c>
      <c r="AU101" s="190" t="s">
        <v>85</v>
      </c>
      <c r="AV101" s="190" t="s">
        <v>22</v>
      </c>
      <c r="AW101" s="190" t="s">
        <v>188</v>
      </c>
      <c r="AX101" s="190" t="s">
        <v>77</v>
      </c>
      <c r="AY101" s="190" t="s">
        <v>216</v>
      </c>
    </row>
    <row r="102" spans="2:51" s="6" customFormat="1" ht="15.75" customHeight="1">
      <c r="B102" s="167"/>
      <c r="C102" s="168"/>
      <c r="D102" s="169" t="s">
        <v>225</v>
      </c>
      <c r="E102" s="168" t="s">
        <v>156</v>
      </c>
      <c r="F102" s="170" t="s">
        <v>158</v>
      </c>
      <c r="G102" s="168"/>
      <c r="H102" s="171">
        <v>19.2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225</v>
      </c>
      <c r="AU102" s="175" t="s">
        <v>85</v>
      </c>
      <c r="AV102" s="175" t="s">
        <v>85</v>
      </c>
      <c r="AW102" s="175" t="s">
        <v>188</v>
      </c>
      <c r="AX102" s="175" t="s">
        <v>77</v>
      </c>
      <c r="AY102" s="175" t="s">
        <v>216</v>
      </c>
    </row>
    <row r="103" spans="2:51" s="6" customFormat="1" ht="15.75" customHeight="1">
      <c r="B103" s="176"/>
      <c r="C103" s="177"/>
      <c r="D103" s="169" t="s">
        <v>225</v>
      </c>
      <c r="E103" s="177"/>
      <c r="F103" s="178" t="s">
        <v>226</v>
      </c>
      <c r="G103" s="177"/>
      <c r="H103" s="179">
        <v>19.2</v>
      </c>
      <c r="J103" s="177"/>
      <c r="K103" s="177"/>
      <c r="L103" s="180"/>
      <c r="M103" s="181"/>
      <c r="N103" s="177"/>
      <c r="O103" s="177"/>
      <c r="P103" s="177"/>
      <c r="Q103" s="177"/>
      <c r="R103" s="177"/>
      <c r="S103" s="177"/>
      <c r="T103" s="182"/>
      <c r="AT103" s="183" t="s">
        <v>225</v>
      </c>
      <c r="AU103" s="183" t="s">
        <v>85</v>
      </c>
      <c r="AV103" s="183" t="s">
        <v>181</v>
      </c>
      <c r="AW103" s="183" t="s">
        <v>188</v>
      </c>
      <c r="AX103" s="183" t="s">
        <v>22</v>
      </c>
      <c r="AY103" s="183" t="s">
        <v>216</v>
      </c>
    </row>
    <row r="104" spans="2:65" s="6" customFormat="1" ht="15.75" customHeight="1">
      <c r="B104" s="23"/>
      <c r="C104" s="153" t="s">
        <v>232</v>
      </c>
      <c r="D104" s="153" t="s">
        <v>218</v>
      </c>
      <c r="E104" s="154" t="s">
        <v>233</v>
      </c>
      <c r="F104" s="155" t="s">
        <v>234</v>
      </c>
      <c r="G104" s="156" t="s">
        <v>112</v>
      </c>
      <c r="H104" s="157">
        <v>199.5</v>
      </c>
      <c r="I104" s="158"/>
      <c r="J104" s="159">
        <f>ROUND($I$104*$H$104,2)</f>
        <v>0</v>
      </c>
      <c r="K104" s="155" t="s">
        <v>221</v>
      </c>
      <c r="L104" s="43"/>
      <c r="M104" s="160"/>
      <c r="N104" s="161" t="s">
        <v>48</v>
      </c>
      <c r="O104" s="24"/>
      <c r="P104" s="24"/>
      <c r="Q104" s="162">
        <v>0</v>
      </c>
      <c r="R104" s="162">
        <f>$Q$104*$H$104</f>
        <v>0</v>
      </c>
      <c r="S104" s="162">
        <v>0.235</v>
      </c>
      <c r="T104" s="163">
        <f>$S$104*$H$104</f>
        <v>46.8825</v>
      </c>
      <c r="AR104" s="97" t="s">
        <v>181</v>
      </c>
      <c r="AT104" s="97" t="s">
        <v>218</v>
      </c>
      <c r="AU104" s="97" t="s">
        <v>85</v>
      </c>
      <c r="AY104" s="6" t="s">
        <v>216</v>
      </c>
      <c r="BE104" s="164">
        <f>IF($N$104="základní",$J$104,0)</f>
        <v>0</v>
      </c>
      <c r="BF104" s="164">
        <f>IF($N$104="snížená",$J$104,0)</f>
        <v>0</v>
      </c>
      <c r="BG104" s="164">
        <f>IF($N$104="zákl. přenesená",$J$104,0)</f>
        <v>0</v>
      </c>
      <c r="BH104" s="164">
        <f>IF($N$104="sníž. přenesená",$J$104,0)</f>
        <v>0</v>
      </c>
      <c r="BI104" s="164">
        <f>IF($N$104="nulová",$J$104,0)</f>
        <v>0</v>
      </c>
      <c r="BJ104" s="97" t="s">
        <v>22</v>
      </c>
      <c r="BK104" s="164">
        <f>ROUND($I$104*$H$104,2)</f>
        <v>0</v>
      </c>
      <c r="BL104" s="97" t="s">
        <v>181</v>
      </c>
      <c r="BM104" s="97" t="s">
        <v>235</v>
      </c>
    </row>
    <row r="105" spans="2:47" s="6" customFormat="1" ht="27" customHeight="1">
      <c r="B105" s="23"/>
      <c r="C105" s="24"/>
      <c r="D105" s="165" t="s">
        <v>223</v>
      </c>
      <c r="E105" s="24"/>
      <c r="F105" s="166" t="s">
        <v>236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223</v>
      </c>
      <c r="AU105" s="6" t="s">
        <v>85</v>
      </c>
    </row>
    <row r="106" spans="2:51" s="6" customFormat="1" ht="15.75" customHeight="1">
      <c r="B106" s="167"/>
      <c r="C106" s="168"/>
      <c r="D106" s="169" t="s">
        <v>225</v>
      </c>
      <c r="E106" s="168"/>
      <c r="F106" s="170" t="s">
        <v>237</v>
      </c>
      <c r="G106" s="168"/>
      <c r="H106" s="171">
        <v>199.5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225</v>
      </c>
      <c r="AU106" s="175" t="s">
        <v>85</v>
      </c>
      <c r="AV106" s="175" t="s">
        <v>85</v>
      </c>
      <c r="AW106" s="175" t="s">
        <v>188</v>
      </c>
      <c r="AX106" s="175" t="s">
        <v>77</v>
      </c>
      <c r="AY106" s="175" t="s">
        <v>216</v>
      </c>
    </row>
    <row r="107" spans="2:51" s="6" customFormat="1" ht="15.75" customHeight="1">
      <c r="B107" s="176"/>
      <c r="C107" s="177"/>
      <c r="D107" s="169" t="s">
        <v>225</v>
      </c>
      <c r="E107" s="177"/>
      <c r="F107" s="178" t="s">
        <v>226</v>
      </c>
      <c r="G107" s="177"/>
      <c r="H107" s="179">
        <v>199.5</v>
      </c>
      <c r="J107" s="177"/>
      <c r="K107" s="177"/>
      <c r="L107" s="180"/>
      <c r="M107" s="181"/>
      <c r="N107" s="177"/>
      <c r="O107" s="177"/>
      <c r="P107" s="177"/>
      <c r="Q107" s="177"/>
      <c r="R107" s="177"/>
      <c r="S107" s="177"/>
      <c r="T107" s="182"/>
      <c r="AT107" s="183" t="s">
        <v>225</v>
      </c>
      <c r="AU107" s="183" t="s">
        <v>85</v>
      </c>
      <c r="AV107" s="183" t="s">
        <v>181</v>
      </c>
      <c r="AW107" s="183" t="s">
        <v>188</v>
      </c>
      <c r="AX107" s="183" t="s">
        <v>22</v>
      </c>
      <c r="AY107" s="183" t="s">
        <v>216</v>
      </c>
    </row>
    <row r="108" spans="2:65" s="6" customFormat="1" ht="15.75" customHeight="1">
      <c r="B108" s="23"/>
      <c r="C108" s="153" t="s">
        <v>181</v>
      </c>
      <c r="D108" s="153" t="s">
        <v>218</v>
      </c>
      <c r="E108" s="154" t="s">
        <v>238</v>
      </c>
      <c r="F108" s="155" t="s">
        <v>239</v>
      </c>
      <c r="G108" s="156" t="s">
        <v>116</v>
      </c>
      <c r="H108" s="157">
        <v>44</v>
      </c>
      <c r="I108" s="158"/>
      <c r="J108" s="159">
        <f>ROUND($I$108*$H$108,2)</f>
        <v>0</v>
      </c>
      <c r="K108" s="155" t="s">
        <v>221</v>
      </c>
      <c r="L108" s="43"/>
      <c r="M108" s="160"/>
      <c r="N108" s="161" t="s">
        <v>48</v>
      </c>
      <c r="O108" s="24"/>
      <c r="P108" s="24"/>
      <c r="Q108" s="162">
        <v>0</v>
      </c>
      <c r="R108" s="162">
        <f>$Q$108*$H$108</f>
        <v>0</v>
      </c>
      <c r="S108" s="162">
        <v>0.205</v>
      </c>
      <c r="T108" s="163">
        <f>$S$108*$H$108</f>
        <v>9.02</v>
      </c>
      <c r="AR108" s="97" t="s">
        <v>181</v>
      </c>
      <c r="AT108" s="97" t="s">
        <v>218</v>
      </c>
      <c r="AU108" s="97" t="s">
        <v>85</v>
      </c>
      <c r="AY108" s="6" t="s">
        <v>216</v>
      </c>
      <c r="BE108" s="164">
        <f>IF($N$108="základní",$J$108,0)</f>
        <v>0</v>
      </c>
      <c r="BF108" s="164">
        <f>IF($N$108="snížená",$J$108,0)</f>
        <v>0</v>
      </c>
      <c r="BG108" s="164">
        <f>IF($N$108="zákl. přenesená",$J$108,0)</f>
        <v>0</v>
      </c>
      <c r="BH108" s="164">
        <f>IF($N$108="sníž. přenesená",$J$108,0)</f>
        <v>0</v>
      </c>
      <c r="BI108" s="164">
        <f>IF($N$108="nulová",$J$108,0)</f>
        <v>0</v>
      </c>
      <c r="BJ108" s="97" t="s">
        <v>22</v>
      </c>
      <c r="BK108" s="164">
        <f>ROUND($I$108*$H$108,2)</f>
        <v>0</v>
      </c>
      <c r="BL108" s="97" t="s">
        <v>181</v>
      </c>
      <c r="BM108" s="97" t="s">
        <v>240</v>
      </c>
    </row>
    <row r="109" spans="2:47" s="6" customFormat="1" ht="27" customHeight="1">
      <c r="B109" s="23"/>
      <c r="C109" s="24"/>
      <c r="D109" s="165" t="s">
        <v>223</v>
      </c>
      <c r="E109" s="24"/>
      <c r="F109" s="166" t="s">
        <v>241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223</v>
      </c>
      <c r="AU109" s="6" t="s">
        <v>85</v>
      </c>
    </row>
    <row r="110" spans="2:51" s="6" customFormat="1" ht="15.75" customHeight="1">
      <c r="B110" s="184"/>
      <c r="C110" s="185"/>
      <c r="D110" s="169" t="s">
        <v>225</v>
      </c>
      <c r="E110" s="185"/>
      <c r="F110" s="186" t="s">
        <v>242</v>
      </c>
      <c r="G110" s="185"/>
      <c r="H110" s="185"/>
      <c r="J110" s="185"/>
      <c r="K110" s="185"/>
      <c r="L110" s="187"/>
      <c r="M110" s="188"/>
      <c r="N110" s="185"/>
      <c r="O110" s="185"/>
      <c r="P110" s="185"/>
      <c r="Q110" s="185"/>
      <c r="R110" s="185"/>
      <c r="S110" s="185"/>
      <c r="T110" s="189"/>
      <c r="AT110" s="190" t="s">
        <v>225</v>
      </c>
      <c r="AU110" s="190" t="s">
        <v>85</v>
      </c>
      <c r="AV110" s="190" t="s">
        <v>22</v>
      </c>
      <c r="AW110" s="190" t="s">
        <v>188</v>
      </c>
      <c r="AX110" s="190" t="s">
        <v>77</v>
      </c>
      <c r="AY110" s="190" t="s">
        <v>216</v>
      </c>
    </row>
    <row r="111" spans="2:51" s="6" customFormat="1" ht="15.75" customHeight="1">
      <c r="B111" s="167"/>
      <c r="C111" s="168"/>
      <c r="D111" s="169" t="s">
        <v>225</v>
      </c>
      <c r="E111" s="168"/>
      <c r="F111" s="170" t="s">
        <v>243</v>
      </c>
      <c r="G111" s="168"/>
      <c r="H111" s="171">
        <v>44</v>
      </c>
      <c r="J111" s="168"/>
      <c r="K111" s="168"/>
      <c r="L111" s="172"/>
      <c r="M111" s="173"/>
      <c r="N111" s="168"/>
      <c r="O111" s="168"/>
      <c r="P111" s="168"/>
      <c r="Q111" s="168"/>
      <c r="R111" s="168"/>
      <c r="S111" s="168"/>
      <c r="T111" s="174"/>
      <c r="AT111" s="175" t="s">
        <v>225</v>
      </c>
      <c r="AU111" s="175" t="s">
        <v>85</v>
      </c>
      <c r="AV111" s="175" t="s">
        <v>85</v>
      </c>
      <c r="AW111" s="175" t="s">
        <v>188</v>
      </c>
      <c r="AX111" s="175" t="s">
        <v>77</v>
      </c>
      <c r="AY111" s="175" t="s">
        <v>216</v>
      </c>
    </row>
    <row r="112" spans="2:51" s="6" customFormat="1" ht="15.75" customHeight="1">
      <c r="B112" s="176"/>
      <c r="C112" s="177"/>
      <c r="D112" s="169" t="s">
        <v>225</v>
      </c>
      <c r="E112" s="177"/>
      <c r="F112" s="178" t="s">
        <v>226</v>
      </c>
      <c r="G112" s="177"/>
      <c r="H112" s="179">
        <v>44</v>
      </c>
      <c r="J112" s="177"/>
      <c r="K112" s="177"/>
      <c r="L112" s="180"/>
      <c r="M112" s="181"/>
      <c r="N112" s="177"/>
      <c r="O112" s="177"/>
      <c r="P112" s="177"/>
      <c r="Q112" s="177"/>
      <c r="R112" s="177"/>
      <c r="S112" s="177"/>
      <c r="T112" s="182"/>
      <c r="AT112" s="183" t="s">
        <v>225</v>
      </c>
      <c r="AU112" s="183" t="s">
        <v>85</v>
      </c>
      <c r="AV112" s="183" t="s">
        <v>181</v>
      </c>
      <c r="AW112" s="183" t="s">
        <v>188</v>
      </c>
      <c r="AX112" s="183" t="s">
        <v>22</v>
      </c>
      <c r="AY112" s="183" t="s">
        <v>216</v>
      </c>
    </row>
    <row r="113" spans="2:65" s="6" customFormat="1" ht="15.75" customHeight="1">
      <c r="B113" s="23"/>
      <c r="C113" s="153" t="s">
        <v>244</v>
      </c>
      <c r="D113" s="153" t="s">
        <v>218</v>
      </c>
      <c r="E113" s="154" t="s">
        <v>245</v>
      </c>
      <c r="F113" s="155" t="s">
        <v>246</v>
      </c>
      <c r="G113" s="156" t="s">
        <v>133</v>
      </c>
      <c r="H113" s="157">
        <v>5.05</v>
      </c>
      <c r="I113" s="158"/>
      <c r="J113" s="159">
        <f>ROUND($I$113*$H$113,2)</f>
        <v>0</v>
      </c>
      <c r="K113" s="155" t="s">
        <v>221</v>
      </c>
      <c r="L113" s="43"/>
      <c r="M113" s="160"/>
      <c r="N113" s="161" t="s">
        <v>48</v>
      </c>
      <c r="O113" s="24"/>
      <c r="P113" s="24"/>
      <c r="Q113" s="162">
        <v>0</v>
      </c>
      <c r="R113" s="162">
        <f>$Q$113*$H$113</f>
        <v>0</v>
      </c>
      <c r="S113" s="162">
        <v>0</v>
      </c>
      <c r="T113" s="163">
        <f>$S$113*$H$113</f>
        <v>0</v>
      </c>
      <c r="AR113" s="97" t="s">
        <v>181</v>
      </c>
      <c r="AT113" s="97" t="s">
        <v>218</v>
      </c>
      <c r="AU113" s="97" t="s">
        <v>85</v>
      </c>
      <c r="AY113" s="6" t="s">
        <v>216</v>
      </c>
      <c r="BE113" s="164">
        <f>IF($N$113="základní",$J$113,0)</f>
        <v>0</v>
      </c>
      <c r="BF113" s="164">
        <f>IF($N$113="snížená",$J$113,0)</f>
        <v>0</v>
      </c>
      <c r="BG113" s="164">
        <f>IF($N$113="zákl. přenesená",$J$113,0)</f>
        <v>0</v>
      </c>
      <c r="BH113" s="164">
        <f>IF($N$113="sníž. přenesená",$J$113,0)</f>
        <v>0</v>
      </c>
      <c r="BI113" s="164">
        <f>IF($N$113="nulová",$J$113,0)</f>
        <v>0</v>
      </c>
      <c r="BJ113" s="97" t="s">
        <v>22</v>
      </c>
      <c r="BK113" s="164">
        <f>ROUND($I$113*$H$113,2)</f>
        <v>0</v>
      </c>
      <c r="BL113" s="97" t="s">
        <v>181</v>
      </c>
      <c r="BM113" s="97" t="s">
        <v>247</v>
      </c>
    </row>
    <row r="114" spans="2:47" s="6" customFormat="1" ht="27" customHeight="1">
      <c r="B114" s="23"/>
      <c r="C114" s="24"/>
      <c r="D114" s="165" t="s">
        <v>223</v>
      </c>
      <c r="E114" s="24"/>
      <c r="F114" s="166" t="s">
        <v>248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223</v>
      </c>
      <c r="AU114" s="6" t="s">
        <v>85</v>
      </c>
    </row>
    <row r="115" spans="2:51" s="6" customFormat="1" ht="15.75" customHeight="1">
      <c r="B115" s="184"/>
      <c r="C115" s="185"/>
      <c r="D115" s="169" t="s">
        <v>225</v>
      </c>
      <c r="E115" s="185"/>
      <c r="F115" s="186" t="s">
        <v>249</v>
      </c>
      <c r="G115" s="185"/>
      <c r="H115" s="185"/>
      <c r="J115" s="185"/>
      <c r="K115" s="185"/>
      <c r="L115" s="187"/>
      <c r="M115" s="188"/>
      <c r="N115" s="185"/>
      <c r="O115" s="185"/>
      <c r="P115" s="185"/>
      <c r="Q115" s="185"/>
      <c r="R115" s="185"/>
      <c r="S115" s="185"/>
      <c r="T115" s="189"/>
      <c r="AT115" s="190" t="s">
        <v>225</v>
      </c>
      <c r="AU115" s="190" t="s">
        <v>85</v>
      </c>
      <c r="AV115" s="190" t="s">
        <v>22</v>
      </c>
      <c r="AW115" s="190" t="s">
        <v>188</v>
      </c>
      <c r="AX115" s="190" t="s">
        <v>77</v>
      </c>
      <c r="AY115" s="190" t="s">
        <v>216</v>
      </c>
    </row>
    <row r="116" spans="2:51" s="6" customFormat="1" ht="15.75" customHeight="1">
      <c r="B116" s="167"/>
      <c r="C116" s="168"/>
      <c r="D116" s="169" t="s">
        <v>225</v>
      </c>
      <c r="E116" s="168" t="s">
        <v>154</v>
      </c>
      <c r="F116" s="170" t="s">
        <v>250</v>
      </c>
      <c r="G116" s="168"/>
      <c r="H116" s="171">
        <v>5.05</v>
      </c>
      <c r="J116" s="168"/>
      <c r="K116" s="168"/>
      <c r="L116" s="172"/>
      <c r="M116" s="173"/>
      <c r="N116" s="168"/>
      <c r="O116" s="168"/>
      <c r="P116" s="168"/>
      <c r="Q116" s="168"/>
      <c r="R116" s="168"/>
      <c r="S116" s="168"/>
      <c r="T116" s="174"/>
      <c r="AT116" s="175" t="s">
        <v>225</v>
      </c>
      <c r="AU116" s="175" t="s">
        <v>85</v>
      </c>
      <c r="AV116" s="175" t="s">
        <v>85</v>
      </c>
      <c r="AW116" s="175" t="s">
        <v>188</v>
      </c>
      <c r="AX116" s="175" t="s">
        <v>77</v>
      </c>
      <c r="AY116" s="175" t="s">
        <v>216</v>
      </c>
    </row>
    <row r="117" spans="2:51" s="6" customFormat="1" ht="15.75" customHeight="1">
      <c r="B117" s="176"/>
      <c r="C117" s="177"/>
      <c r="D117" s="169" t="s">
        <v>225</v>
      </c>
      <c r="E117" s="177"/>
      <c r="F117" s="178" t="s">
        <v>226</v>
      </c>
      <c r="G117" s="177"/>
      <c r="H117" s="179">
        <v>5.05</v>
      </c>
      <c r="J117" s="177"/>
      <c r="K117" s="177"/>
      <c r="L117" s="180"/>
      <c r="M117" s="181"/>
      <c r="N117" s="177"/>
      <c r="O117" s="177"/>
      <c r="P117" s="177"/>
      <c r="Q117" s="177"/>
      <c r="R117" s="177"/>
      <c r="S117" s="177"/>
      <c r="T117" s="182"/>
      <c r="AT117" s="183" t="s">
        <v>225</v>
      </c>
      <c r="AU117" s="183" t="s">
        <v>85</v>
      </c>
      <c r="AV117" s="183" t="s">
        <v>181</v>
      </c>
      <c r="AW117" s="183" t="s">
        <v>188</v>
      </c>
      <c r="AX117" s="183" t="s">
        <v>22</v>
      </c>
      <c r="AY117" s="183" t="s">
        <v>216</v>
      </c>
    </row>
    <row r="118" spans="2:65" s="6" customFormat="1" ht="15.75" customHeight="1">
      <c r="B118" s="23"/>
      <c r="C118" s="153" t="s">
        <v>251</v>
      </c>
      <c r="D118" s="153" t="s">
        <v>218</v>
      </c>
      <c r="E118" s="154" t="s">
        <v>252</v>
      </c>
      <c r="F118" s="155" t="s">
        <v>253</v>
      </c>
      <c r="G118" s="156" t="s">
        <v>133</v>
      </c>
      <c r="H118" s="157">
        <v>53.573</v>
      </c>
      <c r="I118" s="158"/>
      <c r="J118" s="159">
        <f>ROUND($I$118*$H$118,2)</f>
        <v>0</v>
      </c>
      <c r="K118" s="155" t="s">
        <v>221</v>
      </c>
      <c r="L118" s="43"/>
      <c r="M118" s="160"/>
      <c r="N118" s="161" t="s">
        <v>48</v>
      </c>
      <c r="O118" s="24"/>
      <c r="P118" s="24"/>
      <c r="Q118" s="162">
        <v>0</v>
      </c>
      <c r="R118" s="162">
        <f>$Q$118*$H$118</f>
        <v>0</v>
      </c>
      <c r="S118" s="162">
        <v>0</v>
      </c>
      <c r="T118" s="163">
        <f>$S$118*$H$118</f>
        <v>0</v>
      </c>
      <c r="AR118" s="97" t="s">
        <v>181</v>
      </c>
      <c r="AT118" s="97" t="s">
        <v>218</v>
      </c>
      <c r="AU118" s="97" t="s">
        <v>85</v>
      </c>
      <c r="AY118" s="6" t="s">
        <v>216</v>
      </c>
      <c r="BE118" s="164">
        <f>IF($N$118="základní",$J$118,0)</f>
        <v>0</v>
      </c>
      <c r="BF118" s="164">
        <f>IF($N$118="snížená",$J$118,0)</f>
        <v>0</v>
      </c>
      <c r="BG118" s="164">
        <f>IF($N$118="zákl. přenesená",$J$118,0)</f>
        <v>0</v>
      </c>
      <c r="BH118" s="164">
        <f>IF($N$118="sníž. přenesená",$J$118,0)</f>
        <v>0</v>
      </c>
      <c r="BI118" s="164">
        <f>IF($N$118="nulová",$J$118,0)</f>
        <v>0</v>
      </c>
      <c r="BJ118" s="97" t="s">
        <v>22</v>
      </c>
      <c r="BK118" s="164">
        <f>ROUND($I$118*$H$118,2)</f>
        <v>0</v>
      </c>
      <c r="BL118" s="97" t="s">
        <v>181</v>
      </c>
      <c r="BM118" s="97" t="s">
        <v>254</v>
      </c>
    </row>
    <row r="119" spans="2:47" s="6" customFormat="1" ht="27" customHeight="1">
      <c r="B119" s="23"/>
      <c r="C119" s="24"/>
      <c r="D119" s="165" t="s">
        <v>223</v>
      </c>
      <c r="E119" s="24"/>
      <c r="F119" s="166" t="s">
        <v>255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223</v>
      </c>
      <c r="AU119" s="6" t="s">
        <v>85</v>
      </c>
    </row>
    <row r="120" spans="2:47" s="6" customFormat="1" ht="44.25" customHeight="1">
      <c r="B120" s="23"/>
      <c r="C120" s="24"/>
      <c r="D120" s="169" t="s">
        <v>256</v>
      </c>
      <c r="E120" s="24"/>
      <c r="F120" s="191" t="s">
        <v>257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256</v>
      </c>
      <c r="AU120" s="6" t="s">
        <v>85</v>
      </c>
    </row>
    <row r="121" spans="2:51" s="6" customFormat="1" ht="15.75" customHeight="1">
      <c r="B121" s="167"/>
      <c r="C121" s="168"/>
      <c r="D121" s="169" t="s">
        <v>225</v>
      </c>
      <c r="E121" s="168" t="s">
        <v>159</v>
      </c>
      <c r="F121" s="170" t="s">
        <v>258</v>
      </c>
      <c r="G121" s="168"/>
      <c r="H121" s="171">
        <v>53.573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225</v>
      </c>
      <c r="AU121" s="175" t="s">
        <v>85</v>
      </c>
      <c r="AV121" s="175" t="s">
        <v>85</v>
      </c>
      <c r="AW121" s="175" t="s">
        <v>188</v>
      </c>
      <c r="AX121" s="175" t="s">
        <v>77</v>
      </c>
      <c r="AY121" s="175" t="s">
        <v>216</v>
      </c>
    </row>
    <row r="122" spans="2:51" s="6" customFormat="1" ht="15.75" customHeight="1">
      <c r="B122" s="176"/>
      <c r="C122" s="177"/>
      <c r="D122" s="169" t="s">
        <v>225</v>
      </c>
      <c r="E122" s="177"/>
      <c r="F122" s="178" t="s">
        <v>226</v>
      </c>
      <c r="G122" s="177"/>
      <c r="H122" s="179">
        <v>53.573</v>
      </c>
      <c r="J122" s="177"/>
      <c r="K122" s="177"/>
      <c r="L122" s="180"/>
      <c r="M122" s="181"/>
      <c r="N122" s="177"/>
      <c r="O122" s="177"/>
      <c r="P122" s="177"/>
      <c r="Q122" s="177"/>
      <c r="R122" s="177"/>
      <c r="S122" s="177"/>
      <c r="T122" s="182"/>
      <c r="AT122" s="183" t="s">
        <v>225</v>
      </c>
      <c r="AU122" s="183" t="s">
        <v>85</v>
      </c>
      <c r="AV122" s="183" t="s">
        <v>181</v>
      </c>
      <c r="AW122" s="183" t="s">
        <v>188</v>
      </c>
      <c r="AX122" s="183" t="s">
        <v>22</v>
      </c>
      <c r="AY122" s="183" t="s">
        <v>216</v>
      </c>
    </row>
    <row r="123" spans="2:65" s="6" customFormat="1" ht="15.75" customHeight="1">
      <c r="B123" s="23"/>
      <c r="C123" s="153" t="s">
        <v>259</v>
      </c>
      <c r="D123" s="153" t="s">
        <v>218</v>
      </c>
      <c r="E123" s="154" t="s">
        <v>252</v>
      </c>
      <c r="F123" s="155" t="s">
        <v>253</v>
      </c>
      <c r="G123" s="156" t="s">
        <v>133</v>
      </c>
      <c r="H123" s="157">
        <v>39</v>
      </c>
      <c r="I123" s="158"/>
      <c r="J123" s="159">
        <f>ROUND($I$123*$H$123,2)</f>
        <v>0</v>
      </c>
      <c r="K123" s="155" t="s">
        <v>221</v>
      </c>
      <c r="L123" s="43"/>
      <c r="M123" s="160"/>
      <c r="N123" s="161" t="s">
        <v>48</v>
      </c>
      <c r="O123" s="24"/>
      <c r="P123" s="24"/>
      <c r="Q123" s="162">
        <v>0</v>
      </c>
      <c r="R123" s="162">
        <f>$Q$123*$H$123</f>
        <v>0</v>
      </c>
      <c r="S123" s="162">
        <v>0</v>
      </c>
      <c r="T123" s="163">
        <f>$S$123*$H$123</f>
        <v>0</v>
      </c>
      <c r="AR123" s="97" t="s">
        <v>181</v>
      </c>
      <c r="AT123" s="97" t="s">
        <v>218</v>
      </c>
      <c r="AU123" s="97" t="s">
        <v>85</v>
      </c>
      <c r="AY123" s="6" t="s">
        <v>216</v>
      </c>
      <c r="BE123" s="164">
        <f>IF($N$123="základní",$J$123,0)</f>
        <v>0</v>
      </c>
      <c r="BF123" s="164">
        <f>IF($N$123="snížená",$J$123,0)</f>
        <v>0</v>
      </c>
      <c r="BG123" s="164">
        <f>IF($N$123="zákl. přenesená",$J$123,0)</f>
        <v>0</v>
      </c>
      <c r="BH123" s="164">
        <f>IF($N$123="sníž. přenesená",$J$123,0)</f>
        <v>0</v>
      </c>
      <c r="BI123" s="164">
        <f>IF($N$123="nulová",$J$123,0)</f>
        <v>0</v>
      </c>
      <c r="BJ123" s="97" t="s">
        <v>22</v>
      </c>
      <c r="BK123" s="164">
        <f>ROUND($I$123*$H$123,2)</f>
        <v>0</v>
      </c>
      <c r="BL123" s="97" t="s">
        <v>181</v>
      </c>
      <c r="BM123" s="97" t="s">
        <v>260</v>
      </c>
    </row>
    <row r="124" spans="2:47" s="6" customFormat="1" ht="27" customHeight="1">
      <c r="B124" s="23"/>
      <c r="C124" s="24"/>
      <c r="D124" s="165" t="s">
        <v>223</v>
      </c>
      <c r="E124" s="24"/>
      <c r="F124" s="166" t="s">
        <v>255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223</v>
      </c>
      <c r="AU124" s="6" t="s">
        <v>85</v>
      </c>
    </row>
    <row r="125" spans="2:51" s="6" customFormat="1" ht="15.75" customHeight="1">
      <c r="B125" s="184"/>
      <c r="C125" s="185"/>
      <c r="D125" s="169" t="s">
        <v>225</v>
      </c>
      <c r="E125" s="185"/>
      <c r="F125" s="186" t="s">
        <v>261</v>
      </c>
      <c r="G125" s="185"/>
      <c r="H125" s="185"/>
      <c r="J125" s="185"/>
      <c r="K125" s="185"/>
      <c r="L125" s="187"/>
      <c r="M125" s="188"/>
      <c r="N125" s="185"/>
      <c r="O125" s="185"/>
      <c r="P125" s="185"/>
      <c r="Q125" s="185"/>
      <c r="R125" s="185"/>
      <c r="S125" s="185"/>
      <c r="T125" s="189"/>
      <c r="AT125" s="190" t="s">
        <v>225</v>
      </c>
      <c r="AU125" s="190" t="s">
        <v>85</v>
      </c>
      <c r="AV125" s="190" t="s">
        <v>22</v>
      </c>
      <c r="AW125" s="190" t="s">
        <v>188</v>
      </c>
      <c r="AX125" s="190" t="s">
        <v>77</v>
      </c>
      <c r="AY125" s="190" t="s">
        <v>216</v>
      </c>
    </row>
    <row r="126" spans="2:51" s="6" customFormat="1" ht="15.75" customHeight="1">
      <c r="B126" s="167"/>
      <c r="C126" s="168"/>
      <c r="D126" s="169" t="s">
        <v>225</v>
      </c>
      <c r="E126" s="168" t="s">
        <v>163</v>
      </c>
      <c r="F126" s="170" t="s">
        <v>164</v>
      </c>
      <c r="G126" s="168"/>
      <c r="H126" s="171">
        <v>39</v>
      </c>
      <c r="J126" s="168"/>
      <c r="K126" s="168"/>
      <c r="L126" s="172"/>
      <c r="M126" s="173"/>
      <c r="N126" s="168"/>
      <c r="O126" s="168"/>
      <c r="P126" s="168"/>
      <c r="Q126" s="168"/>
      <c r="R126" s="168"/>
      <c r="S126" s="168"/>
      <c r="T126" s="174"/>
      <c r="AT126" s="175" t="s">
        <v>225</v>
      </c>
      <c r="AU126" s="175" t="s">
        <v>85</v>
      </c>
      <c r="AV126" s="175" t="s">
        <v>85</v>
      </c>
      <c r="AW126" s="175" t="s">
        <v>188</v>
      </c>
      <c r="AX126" s="175" t="s">
        <v>77</v>
      </c>
      <c r="AY126" s="175" t="s">
        <v>216</v>
      </c>
    </row>
    <row r="127" spans="2:51" s="6" customFormat="1" ht="15.75" customHeight="1">
      <c r="B127" s="176"/>
      <c r="C127" s="177"/>
      <c r="D127" s="169" t="s">
        <v>225</v>
      </c>
      <c r="E127" s="177"/>
      <c r="F127" s="178" t="s">
        <v>226</v>
      </c>
      <c r="G127" s="177"/>
      <c r="H127" s="179">
        <v>39</v>
      </c>
      <c r="J127" s="177"/>
      <c r="K127" s="177"/>
      <c r="L127" s="180"/>
      <c r="M127" s="181"/>
      <c r="N127" s="177"/>
      <c r="O127" s="177"/>
      <c r="P127" s="177"/>
      <c r="Q127" s="177"/>
      <c r="R127" s="177"/>
      <c r="S127" s="177"/>
      <c r="T127" s="182"/>
      <c r="AT127" s="183" t="s">
        <v>225</v>
      </c>
      <c r="AU127" s="183" t="s">
        <v>85</v>
      </c>
      <c r="AV127" s="183" t="s">
        <v>181</v>
      </c>
      <c r="AW127" s="183" t="s">
        <v>188</v>
      </c>
      <c r="AX127" s="183" t="s">
        <v>22</v>
      </c>
      <c r="AY127" s="183" t="s">
        <v>216</v>
      </c>
    </row>
    <row r="128" spans="2:65" s="6" customFormat="1" ht="15.75" customHeight="1">
      <c r="B128" s="23"/>
      <c r="C128" s="153" t="s">
        <v>262</v>
      </c>
      <c r="D128" s="153" t="s">
        <v>218</v>
      </c>
      <c r="E128" s="154" t="s">
        <v>263</v>
      </c>
      <c r="F128" s="155" t="s">
        <v>264</v>
      </c>
      <c r="G128" s="156" t="s">
        <v>133</v>
      </c>
      <c r="H128" s="157">
        <v>53.573</v>
      </c>
      <c r="I128" s="158"/>
      <c r="J128" s="159">
        <f>ROUND($I$128*$H$128,2)</f>
        <v>0</v>
      </c>
      <c r="K128" s="155" t="s">
        <v>221</v>
      </c>
      <c r="L128" s="43"/>
      <c r="M128" s="160"/>
      <c r="N128" s="161" t="s">
        <v>48</v>
      </c>
      <c r="O128" s="24"/>
      <c r="P128" s="24"/>
      <c r="Q128" s="162">
        <v>0</v>
      </c>
      <c r="R128" s="162">
        <f>$Q$128*$H$128</f>
        <v>0</v>
      </c>
      <c r="S128" s="162">
        <v>0</v>
      </c>
      <c r="T128" s="163">
        <f>$S$128*$H$128</f>
        <v>0</v>
      </c>
      <c r="AR128" s="97" t="s">
        <v>181</v>
      </c>
      <c r="AT128" s="97" t="s">
        <v>218</v>
      </c>
      <c r="AU128" s="97" t="s">
        <v>85</v>
      </c>
      <c r="AY128" s="6" t="s">
        <v>216</v>
      </c>
      <c r="BE128" s="164">
        <f>IF($N$128="základní",$J$128,0)</f>
        <v>0</v>
      </c>
      <c r="BF128" s="164">
        <f>IF($N$128="snížená",$J$128,0)</f>
        <v>0</v>
      </c>
      <c r="BG128" s="164">
        <f>IF($N$128="zákl. přenesená",$J$128,0)</f>
        <v>0</v>
      </c>
      <c r="BH128" s="164">
        <f>IF($N$128="sníž. přenesená",$J$128,0)</f>
        <v>0</v>
      </c>
      <c r="BI128" s="164">
        <f>IF($N$128="nulová",$J$128,0)</f>
        <v>0</v>
      </c>
      <c r="BJ128" s="97" t="s">
        <v>22</v>
      </c>
      <c r="BK128" s="164">
        <f>ROUND($I$128*$H$128,2)</f>
        <v>0</v>
      </c>
      <c r="BL128" s="97" t="s">
        <v>181</v>
      </c>
      <c r="BM128" s="97" t="s">
        <v>265</v>
      </c>
    </row>
    <row r="129" spans="2:47" s="6" customFormat="1" ht="27" customHeight="1">
      <c r="B129" s="23"/>
      <c r="C129" s="24"/>
      <c r="D129" s="165" t="s">
        <v>223</v>
      </c>
      <c r="E129" s="24"/>
      <c r="F129" s="166" t="s">
        <v>266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223</v>
      </c>
      <c r="AU129" s="6" t="s">
        <v>85</v>
      </c>
    </row>
    <row r="130" spans="2:47" s="6" customFormat="1" ht="44.25" customHeight="1">
      <c r="B130" s="23"/>
      <c r="C130" s="24"/>
      <c r="D130" s="169" t="s">
        <v>256</v>
      </c>
      <c r="E130" s="24"/>
      <c r="F130" s="191" t="s">
        <v>257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256</v>
      </c>
      <c r="AU130" s="6" t="s">
        <v>85</v>
      </c>
    </row>
    <row r="131" spans="2:51" s="6" customFormat="1" ht="15.75" customHeight="1">
      <c r="B131" s="167"/>
      <c r="C131" s="168"/>
      <c r="D131" s="169" t="s">
        <v>225</v>
      </c>
      <c r="E131" s="168"/>
      <c r="F131" s="170" t="s">
        <v>159</v>
      </c>
      <c r="G131" s="168"/>
      <c r="H131" s="171">
        <v>53.573</v>
      </c>
      <c r="J131" s="168"/>
      <c r="K131" s="168"/>
      <c r="L131" s="172"/>
      <c r="M131" s="173"/>
      <c r="N131" s="168"/>
      <c r="O131" s="168"/>
      <c r="P131" s="168"/>
      <c r="Q131" s="168"/>
      <c r="R131" s="168"/>
      <c r="S131" s="168"/>
      <c r="T131" s="174"/>
      <c r="AT131" s="175" t="s">
        <v>225</v>
      </c>
      <c r="AU131" s="175" t="s">
        <v>85</v>
      </c>
      <c r="AV131" s="175" t="s">
        <v>85</v>
      </c>
      <c r="AW131" s="175" t="s">
        <v>188</v>
      </c>
      <c r="AX131" s="175" t="s">
        <v>77</v>
      </c>
      <c r="AY131" s="175" t="s">
        <v>216</v>
      </c>
    </row>
    <row r="132" spans="2:51" s="6" customFormat="1" ht="15.75" customHeight="1">
      <c r="B132" s="176"/>
      <c r="C132" s="177"/>
      <c r="D132" s="169" t="s">
        <v>225</v>
      </c>
      <c r="E132" s="177"/>
      <c r="F132" s="178" t="s">
        <v>226</v>
      </c>
      <c r="G132" s="177"/>
      <c r="H132" s="179">
        <v>53.573</v>
      </c>
      <c r="J132" s="177"/>
      <c r="K132" s="177"/>
      <c r="L132" s="180"/>
      <c r="M132" s="181"/>
      <c r="N132" s="177"/>
      <c r="O132" s="177"/>
      <c r="P132" s="177"/>
      <c r="Q132" s="177"/>
      <c r="R132" s="177"/>
      <c r="S132" s="177"/>
      <c r="T132" s="182"/>
      <c r="AT132" s="183" t="s">
        <v>225</v>
      </c>
      <c r="AU132" s="183" t="s">
        <v>85</v>
      </c>
      <c r="AV132" s="183" t="s">
        <v>181</v>
      </c>
      <c r="AW132" s="183" t="s">
        <v>188</v>
      </c>
      <c r="AX132" s="183" t="s">
        <v>22</v>
      </c>
      <c r="AY132" s="183" t="s">
        <v>216</v>
      </c>
    </row>
    <row r="133" spans="2:65" s="6" customFormat="1" ht="15.75" customHeight="1">
      <c r="B133" s="23"/>
      <c r="C133" s="153" t="s">
        <v>267</v>
      </c>
      <c r="D133" s="153" t="s">
        <v>218</v>
      </c>
      <c r="E133" s="154" t="s">
        <v>263</v>
      </c>
      <c r="F133" s="155" t="s">
        <v>264</v>
      </c>
      <c r="G133" s="156" t="s">
        <v>133</v>
      </c>
      <c r="H133" s="157">
        <v>39</v>
      </c>
      <c r="I133" s="158"/>
      <c r="J133" s="159">
        <f>ROUND($I$133*$H$133,2)</f>
        <v>0</v>
      </c>
      <c r="K133" s="155" t="s">
        <v>221</v>
      </c>
      <c r="L133" s="43"/>
      <c r="M133" s="160"/>
      <c r="N133" s="161" t="s">
        <v>48</v>
      </c>
      <c r="O133" s="24"/>
      <c r="P133" s="24"/>
      <c r="Q133" s="162">
        <v>0</v>
      </c>
      <c r="R133" s="162">
        <f>$Q$133*$H$133</f>
        <v>0</v>
      </c>
      <c r="S133" s="162">
        <v>0</v>
      </c>
      <c r="T133" s="163">
        <f>$S$133*$H$133</f>
        <v>0</v>
      </c>
      <c r="AR133" s="97" t="s">
        <v>181</v>
      </c>
      <c r="AT133" s="97" t="s">
        <v>218</v>
      </c>
      <c r="AU133" s="97" t="s">
        <v>85</v>
      </c>
      <c r="AY133" s="6" t="s">
        <v>216</v>
      </c>
      <c r="BE133" s="164">
        <f>IF($N$133="základní",$J$133,0)</f>
        <v>0</v>
      </c>
      <c r="BF133" s="164">
        <f>IF($N$133="snížená",$J$133,0)</f>
        <v>0</v>
      </c>
      <c r="BG133" s="164">
        <f>IF($N$133="zákl. přenesená",$J$133,0)</f>
        <v>0</v>
      </c>
      <c r="BH133" s="164">
        <f>IF($N$133="sníž. přenesená",$J$133,0)</f>
        <v>0</v>
      </c>
      <c r="BI133" s="164">
        <f>IF($N$133="nulová",$J$133,0)</f>
        <v>0</v>
      </c>
      <c r="BJ133" s="97" t="s">
        <v>22</v>
      </c>
      <c r="BK133" s="164">
        <f>ROUND($I$133*$H$133,2)</f>
        <v>0</v>
      </c>
      <c r="BL133" s="97" t="s">
        <v>181</v>
      </c>
      <c r="BM133" s="97" t="s">
        <v>268</v>
      </c>
    </row>
    <row r="134" spans="2:47" s="6" customFormat="1" ht="27" customHeight="1">
      <c r="B134" s="23"/>
      <c r="C134" s="24"/>
      <c r="D134" s="165" t="s">
        <v>223</v>
      </c>
      <c r="E134" s="24"/>
      <c r="F134" s="166" t="s">
        <v>266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223</v>
      </c>
      <c r="AU134" s="6" t="s">
        <v>85</v>
      </c>
    </row>
    <row r="135" spans="2:51" s="6" customFormat="1" ht="15.75" customHeight="1">
      <c r="B135" s="167"/>
      <c r="C135" s="168"/>
      <c r="D135" s="169" t="s">
        <v>225</v>
      </c>
      <c r="E135" s="168"/>
      <c r="F135" s="170" t="s">
        <v>163</v>
      </c>
      <c r="G135" s="168"/>
      <c r="H135" s="171">
        <v>39</v>
      </c>
      <c r="J135" s="168"/>
      <c r="K135" s="168"/>
      <c r="L135" s="172"/>
      <c r="M135" s="173"/>
      <c r="N135" s="168"/>
      <c r="O135" s="168"/>
      <c r="P135" s="168"/>
      <c r="Q135" s="168"/>
      <c r="R135" s="168"/>
      <c r="S135" s="168"/>
      <c r="T135" s="174"/>
      <c r="AT135" s="175" t="s">
        <v>225</v>
      </c>
      <c r="AU135" s="175" t="s">
        <v>85</v>
      </c>
      <c r="AV135" s="175" t="s">
        <v>85</v>
      </c>
      <c r="AW135" s="175" t="s">
        <v>188</v>
      </c>
      <c r="AX135" s="175" t="s">
        <v>77</v>
      </c>
      <c r="AY135" s="175" t="s">
        <v>216</v>
      </c>
    </row>
    <row r="136" spans="2:51" s="6" customFormat="1" ht="15.75" customHeight="1">
      <c r="B136" s="176"/>
      <c r="C136" s="177"/>
      <c r="D136" s="169" t="s">
        <v>225</v>
      </c>
      <c r="E136" s="177"/>
      <c r="F136" s="178" t="s">
        <v>226</v>
      </c>
      <c r="G136" s="177"/>
      <c r="H136" s="179">
        <v>39</v>
      </c>
      <c r="J136" s="177"/>
      <c r="K136" s="177"/>
      <c r="L136" s="180"/>
      <c r="M136" s="181"/>
      <c r="N136" s="177"/>
      <c r="O136" s="177"/>
      <c r="P136" s="177"/>
      <c r="Q136" s="177"/>
      <c r="R136" s="177"/>
      <c r="S136" s="177"/>
      <c r="T136" s="182"/>
      <c r="AT136" s="183" t="s">
        <v>225</v>
      </c>
      <c r="AU136" s="183" t="s">
        <v>85</v>
      </c>
      <c r="AV136" s="183" t="s">
        <v>181</v>
      </c>
      <c r="AW136" s="183" t="s">
        <v>188</v>
      </c>
      <c r="AX136" s="183" t="s">
        <v>22</v>
      </c>
      <c r="AY136" s="183" t="s">
        <v>216</v>
      </c>
    </row>
    <row r="137" spans="2:65" s="6" customFormat="1" ht="15.75" customHeight="1">
      <c r="B137" s="23"/>
      <c r="C137" s="153" t="s">
        <v>27</v>
      </c>
      <c r="D137" s="153" t="s">
        <v>218</v>
      </c>
      <c r="E137" s="154" t="s">
        <v>269</v>
      </c>
      <c r="F137" s="155" t="s">
        <v>270</v>
      </c>
      <c r="G137" s="156" t="s">
        <v>133</v>
      </c>
      <c r="H137" s="157">
        <v>5.425</v>
      </c>
      <c r="I137" s="158"/>
      <c r="J137" s="159">
        <f>ROUND($I$137*$H$137,2)</f>
        <v>0</v>
      </c>
      <c r="K137" s="155" t="s">
        <v>221</v>
      </c>
      <c r="L137" s="43"/>
      <c r="M137" s="160"/>
      <c r="N137" s="161" t="s">
        <v>48</v>
      </c>
      <c r="O137" s="24"/>
      <c r="P137" s="24"/>
      <c r="Q137" s="162">
        <v>0</v>
      </c>
      <c r="R137" s="162">
        <f>$Q$137*$H$137</f>
        <v>0</v>
      </c>
      <c r="S137" s="162">
        <v>0</v>
      </c>
      <c r="T137" s="163">
        <f>$S$137*$H$137</f>
        <v>0</v>
      </c>
      <c r="AR137" s="97" t="s">
        <v>181</v>
      </c>
      <c r="AT137" s="97" t="s">
        <v>218</v>
      </c>
      <c r="AU137" s="97" t="s">
        <v>85</v>
      </c>
      <c r="AY137" s="6" t="s">
        <v>216</v>
      </c>
      <c r="BE137" s="164">
        <f>IF($N$137="základní",$J$137,0)</f>
        <v>0</v>
      </c>
      <c r="BF137" s="164">
        <f>IF($N$137="snížená",$J$137,0)</f>
        <v>0</v>
      </c>
      <c r="BG137" s="164">
        <f>IF($N$137="zákl. přenesená",$J$137,0)</f>
        <v>0</v>
      </c>
      <c r="BH137" s="164">
        <f>IF($N$137="sníž. přenesená",$J$137,0)</f>
        <v>0</v>
      </c>
      <c r="BI137" s="164">
        <f>IF($N$137="nulová",$J$137,0)</f>
        <v>0</v>
      </c>
      <c r="BJ137" s="97" t="s">
        <v>22</v>
      </c>
      <c r="BK137" s="164">
        <f>ROUND($I$137*$H$137,2)</f>
        <v>0</v>
      </c>
      <c r="BL137" s="97" t="s">
        <v>181</v>
      </c>
      <c r="BM137" s="97" t="s">
        <v>271</v>
      </c>
    </row>
    <row r="138" spans="2:47" s="6" customFormat="1" ht="27" customHeight="1">
      <c r="B138" s="23"/>
      <c r="C138" s="24"/>
      <c r="D138" s="165" t="s">
        <v>223</v>
      </c>
      <c r="E138" s="24"/>
      <c r="F138" s="166" t="s">
        <v>272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223</v>
      </c>
      <c r="AU138" s="6" t="s">
        <v>85</v>
      </c>
    </row>
    <row r="139" spans="2:51" s="6" customFormat="1" ht="15.75" customHeight="1">
      <c r="B139" s="184"/>
      <c r="C139" s="185"/>
      <c r="D139" s="169" t="s">
        <v>225</v>
      </c>
      <c r="E139" s="185"/>
      <c r="F139" s="186" t="s">
        <v>273</v>
      </c>
      <c r="G139" s="185"/>
      <c r="H139" s="185"/>
      <c r="J139" s="185"/>
      <c r="K139" s="185"/>
      <c r="L139" s="187"/>
      <c r="M139" s="188"/>
      <c r="N139" s="185"/>
      <c r="O139" s="185"/>
      <c r="P139" s="185"/>
      <c r="Q139" s="185"/>
      <c r="R139" s="185"/>
      <c r="S139" s="185"/>
      <c r="T139" s="189"/>
      <c r="AT139" s="190" t="s">
        <v>225</v>
      </c>
      <c r="AU139" s="190" t="s">
        <v>85</v>
      </c>
      <c r="AV139" s="190" t="s">
        <v>22</v>
      </c>
      <c r="AW139" s="190" t="s">
        <v>188</v>
      </c>
      <c r="AX139" s="190" t="s">
        <v>77</v>
      </c>
      <c r="AY139" s="190" t="s">
        <v>216</v>
      </c>
    </row>
    <row r="140" spans="2:51" s="6" customFormat="1" ht="15.75" customHeight="1">
      <c r="B140" s="167"/>
      <c r="C140" s="168"/>
      <c r="D140" s="169" t="s">
        <v>225</v>
      </c>
      <c r="E140" s="168" t="s">
        <v>144</v>
      </c>
      <c r="F140" s="170" t="s">
        <v>274</v>
      </c>
      <c r="G140" s="168"/>
      <c r="H140" s="171">
        <v>5.425</v>
      </c>
      <c r="J140" s="168"/>
      <c r="K140" s="168"/>
      <c r="L140" s="172"/>
      <c r="M140" s="173"/>
      <c r="N140" s="168"/>
      <c r="O140" s="168"/>
      <c r="P140" s="168"/>
      <c r="Q140" s="168"/>
      <c r="R140" s="168"/>
      <c r="S140" s="168"/>
      <c r="T140" s="174"/>
      <c r="AT140" s="175" t="s">
        <v>225</v>
      </c>
      <c r="AU140" s="175" t="s">
        <v>85</v>
      </c>
      <c r="AV140" s="175" t="s">
        <v>85</v>
      </c>
      <c r="AW140" s="175" t="s">
        <v>188</v>
      </c>
      <c r="AX140" s="175" t="s">
        <v>77</v>
      </c>
      <c r="AY140" s="175" t="s">
        <v>216</v>
      </c>
    </row>
    <row r="141" spans="2:51" s="6" customFormat="1" ht="15.75" customHeight="1">
      <c r="B141" s="176"/>
      <c r="C141" s="177"/>
      <c r="D141" s="169" t="s">
        <v>225</v>
      </c>
      <c r="E141" s="177"/>
      <c r="F141" s="178" t="s">
        <v>226</v>
      </c>
      <c r="G141" s="177"/>
      <c r="H141" s="179">
        <v>5.425</v>
      </c>
      <c r="J141" s="177"/>
      <c r="K141" s="177"/>
      <c r="L141" s="180"/>
      <c r="M141" s="181"/>
      <c r="N141" s="177"/>
      <c r="O141" s="177"/>
      <c r="P141" s="177"/>
      <c r="Q141" s="177"/>
      <c r="R141" s="177"/>
      <c r="S141" s="177"/>
      <c r="T141" s="182"/>
      <c r="AT141" s="183" t="s">
        <v>225</v>
      </c>
      <c r="AU141" s="183" t="s">
        <v>85</v>
      </c>
      <c r="AV141" s="183" t="s">
        <v>181</v>
      </c>
      <c r="AW141" s="183" t="s">
        <v>188</v>
      </c>
      <c r="AX141" s="183" t="s">
        <v>22</v>
      </c>
      <c r="AY141" s="183" t="s">
        <v>216</v>
      </c>
    </row>
    <row r="142" spans="2:65" s="6" customFormat="1" ht="15.75" customHeight="1">
      <c r="B142" s="23"/>
      <c r="C142" s="153" t="s">
        <v>275</v>
      </c>
      <c r="D142" s="153" t="s">
        <v>218</v>
      </c>
      <c r="E142" s="154" t="s">
        <v>276</v>
      </c>
      <c r="F142" s="155" t="s">
        <v>277</v>
      </c>
      <c r="G142" s="156" t="s">
        <v>133</v>
      </c>
      <c r="H142" s="157">
        <v>5.425</v>
      </c>
      <c r="I142" s="158"/>
      <c r="J142" s="159">
        <f>ROUND($I$142*$H$142,2)</f>
        <v>0</v>
      </c>
      <c r="K142" s="155" t="s">
        <v>221</v>
      </c>
      <c r="L142" s="43"/>
      <c r="M142" s="160"/>
      <c r="N142" s="161" t="s">
        <v>48</v>
      </c>
      <c r="O142" s="24"/>
      <c r="P142" s="24"/>
      <c r="Q142" s="162">
        <v>0</v>
      </c>
      <c r="R142" s="162">
        <f>$Q$142*$H$142</f>
        <v>0</v>
      </c>
      <c r="S142" s="162">
        <v>0</v>
      </c>
      <c r="T142" s="163">
        <f>$S$142*$H$142</f>
        <v>0</v>
      </c>
      <c r="AR142" s="97" t="s">
        <v>181</v>
      </c>
      <c r="AT142" s="97" t="s">
        <v>218</v>
      </c>
      <c r="AU142" s="97" t="s">
        <v>85</v>
      </c>
      <c r="AY142" s="6" t="s">
        <v>216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22</v>
      </c>
      <c r="BK142" s="164">
        <f>ROUND($I$142*$H$142,2)</f>
        <v>0</v>
      </c>
      <c r="BL142" s="97" t="s">
        <v>181</v>
      </c>
      <c r="BM142" s="97" t="s">
        <v>278</v>
      </c>
    </row>
    <row r="143" spans="2:47" s="6" customFormat="1" ht="27" customHeight="1">
      <c r="B143" s="23"/>
      <c r="C143" s="24"/>
      <c r="D143" s="165" t="s">
        <v>223</v>
      </c>
      <c r="E143" s="24"/>
      <c r="F143" s="166" t="s">
        <v>279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223</v>
      </c>
      <c r="AU143" s="6" t="s">
        <v>85</v>
      </c>
    </row>
    <row r="144" spans="2:51" s="6" customFormat="1" ht="15.75" customHeight="1">
      <c r="B144" s="167"/>
      <c r="C144" s="168"/>
      <c r="D144" s="169" t="s">
        <v>225</v>
      </c>
      <c r="E144" s="168"/>
      <c r="F144" s="170" t="s">
        <v>144</v>
      </c>
      <c r="G144" s="168"/>
      <c r="H144" s="171">
        <v>5.425</v>
      </c>
      <c r="J144" s="168"/>
      <c r="K144" s="168"/>
      <c r="L144" s="172"/>
      <c r="M144" s="173"/>
      <c r="N144" s="168"/>
      <c r="O144" s="168"/>
      <c r="P144" s="168"/>
      <c r="Q144" s="168"/>
      <c r="R144" s="168"/>
      <c r="S144" s="168"/>
      <c r="T144" s="174"/>
      <c r="AT144" s="175" t="s">
        <v>225</v>
      </c>
      <c r="AU144" s="175" t="s">
        <v>85</v>
      </c>
      <c r="AV144" s="175" t="s">
        <v>85</v>
      </c>
      <c r="AW144" s="175" t="s">
        <v>188</v>
      </c>
      <c r="AX144" s="175" t="s">
        <v>77</v>
      </c>
      <c r="AY144" s="175" t="s">
        <v>216</v>
      </c>
    </row>
    <row r="145" spans="2:51" s="6" customFormat="1" ht="15.75" customHeight="1">
      <c r="B145" s="176"/>
      <c r="C145" s="177"/>
      <c r="D145" s="169" t="s">
        <v>225</v>
      </c>
      <c r="E145" s="177"/>
      <c r="F145" s="178" t="s">
        <v>226</v>
      </c>
      <c r="G145" s="177"/>
      <c r="H145" s="179">
        <v>5.425</v>
      </c>
      <c r="J145" s="177"/>
      <c r="K145" s="177"/>
      <c r="L145" s="180"/>
      <c r="M145" s="181"/>
      <c r="N145" s="177"/>
      <c r="O145" s="177"/>
      <c r="P145" s="177"/>
      <c r="Q145" s="177"/>
      <c r="R145" s="177"/>
      <c r="S145" s="177"/>
      <c r="T145" s="182"/>
      <c r="AT145" s="183" t="s">
        <v>225</v>
      </c>
      <c r="AU145" s="183" t="s">
        <v>85</v>
      </c>
      <c r="AV145" s="183" t="s">
        <v>181</v>
      </c>
      <c r="AW145" s="183" t="s">
        <v>188</v>
      </c>
      <c r="AX145" s="183" t="s">
        <v>22</v>
      </c>
      <c r="AY145" s="183" t="s">
        <v>216</v>
      </c>
    </row>
    <row r="146" spans="2:65" s="6" customFormat="1" ht="15.75" customHeight="1">
      <c r="B146" s="23"/>
      <c r="C146" s="153" t="s">
        <v>280</v>
      </c>
      <c r="D146" s="153" t="s">
        <v>218</v>
      </c>
      <c r="E146" s="154" t="s">
        <v>281</v>
      </c>
      <c r="F146" s="155" t="s">
        <v>282</v>
      </c>
      <c r="G146" s="156" t="s">
        <v>133</v>
      </c>
      <c r="H146" s="157">
        <v>53.573</v>
      </c>
      <c r="I146" s="158"/>
      <c r="J146" s="159">
        <f>ROUND($I$146*$H$146,2)</f>
        <v>0</v>
      </c>
      <c r="K146" s="155" t="s">
        <v>221</v>
      </c>
      <c r="L146" s="43"/>
      <c r="M146" s="160"/>
      <c r="N146" s="161" t="s">
        <v>48</v>
      </c>
      <c r="O146" s="24"/>
      <c r="P146" s="24"/>
      <c r="Q146" s="162">
        <v>0</v>
      </c>
      <c r="R146" s="162">
        <f>$Q$146*$H$146</f>
        <v>0</v>
      </c>
      <c r="S146" s="162">
        <v>0</v>
      </c>
      <c r="T146" s="163">
        <f>$S$146*$H$146</f>
        <v>0</v>
      </c>
      <c r="AR146" s="97" t="s">
        <v>181</v>
      </c>
      <c r="AT146" s="97" t="s">
        <v>218</v>
      </c>
      <c r="AU146" s="97" t="s">
        <v>85</v>
      </c>
      <c r="AY146" s="6" t="s">
        <v>216</v>
      </c>
      <c r="BE146" s="164">
        <f>IF($N$146="základní",$J$146,0)</f>
        <v>0</v>
      </c>
      <c r="BF146" s="164">
        <f>IF($N$146="snížená",$J$146,0)</f>
        <v>0</v>
      </c>
      <c r="BG146" s="164">
        <f>IF($N$146="zákl. přenesená",$J$146,0)</f>
        <v>0</v>
      </c>
      <c r="BH146" s="164">
        <f>IF($N$146="sníž. přenesená",$J$146,0)</f>
        <v>0</v>
      </c>
      <c r="BI146" s="164">
        <f>IF($N$146="nulová",$J$146,0)</f>
        <v>0</v>
      </c>
      <c r="BJ146" s="97" t="s">
        <v>22</v>
      </c>
      <c r="BK146" s="164">
        <f>ROUND($I$146*$H$146,2)</f>
        <v>0</v>
      </c>
      <c r="BL146" s="97" t="s">
        <v>181</v>
      </c>
      <c r="BM146" s="97" t="s">
        <v>283</v>
      </c>
    </row>
    <row r="147" spans="2:47" s="6" customFormat="1" ht="27" customHeight="1">
      <c r="B147" s="23"/>
      <c r="C147" s="24"/>
      <c r="D147" s="165" t="s">
        <v>223</v>
      </c>
      <c r="E147" s="24"/>
      <c r="F147" s="166" t="s">
        <v>284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223</v>
      </c>
      <c r="AU147" s="6" t="s">
        <v>85</v>
      </c>
    </row>
    <row r="148" spans="2:47" s="6" customFormat="1" ht="44.25" customHeight="1">
      <c r="B148" s="23"/>
      <c r="C148" s="24"/>
      <c r="D148" s="169" t="s">
        <v>256</v>
      </c>
      <c r="E148" s="24"/>
      <c r="F148" s="191" t="s">
        <v>257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256</v>
      </c>
      <c r="AU148" s="6" t="s">
        <v>85</v>
      </c>
    </row>
    <row r="149" spans="2:51" s="6" customFormat="1" ht="15.75" customHeight="1">
      <c r="B149" s="167"/>
      <c r="C149" s="168"/>
      <c r="D149" s="169" t="s">
        <v>225</v>
      </c>
      <c r="E149" s="168"/>
      <c r="F149" s="170" t="s">
        <v>159</v>
      </c>
      <c r="G149" s="168"/>
      <c r="H149" s="171">
        <v>53.573</v>
      </c>
      <c r="J149" s="168"/>
      <c r="K149" s="168"/>
      <c r="L149" s="172"/>
      <c r="M149" s="173"/>
      <c r="N149" s="168"/>
      <c r="O149" s="168"/>
      <c r="P149" s="168"/>
      <c r="Q149" s="168"/>
      <c r="R149" s="168"/>
      <c r="S149" s="168"/>
      <c r="T149" s="174"/>
      <c r="AT149" s="175" t="s">
        <v>225</v>
      </c>
      <c r="AU149" s="175" t="s">
        <v>85</v>
      </c>
      <c r="AV149" s="175" t="s">
        <v>85</v>
      </c>
      <c r="AW149" s="175" t="s">
        <v>188</v>
      </c>
      <c r="AX149" s="175" t="s">
        <v>77</v>
      </c>
      <c r="AY149" s="175" t="s">
        <v>216</v>
      </c>
    </row>
    <row r="150" spans="2:51" s="6" customFormat="1" ht="15.75" customHeight="1">
      <c r="B150" s="176"/>
      <c r="C150" s="177"/>
      <c r="D150" s="169" t="s">
        <v>225</v>
      </c>
      <c r="E150" s="177"/>
      <c r="F150" s="178" t="s">
        <v>226</v>
      </c>
      <c r="G150" s="177"/>
      <c r="H150" s="179">
        <v>53.573</v>
      </c>
      <c r="J150" s="177"/>
      <c r="K150" s="177"/>
      <c r="L150" s="180"/>
      <c r="M150" s="181"/>
      <c r="N150" s="177"/>
      <c r="O150" s="177"/>
      <c r="P150" s="177"/>
      <c r="Q150" s="177"/>
      <c r="R150" s="177"/>
      <c r="S150" s="177"/>
      <c r="T150" s="182"/>
      <c r="AT150" s="183" t="s">
        <v>225</v>
      </c>
      <c r="AU150" s="183" t="s">
        <v>85</v>
      </c>
      <c r="AV150" s="183" t="s">
        <v>181</v>
      </c>
      <c r="AW150" s="183" t="s">
        <v>188</v>
      </c>
      <c r="AX150" s="183" t="s">
        <v>22</v>
      </c>
      <c r="AY150" s="183" t="s">
        <v>216</v>
      </c>
    </row>
    <row r="151" spans="2:65" s="6" customFormat="1" ht="15.75" customHeight="1">
      <c r="B151" s="23"/>
      <c r="C151" s="153" t="s">
        <v>285</v>
      </c>
      <c r="D151" s="153" t="s">
        <v>218</v>
      </c>
      <c r="E151" s="154" t="s">
        <v>281</v>
      </c>
      <c r="F151" s="155" t="s">
        <v>282</v>
      </c>
      <c r="G151" s="156" t="s">
        <v>133</v>
      </c>
      <c r="H151" s="157">
        <v>44.425</v>
      </c>
      <c r="I151" s="158"/>
      <c r="J151" s="159">
        <f>ROUND($I$151*$H$151,2)</f>
        <v>0</v>
      </c>
      <c r="K151" s="155" t="s">
        <v>221</v>
      </c>
      <c r="L151" s="43"/>
      <c r="M151" s="160"/>
      <c r="N151" s="161" t="s">
        <v>48</v>
      </c>
      <c r="O151" s="24"/>
      <c r="P151" s="24"/>
      <c r="Q151" s="162">
        <v>0</v>
      </c>
      <c r="R151" s="162">
        <f>$Q$151*$H$151</f>
        <v>0</v>
      </c>
      <c r="S151" s="162">
        <v>0</v>
      </c>
      <c r="T151" s="163">
        <f>$S$151*$H$151</f>
        <v>0</v>
      </c>
      <c r="AR151" s="97" t="s">
        <v>181</v>
      </c>
      <c r="AT151" s="97" t="s">
        <v>218</v>
      </c>
      <c r="AU151" s="97" t="s">
        <v>85</v>
      </c>
      <c r="AY151" s="6" t="s">
        <v>216</v>
      </c>
      <c r="BE151" s="164">
        <f>IF($N$151="základní",$J$151,0)</f>
        <v>0</v>
      </c>
      <c r="BF151" s="164">
        <f>IF($N$151="snížená",$J$151,0)</f>
        <v>0</v>
      </c>
      <c r="BG151" s="164">
        <f>IF($N$151="zákl. přenesená",$J$151,0)</f>
        <v>0</v>
      </c>
      <c r="BH151" s="164">
        <f>IF($N$151="sníž. přenesená",$J$151,0)</f>
        <v>0</v>
      </c>
      <c r="BI151" s="164">
        <f>IF($N$151="nulová",$J$151,0)</f>
        <v>0</v>
      </c>
      <c r="BJ151" s="97" t="s">
        <v>22</v>
      </c>
      <c r="BK151" s="164">
        <f>ROUND($I$151*$H$151,2)</f>
        <v>0</v>
      </c>
      <c r="BL151" s="97" t="s">
        <v>181</v>
      </c>
      <c r="BM151" s="97" t="s">
        <v>286</v>
      </c>
    </row>
    <row r="152" spans="2:47" s="6" customFormat="1" ht="27" customHeight="1">
      <c r="B152" s="23"/>
      <c r="C152" s="24"/>
      <c r="D152" s="165" t="s">
        <v>223</v>
      </c>
      <c r="E152" s="24"/>
      <c r="F152" s="166" t="s">
        <v>284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223</v>
      </c>
      <c r="AU152" s="6" t="s">
        <v>85</v>
      </c>
    </row>
    <row r="153" spans="2:51" s="6" customFormat="1" ht="15.75" customHeight="1">
      <c r="B153" s="167"/>
      <c r="C153" s="168"/>
      <c r="D153" s="169" t="s">
        <v>225</v>
      </c>
      <c r="E153" s="168" t="s">
        <v>165</v>
      </c>
      <c r="F153" s="170" t="s">
        <v>287</v>
      </c>
      <c r="G153" s="168"/>
      <c r="H153" s="171">
        <v>44.425</v>
      </c>
      <c r="J153" s="168"/>
      <c r="K153" s="168"/>
      <c r="L153" s="172"/>
      <c r="M153" s="173"/>
      <c r="N153" s="168"/>
      <c r="O153" s="168"/>
      <c r="P153" s="168"/>
      <c r="Q153" s="168"/>
      <c r="R153" s="168"/>
      <c r="S153" s="168"/>
      <c r="T153" s="174"/>
      <c r="AT153" s="175" t="s">
        <v>225</v>
      </c>
      <c r="AU153" s="175" t="s">
        <v>85</v>
      </c>
      <c r="AV153" s="175" t="s">
        <v>85</v>
      </c>
      <c r="AW153" s="175" t="s">
        <v>188</v>
      </c>
      <c r="AX153" s="175" t="s">
        <v>77</v>
      </c>
      <c r="AY153" s="175" t="s">
        <v>216</v>
      </c>
    </row>
    <row r="154" spans="2:51" s="6" customFormat="1" ht="15.75" customHeight="1">
      <c r="B154" s="176"/>
      <c r="C154" s="177"/>
      <c r="D154" s="169" t="s">
        <v>225</v>
      </c>
      <c r="E154" s="177"/>
      <c r="F154" s="178" t="s">
        <v>226</v>
      </c>
      <c r="G154" s="177"/>
      <c r="H154" s="179">
        <v>44.425</v>
      </c>
      <c r="J154" s="177"/>
      <c r="K154" s="177"/>
      <c r="L154" s="180"/>
      <c r="M154" s="181"/>
      <c r="N154" s="177"/>
      <c r="O154" s="177"/>
      <c r="P154" s="177"/>
      <c r="Q154" s="177"/>
      <c r="R154" s="177"/>
      <c r="S154" s="177"/>
      <c r="T154" s="182"/>
      <c r="AT154" s="183" t="s">
        <v>225</v>
      </c>
      <c r="AU154" s="183" t="s">
        <v>85</v>
      </c>
      <c r="AV154" s="183" t="s">
        <v>181</v>
      </c>
      <c r="AW154" s="183" t="s">
        <v>188</v>
      </c>
      <c r="AX154" s="183" t="s">
        <v>22</v>
      </c>
      <c r="AY154" s="183" t="s">
        <v>216</v>
      </c>
    </row>
    <row r="155" spans="2:65" s="6" customFormat="1" ht="15.75" customHeight="1">
      <c r="B155" s="23"/>
      <c r="C155" s="153" t="s">
        <v>288</v>
      </c>
      <c r="D155" s="153" t="s">
        <v>218</v>
      </c>
      <c r="E155" s="154" t="s">
        <v>289</v>
      </c>
      <c r="F155" s="155" t="s">
        <v>290</v>
      </c>
      <c r="G155" s="156" t="s">
        <v>133</v>
      </c>
      <c r="H155" s="157">
        <v>5.05</v>
      </c>
      <c r="I155" s="158"/>
      <c r="J155" s="159">
        <f>ROUND($I$155*$H$155,2)</f>
        <v>0</v>
      </c>
      <c r="K155" s="155" t="s">
        <v>221</v>
      </c>
      <c r="L155" s="43"/>
      <c r="M155" s="160"/>
      <c r="N155" s="161" t="s">
        <v>48</v>
      </c>
      <c r="O155" s="24"/>
      <c r="P155" s="24"/>
      <c r="Q155" s="162">
        <v>0</v>
      </c>
      <c r="R155" s="162">
        <f>$Q$155*$H$155</f>
        <v>0</v>
      </c>
      <c r="S155" s="162">
        <v>0</v>
      </c>
      <c r="T155" s="163">
        <f>$S$155*$H$155</f>
        <v>0</v>
      </c>
      <c r="AR155" s="97" t="s">
        <v>181</v>
      </c>
      <c r="AT155" s="97" t="s">
        <v>218</v>
      </c>
      <c r="AU155" s="97" t="s">
        <v>85</v>
      </c>
      <c r="AY155" s="6" t="s">
        <v>216</v>
      </c>
      <c r="BE155" s="164">
        <f>IF($N$155="základní",$J$155,0)</f>
        <v>0</v>
      </c>
      <c r="BF155" s="164">
        <f>IF($N$155="snížená",$J$155,0)</f>
        <v>0</v>
      </c>
      <c r="BG155" s="164">
        <f>IF($N$155="zákl. přenesená",$J$155,0)</f>
        <v>0</v>
      </c>
      <c r="BH155" s="164">
        <f>IF($N$155="sníž. přenesená",$J$155,0)</f>
        <v>0</v>
      </c>
      <c r="BI155" s="164">
        <f>IF($N$155="nulová",$J$155,0)</f>
        <v>0</v>
      </c>
      <c r="BJ155" s="97" t="s">
        <v>22</v>
      </c>
      <c r="BK155" s="164">
        <f>ROUND($I$155*$H$155,2)</f>
        <v>0</v>
      </c>
      <c r="BL155" s="97" t="s">
        <v>181</v>
      </c>
      <c r="BM155" s="97" t="s">
        <v>291</v>
      </c>
    </row>
    <row r="156" spans="2:47" s="6" customFormat="1" ht="27" customHeight="1">
      <c r="B156" s="23"/>
      <c r="C156" s="24"/>
      <c r="D156" s="165" t="s">
        <v>223</v>
      </c>
      <c r="E156" s="24"/>
      <c r="F156" s="166" t="s">
        <v>292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223</v>
      </c>
      <c r="AU156" s="6" t="s">
        <v>85</v>
      </c>
    </row>
    <row r="157" spans="2:51" s="6" customFormat="1" ht="15.75" customHeight="1">
      <c r="B157" s="167"/>
      <c r="C157" s="168"/>
      <c r="D157" s="169" t="s">
        <v>225</v>
      </c>
      <c r="E157" s="168"/>
      <c r="F157" s="170" t="s">
        <v>154</v>
      </c>
      <c r="G157" s="168"/>
      <c r="H157" s="171">
        <v>5.05</v>
      </c>
      <c r="J157" s="168"/>
      <c r="K157" s="168"/>
      <c r="L157" s="172"/>
      <c r="M157" s="173"/>
      <c r="N157" s="168"/>
      <c r="O157" s="168"/>
      <c r="P157" s="168"/>
      <c r="Q157" s="168"/>
      <c r="R157" s="168"/>
      <c r="S157" s="168"/>
      <c r="T157" s="174"/>
      <c r="AT157" s="175" t="s">
        <v>225</v>
      </c>
      <c r="AU157" s="175" t="s">
        <v>85</v>
      </c>
      <c r="AV157" s="175" t="s">
        <v>85</v>
      </c>
      <c r="AW157" s="175" t="s">
        <v>188</v>
      </c>
      <c r="AX157" s="175" t="s">
        <v>77</v>
      </c>
      <c r="AY157" s="175" t="s">
        <v>216</v>
      </c>
    </row>
    <row r="158" spans="2:51" s="6" customFormat="1" ht="15.75" customHeight="1">
      <c r="B158" s="176"/>
      <c r="C158" s="177"/>
      <c r="D158" s="169" t="s">
        <v>225</v>
      </c>
      <c r="E158" s="177"/>
      <c r="F158" s="178" t="s">
        <v>226</v>
      </c>
      <c r="G158" s="177"/>
      <c r="H158" s="179">
        <v>5.05</v>
      </c>
      <c r="J158" s="177"/>
      <c r="K158" s="177"/>
      <c r="L158" s="180"/>
      <c r="M158" s="181"/>
      <c r="N158" s="177"/>
      <c r="O158" s="177"/>
      <c r="P158" s="177"/>
      <c r="Q158" s="177"/>
      <c r="R158" s="177"/>
      <c r="S158" s="177"/>
      <c r="T158" s="182"/>
      <c r="AT158" s="183" t="s">
        <v>225</v>
      </c>
      <c r="AU158" s="183" t="s">
        <v>85</v>
      </c>
      <c r="AV158" s="183" t="s">
        <v>181</v>
      </c>
      <c r="AW158" s="183" t="s">
        <v>188</v>
      </c>
      <c r="AX158" s="183" t="s">
        <v>22</v>
      </c>
      <c r="AY158" s="183" t="s">
        <v>216</v>
      </c>
    </row>
    <row r="159" spans="2:65" s="6" customFormat="1" ht="15.75" customHeight="1">
      <c r="B159" s="23"/>
      <c r="C159" s="153" t="s">
        <v>7</v>
      </c>
      <c r="D159" s="153" t="s">
        <v>218</v>
      </c>
      <c r="E159" s="154" t="s">
        <v>293</v>
      </c>
      <c r="F159" s="155" t="s">
        <v>294</v>
      </c>
      <c r="G159" s="156" t="s">
        <v>133</v>
      </c>
      <c r="H159" s="157">
        <v>15.15</v>
      </c>
      <c r="I159" s="158"/>
      <c r="J159" s="159">
        <f>ROUND($I$159*$H$159,2)</f>
        <v>0</v>
      </c>
      <c r="K159" s="155" t="s">
        <v>221</v>
      </c>
      <c r="L159" s="43"/>
      <c r="M159" s="160"/>
      <c r="N159" s="161" t="s">
        <v>48</v>
      </c>
      <c r="O159" s="24"/>
      <c r="P159" s="24"/>
      <c r="Q159" s="162">
        <v>0</v>
      </c>
      <c r="R159" s="162">
        <f>$Q$159*$H$159</f>
        <v>0</v>
      </c>
      <c r="S159" s="162">
        <v>0</v>
      </c>
      <c r="T159" s="163">
        <f>$S$159*$H$159</f>
        <v>0</v>
      </c>
      <c r="AR159" s="97" t="s">
        <v>181</v>
      </c>
      <c r="AT159" s="97" t="s">
        <v>218</v>
      </c>
      <c r="AU159" s="97" t="s">
        <v>85</v>
      </c>
      <c r="AY159" s="6" t="s">
        <v>216</v>
      </c>
      <c r="BE159" s="164">
        <f>IF($N$159="základní",$J$159,0)</f>
        <v>0</v>
      </c>
      <c r="BF159" s="164">
        <f>IF($N$159="snížená",$J$159,0)</f>
        <v>0</v>
      </c>
      <c r="BG159" s="164">
        <f>IF($N$159="zákl. přenesená",$J$159,0)</f>
        <v>0</v>
      </c>
      <c r="BH159" s="164">
        <f>IF($N$159="sníž. přenesená",$J$159,0)</f>
        <v>0</v>
      </c>
      <c r="BI159" s="164">
        <f>IF($N$159="nulová",$J$159,0)</f>
        <v>0</v>
      </c>
      <c r="BJ159" s="97" t="s">
        <v>22</v>
      </c>
      <c r="BK159" s="164">
        <f>ROUND($I$159*$H$159,2)</f>
        <v>0</v>
      </c>
      <c r="BL159" s="97" t="s">
        <v>181</v>
      </c>
      <c r="BM159" s="97" t="s">
        <v>295</v>
      </c>
    </row>
    <row r="160" spans="2:47" s="6" customFormat="1" ht="27" customHeight="1">
      <c r="B160" s="23"/>
      <c r="C160" s="24"/>
      <c r="D160" s="165" t="s">
        <v>223</v>
      </c>
      <c r="E160" s="24"/>
      <c r="F160" s="166" t="s">
        <v>296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223</v>
      </c>
      <c r="AU160" s="6" t="s">
        <v>85</v>
      </c>
    </row>
    <row r="161" spans="2:51" s="6" customFormat="1" ht="15.75" customHeight="1">
      <c r="B161" s="167"/>
      <c r="C161" s="168"/>
      <c r="D161" s="169" t="s">
        <v>225</v>
      </c>
      <c r="E161" s="168"/>
      <c r="F161" s="170" t="s">
        <v>154</v>
      </c>
      <c r="G161" s="168"/>
      <c r="H161" s="171">
        <v>5.05</v>
      </c>
      <c r="J161" s="168"/>
      <c r="K161" s="168"/>
      <c r="L161" s="172"/>
      <c r="M161" s="173"/>
      <c r="N161" s="168"/>
      <c r="O161" s="168"/>
      <c r="P161" s="168"/>
      <c r="Q161" s="168"/>
      <c r="R161" s="168"/>
      <c r="S161" s="168"/>
      <c r="T161" s="174"/>
      <c r="AT161" s="175" t="s">
        <v>225</v>
      </c>
      <c r="AU161" s="175" t="s">
        <v>85</v>
      </c>
      <c r="AV161" s="175" t="s">
        <v>85</v>
      </c>
      <c r="AW161" s="175" t="s">
        <v>188</v>
      </c>
      <c r="AX161" s="175" t="s">
        <v>77</v>
      </c>
      <c r="AY161" s="175" t="s">
        <v>216</v>
      </c>
    </row>
    <row r="162" spans="2:51" s="6" customFormat="1" ht="15.75" customHeight="1">
      <c r="B162" s="176"/>
      <c r="C162" s="177"/>
      <c r="D162" s="169" t="s">
        <v>225</v>
      </c>
      <c r="E162" s="177"/>
      <c r="F162" s="178" t="s">
        <v>226</v>
      </c>
      <c r="G162" s="177"/>
      <c r="H162" s="179">
        <v>5.05</v>
      </c>
      <c r="J162" s="177"/>
      <c r="K162" s="177"/>
      <c r="L162" s="180"/>
      <c r="M162" s="181"/>
      <c r="N162" s="177"/>
      <c r="O162" s="177"/>
      <c r="P162" s="177"/>
      <c r="Q162" s="177"/>
      <c r="R162" s="177"/>
      <c r="S162" s="177"/>
      <c r="T162" s="182"/>
      <c r="AT162" s="183" t="s">
        <v>225</v>
      </c>
      <c r="AU162" s="183" t="s">
        <v>85</v>
      </c>
      <c r="AV162" s="183" t="s">
        <v>181</v>
      </c>
      <c r="AW162" s="183" t="s">
        <v>188</v>
      </c>
      <c r="AX162" s="183" t="s">
        <v>22</v>
      </c>
      <c r="AY162" s="183" t="s">
        <v>216</v>
      </c>
    </row>
    <row r="163" spans="2:51" s="6" customFormat="1" ht="15.75" customHeight="1">
      <c r="B163" s="167"/>
      <c r="C163" s="168"/>
      <c r="D163" s="169" t="s">
        <v>225</v>
      </c>
      <c r="E163" s="168"/>
      <c r="F163" s="170" t="s">
        <v>297</v>
      </c>
      <c r="G163" s="168"/>
      <c r="H163" s="171">
        <v>15.15</v>
      </c>
      <c r="J163" s="168"/>
      <c r="K163" s="168"/>
      <c r="L163" s="172"/>
      <c r="M163" s="173"/>
      <c r="N163" s="168"/>
      <c r="O163" s="168"/>
      <c r="P163" s="168"/>
      <c r="Q163" s="168"/>
      <c r="R163" s="168"/>
      <c r="S163" s="168"/>
      <c r="T163" s="174"/>
      <c r="AT163" s="175" t="s">
        <v>225</v>
      </c>
      <c r="AU163" s="175" t="s">
        <v>85</v>
      </c>
      <c r="AV163" s="175" t="s">
        <v>85</v>
      </c>
      <c r="AW163" s="175" t="s">
        <v>77</v>
      </c>
      <c r="AX163" s="175" t="s">
        <v>22</v>
      </c>
      <c r="AY163" s="175" t="s">
        <v>216</v>
      </c>
    </row>
    <row r="164" spans="2:65" s="6" customFormat="1" ht="15.75" customHeight="1">
      <c r="B164" s="23"/>
      <c r="C164" s="153" t="s">
        <v>298</v>
      </c>
      <c r="D164" s="153" t="s">
        <v>218</v>
      </c>
      <c r="E164" s="154" t="s">
        <v>299</v>
      </c>
      <c r="F164" s="155" t="s">
        <v>300</v>
      </c>
      <c r="G164" s="156" t="s">
        <v>133</v>
      </c>
      <c r="H164" s="157">
        <v>5.05</v>
      </c>
      <c r="I164" s="158"/>
      <c r="J164" s="159">
        <f>ROUND($I$164*$H$164,2)</f>
        <v>0</v>
      </c>
      <c r="K164" s="155" t="s">
        <v>221</v>
      </c>
      <c r="L164" s="43"/>
      <c r="M164" s="160"/>
      <c r="N164" s="161" t="s">
        <v>48</v>
      </c>
      <c r="O164" s="24"/>
      <c r="P164" s="24"/>
      <c r="Q164" s="162">
        <v>0</v>
      </c>
      <c r="R164" s="162">
        <f>$Q$164*$H$164</f>
        <v>0</v>
      </c>
      <c r="S164" s="162">
        <v>0</v>
      </c>
      <c r="T164" s="163">
        <f>$S$164*$H$164</f>
        <v>0</v>
      </c>
      <c r="AR164" s="97" t="s">
        <v>181</v>
      </c>
      <c r="AT164" s="97" t="s">
        <v>218</v>
      </c>
      <c r="AU164" s="97" t="s">
        <v>85</v>
      </c>
      <c r="AY164" s="6" t="s">
        <v>216</v>
      </c>
      <c r="BE164" s="164">
        <f>IF($N$164="základní",$J$164,0)</f>
        <v>0</v>
      </c>
      <c r="BF164" s="164">
        <f>IF($N$164="snížená",$J$164,0)</f>
        <v>0</v>
      </c>
      <c r="BG164" s="164">
        <f>IF($N$164="zákl. přenesená",$J$164,0)</f>
        <v>0</v>
      </c>
      <c r="BH164" s="164">
        <f>IF($N$164="sníž. přenesená",$J$164,0)</f>
        <v>0</v>
      </c>
      <c r="BI164" s="164">
        <f>IF($N$164="nulová",$J$164,0)</f>
        <v>0</v>
      </c>
      <c r="BJ164" s="97" t="s">
        <v>22</v>
      </c>
      <c r="BK164" s="164">
        <f>ROUND($I$164*$H$164,2)</f>
        <v>0</v>
      </c>
      <c r="BL164" s="97" t="s">
        <v>181</v>
      </c>
      <c r="BM164" s="97" t="s">
        <v>301</v>
      </c>
    </row>
    <row r="165" spans="2:47" s="6" customFormat="1" ht="16.5" customHeight="1">
      <c r="B165" s="23"/>
      <c r="C165" s="24"/>
      <c r="D165" s="165" t="s">
        <v>223</v>
      </c>
      <c r="E165" s="24"/>
      <c r="F165" s="166" t="s">
        <v>302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223</v>
      </c>
      <c r="AU165" s="6" t="s">
        <v>85</v>
      </c>
    </row>
    <row r="166" spans="2:51" s="6" customFormat="1" ht="15.75" customHeight="1">
      <c r="B166" s="167"/>
      <c r="C166" s="168"/>
      <c r="D166" s="169" t="s">
        <v>225</v>
      </c>
      <c r="E166" s="168"/>
      <c r="F166" s="170" t="s">
        <v>154</v>
      </c>
      <c r="G166" s="168"/>
      <c r="H166" s="171">
        <v>5.05</v>
      </c>
      <c r="J166" s="168"/>
      <c r="K166" s="168"/>
      <c r="L166" s="172"/>
      <c r="M166" s="173"/>
      <c r="N166" s="168"/>
      <c r="O166" s="168"/>
      <c r="P166" s="168"/>
      <c r="Q166" s="168"/>
      <c r="R166" s="168"/>
      <c r="S166" s="168"/>
      <c r="T166" s="174"/>
      <c r="AT166" s="175" t="s">
        <v>225</v>
      </c>
      <c r="AU166" s="175" t="s">
        <v>85</v>
      </c>
      <c r="AV166" s="175" t="s">
        <v>85</v>
      </c>
      <c r="AW166" s="175" t="s">
        <v>188</v>
      </c>
      <c r="AX166" s="175" t="s">
        <v>77</v>
      </c>
      <c r="AY166" s="175" t="s">
        <v>216</v>
      </c>
    </row>
    <row r="167" spans="2:51" s="6" customFormat="1" ht="15.75" customHeight="1">
      <c r="B167" s="176"/>
      <c r="C167" s="177"/>
      <c r="D167" s="169" t="s">
        <v>225</v>
      </c>
      <c r="E167" s="177"/>
      <c r="F167" s="178" t="s">
        <v>226</v>
      </c>
      <c r="G167" s="177"/>
      <c r="H167" s="179">
        <v>5.05</v>
      </c>
      <c r="J167" s="177"/>
      <c r="K167" s="177"/>
      <c r="L167" s="180"/>
      <c r="M167" s="181"/>
      <c r="N167" s="177"/>
      <c r="O167" s="177"/>
      <c r="P167" s="177"/>
      <c r="Q167" s="177"/>
      <c r="R167" s="177"/>
      <c r="S167" s="177"/>
      <c r="T167" s="182"/>
      <c r="AT167" s="183" t="s">
        <v>225</v>
      </c>
      <c r="AU167" s="183" t="s">
        <v>85</v>
      </c>
      <c r="AV167" s="183" t="s">
        <v>181</v>
      </c>
      <c r="AW167" s="183" t="s">
        <v>188</v>
      </c>
      <c r="AX167" s="183" t="s">
        <v>22</v>
      </c>
      <c r="AY167" s="183" t="s">
        <v>216</v>
      </c>
    </row>
    <row r="168" spans="2:65" s="6" customFormat="1" ht="15.75" customHeight="1">
      <c r="B168" s="23"/>
      <c r="C168" s="153" t="s">
        <v>303</v>
      </c>
      <c r="D168" s="153" t="s">
        <v>218</v>
      </c>
      <c r="E168" s="154" t="s">
        <v>304</v>
      </c>
      <c r="F168" s="155" t="s">
        <v>305</v>
      </c>
      <c r="G168" s="156" t="s">
        <v>133</v>
      </c>
      <c r="H168" s="157">
        <v>53.573</v>
      </c>
      <c r="I168" s="158"/>
      <c r="J168" s="159">
        <f>ROUND($I$168*$H$168,2)</f>
        <v>0</v>
      </c>
      <c r="K168" s="155" t="s">
        <v>221</v>
      </c>
      <c r="L168" s="43"/>
      <c r="M168" s="160"/>
      <c r="N168" s="161" t="s">
        <v>48</v>
      </c>
      <c r="O168" s="24"/>
      <c r="P168" s="24"/>
      <c r="Q168" s="162">
        <v>0</v>
      </c>
      <c r="R168" s="162">
        <f>$Q$168*$H$168</f>
        <v>0</v>
      </c>
      <c r="S168" s="162">
        <v>0</v>
      </c>
      <c r="T168" s="163">
        <f>$S$168*$H$168</f>
        <v>0</v>
      </c>
      <c r="AR168" s="97" t="s">
        <v>181</v>
      </c>
      <c r="AT168" s="97" t="s">
        <v>218</v>
      </c>
      <c r="AU168" s="97" t="s">
        <v>85</v>
      </c>
      <c r="AY168" s="6" t="s">
        <v>216</v>
      </c>
      <c r="BE168" s="164">
        <f>IF($N$168="základní",$J$168,0)</f>
        <v>0</v>
      </c>
      <c r="BF168" s="164">
        <f>IF($N$168="snížená",$J$168,0)</f>
        <v>0</v>
      </c>
      <c r="BG168" s="164">
        <f>IF($N$168="zákl. přenesená",$J$168,0)</f>
        <v>0</v>
      </c>
      <c r="BH168" s="164">
        <f>IF($N$168="sníž. přenesená",$J$168,0)</f>
        <v>0</v>
      </c>
      <c r="BI168" s="164">
        <f>IF($N$168="nulová",$J$168,0)</f>
        <v>0</v>
      </c>
      <c r="BJ168" s="97" t="s">
        <v>22</v>
      </c>
      <c r="BK168" s="164">
        <f>ROUND($I$168*$H$168,2)</f>
        <v>0</v>
      </c>
      <c r="BL168" s="97" t="s">
        <v>181</v>
      </c>
      <c r="BM168" s="97" t="s">
        <v>306</v>
      </c>
    </row>
    <row r="169" spans="2:47" s="6" customFormat="1" ht="16.5" customHeight="1">
      <c r="B169" s="23"/>
      <c r="C169" s="24"/>
      <c r="D169" s="165" t="s">
        <v>223</v>
      </c>
      <c r="E169" s="24"/>
      <c r="F169" s="166" t="s">
        <v>305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223</v>
      </c>
      <c r="AU169" s="6" t="s">
        <v>85</v>
      </c>
    </row>
    <row r="170" spans="2:47" s="6" customFormat="1" ht="44.25" customHeight="1">
      <c r="B170" s="23"/>
      <c r="C170" s="24"/>
      <c r="D170" s="169" t="s">
        <v>256</v>
      </c>
      <c r="E170" s="24"/>
      <c r="F170" s="191" t="s">
        <v>257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256</v>
      </c>
      <c r="AU170" s="6" t="s">
        <v>85</v>
      </c>
    </row>
    <row r="171" spans="2:51" s="6" customFormat="1" ht="15.75" customHeight="1">
      <c r="B171" s="167"/>
      <c r="C171" s="168"/>
      <c r="D171" s="169" t="s">
        <v>225</v>
      </c>
      <c r="E171" s="168"/>
      <c r="F171" s="170" t="s">
        <v>159</v>
      </c>
      <c r="G171" s="168"/>
      <c r="H171" s="171">
        <v>53.573</v>
      </c>
      <c r="J171" s="168"/>
      <c r="K171" s="168"/>
      <c r="L171" s="172"/>
      <c r="M171" s="173"/>
      <c r="N171" s="168"/>
      <c r="O171" s="168"/>
      <c r="P171" s="168"/>
      <c r="Q171" s="168"/>
      <c r="R171" s="168"/>
      <c r="S171" s="168"/>
      <c r="T171" s="174"/>
      <c r="AT171" s="175" t="s">
        <v>225</v>
      </c>
      <c r="AU171" s="175" t="s">
        <v>85</v>
      </c>
      <c r="AV171" s="175" t="s">
        <v>85</v>
      </c>
      <c r="AW171" s="175" t="s">
        <v>188</v>
      </c>
      <c r="AX171" s="175" t="s">
        <v>77</v>
      </c>
      <c r="AY171" s="175" t="s">
        <v>216</v>
      </c>
    </row>
    <row r="172" spans="2:51" s="6" customFormat="1" ht="15.75" customHeight="1">
      <c r="B172" s="176"/>
      <c r="C172" s="177"/>
      <c r="D172" s="169" t="s">
        <v>225</v>
      </c>
      <c r="E172" s="177"/>
      <c r="F172" s="178" t="s">
        <v>226</v>
      </c>
      <c r="G172" s="177"/>
      <c r="H172" s="179">
        <v>53.573</v>
      </c>
      <c r="J172" s="177"/>
      <c r="K172" s="177"/>
      <c r="L172" s="180"/>
      <c r="M172" s="181"/>
      <c r="N172" s="177"/>
      <c r="O172" s="177"/>
      <c r="P172" s="177"/>
      <c r="Q172" s="177"/>
      <c r="R172" s="177"/>
      <c r="S172" s="177"/>
      <c r="T172" s="182"/>
      <c r="AT172" s="183" t="s">
        <v>225</v>
      </c>
      <c r="AU172" s="183" t="s">
        <v>85</v>
      </c>
      <c r="AV172" s="183" t="s">
        <v>181</v>
      </c>
      <c r="AW172" s="183" t="s">
        <v>188</v>
      </c>
      <c r="AX172" s="183" t="s">
        <v>22</v>
      </c>
      <c r="AY172" s="183" t="s">
        <v>216</v>
      </c>
    </row>
    <row r="173" spans="2:65" s="6" customFormat="1" ht="15.75" customHeight="1">
      <c r="B173" s="23"/>
      <c r="C173" s="153" t="s">
        <v>307</v>
      </c>
      <c r="D173" s="153" t="s">
        <v>218</v>
      </c>
      <c r="E173" s="154" t="s">
        <v>304</v>
      </c>
      <c r="F173" s="155" t="s">
        <v>305</v>
      </c>
      <c r="G173" s="156" t="s">
        <v>133</v>
      </c>
      <c r="H173" s="157">
        <v>49.475</v>
      </c>
      <c r="I173" s="158"/>
      <c r="J173" s="159">
        <f>ROUND($I$173*$H$173,2)</f>
        <v>0</v>
      </c>
      <c r="K173" s="155" t="s">
        <v>221</v>
      </c>
      <c r="L173" s="43"/>
      <c r="M173" s="160"/>
      <c r="N173" s="161" t="s">
        <v>48</v>
      </c>
      <c r="O173" s="24"/>
      <c r="P173" s="24"/>
      <c r="Q173" s="162">
        <v>0</v>
      </c>
      <c r="R173" s="162">
        <f>$Q$173*$H$173</f>
        <v>0</v>
      </c>
      <c r="S173" s="162">
        <v>0</v>
      </c>
      <c r="T173" s="163">
        <f>$S$173*$H$173</f>
        <v>0</v>
      </c>
      <c r="AR173" s="97" t="s">
        <v>181</v>
      </c>
      <c r="AT173" s="97" t="s">
        <v>218</v>
      </c>
      <c r="AU173" s="97" t="s">
        <v>85</v>
      </c>
      <c r="AY173" s="6" t="s">
        <v>216</v>
      </c>
      <c r="BE173" s="164">
        <f>IF($N$173="základní",$J$173,0)</f>
        <v>0</v>
      </c>
      <c r="BF173" s="164">
        <f>IF($N$173="snížená",$J$173,0)</f>
        <v>0</v>
      </c>
      <c r="BG173" s="164">
        <f>IF($N$173="zákl. přenesená",$J$173,0)</f>
        <v>0</v>
      </c>
      <c r="BH173" s="164">
        <f>IF($N$173="sníž. přenesená",$J$173,0)</f>
        <v>0</v>
      </c>
      <c r="BI173" s="164">
        <f>IF($N$173="nulová",$J$173,0)</f>
        <v>0</v>
      </c>
      <c r="BJ173" s="97" t="s">
        <v>22</v>
      </c>
      <c r="BK173" s="164">
        <f>ROUND($I$173*$H$173,2)</f>
        <v>0</v>
      </c>
      <c r="BL173" s="97" t="s">
        <v>181</v>
      </c>
      <c r="BM173" s="97" t="s">
        <v>308</v>
      </c>
    </row>
    <row r="174" spans="2:47" s="6" customFormat="1" ht="16.5" customHeight="1">
      <c r="B174" s="23"/>
      <c r="C174" s="24"/>
      <c r="D174" s="165" t="s">
        <v>223</v>
      </c>
      <c r="E174" s="24"/>
      <c r="F174" s="166" t="s">
        <v>305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223</v>
      </c>
      <c r="AU174" s="6" t="s">
        <v>85</v>
      </c>
    </row>
    <row r="175" spans="2:51" s="6" customFormat="1" ht="15.75" customHeight="1">
      <c r="B175" s="167"/>
      <c r="C175" s="168"/>
      <c r="D175" s="169" t="s">
        <v>225</v>
      </c>
      <c r="E175" s="168"/>
      <c r="F175" s="170" t="s">
        <v>309</v>
      </c>
      <c r="G175" s="168"/>
      <c r="H175" s="171">
        <v>49.475</v>
      </c>
      <c r="J175" s="168"/>
      <c r="K175" s="168"/>
      <c r="L175" s="172"/>
      <c r="M175" s="173"/>
      <c r="N175" s="168"/>
      <c r="O175" s="168"/>
      <c r="P175" s="168"/>
      <c r="Q175" s="168"/>
      <c r="R175" s="168"/>
      <c r="S175" s="168"/>
      <c r="T175" s="174"/>
      <c r="AT175" s="175" t="s">
        <v>225</v>
      </c>
      <c r="AU175" s="175" t="s">
        <v>85</v>
      </c>
      <c r="AV175" s="175" t="s">
        <v>85</v>
      </c>
      <c r="AW175" s="175" t="s">
        <v>188</v>
      </c>
      <c r="AX175" s="175" t="s">
        <v>77</v>
      </c>
      <c r="AY175" s="175" t="s">
        <v>216</v>
      </c>
    </row>
    <row r="176" spans="2:51" s="6" customFormat="1" ht="15.75" customHeight="1">
      <c r="B176" s="176"/>
      <c r="C176" s="177"/>
      <c r="D176" s="169" t="s">
        <v>225</v>
      </c>
      <c r="E176" s="177"/>
      <c r="F176" s="178" t="s">
        <v>226</v>
      </c>
      <c r="G176" s="177"/>
      <c r="H176" s="179">
        <v>49.475</v>
      </c>
      <c r="J176" s="177"/>
      <c r="K176" s="177"/>
      <c r="L176" s="180"/>
      <c r="M176" s="181"/>
      <c r="N176" s="177"/>
      <c r="O176" s="177"/>
      <c r="P176" s="177"/>
      <c r="Q176" s="177"/>
      <c r="R176" s="177"/>
      <c r="S176" s="177"/>
      <c r="T176" s="182"/>
      <c r="AT176" s="183" t="s">
        <v>225</v>
      </c>
      <c r="AU176" s="183" t="s">
        <v>85</v>
      </c>
      <c r="AV176" s="183" t="s">
        <v>181</v>
      </c>
      <c r="AW176" s="183" t="s">
        <v>188</v>
      </c>
      <c r="AX176" s="183" t="s">
        <v>22</v>
      </c>
      <c r="AY176" s="183" t="s">
        <v>216</v>
      </c>
    </row>
    <row r="177" spans="2:65" s="6" customFormat="1" ht="15.75" customHeight="1">
      <c r="B177" s="23"/>
      <c r="C177" s="153" t="s">
        <v>310</v>
      </c>
      <c r="D177" s="153" t="s">
        <v>218</v>
      </c>
      <c r="E177" s="154" t="s">
        <v>311</v>
      </c>
      <c r="F177" s="155" t="s">
        <v>312</v>
      </c>
      <c r="G177" s="156" t="s">
        <v>313</v>
      </c>
      <c r="H177" s="157">
        <v>107.146</v>
      </c>
      <c r="I177" s="158"/>
      <c r="J177" s="159">
        <f>ROUND($I$177*$H$177,2)</f>
        <v>0</v>
      </c>
      <c r="K177" s="155" t="s">
        <v>221</v>
      </c>
      <c r="L177" s="43"/>
      <c r="M177" s="160"/>
      <c r="N177" s="161" t="s">
        <v>48</v>
      </c>
      <c r="O177" s="24"/>
      <c r="P177" s="24"/>
      <c r="Q177" s="162">
        <v>0</v>
      </c>
      <c r="R177" s="162">
        <f>$Q$177*$H$177</f>
        <v>0</v>
      </c>
      <c r="S177" s="162">
        <v>0</v>
      </c>
      <c r="T177" s="163">
        <f>$S$177*$H$177</f>
        <v>0</v>
      </c>
      <c r="AR177" s="97" t="s">
        <v>181</v>
      </c>
      <c r="AT177" s="97" t="s">
        <v>218</v>
      </c>
      <c r="AU177" s="97" t="s">
        <v>85</v>
      </c>
      <c r="AY177" s="6" t="s">
        <v>216</v>
      </c>
      <c r="BE177" s="164">
        <f>IF($N$177="základní",$J$177,0)</f>
        <v>0</v>
      </c>
      <c r="BF177" s="164">
        <f>IF($N$177="snížená",$J$177,0)</f>
        <v>0</v>
      </c>
      <c r="BG177" s="164">
        <f>IF($N$177="zákl. přenesená",$J$177,0)</f>
        <v>0</v>
      </c>
      <c r="BH177" s="164">
        <f>IF($N$177="sníž. přenesená",$J$177,0)</f>
        <v>0</v>
      </c>
      <c r="BI177" s="164">
        <f>IF($N$177="nulová",$J$177,0)</f>
        <v>0</v>
      </c>
      <c r="BJ177" s="97" t="s">
        <v>22</v>
      </c>
      <c r="BK177" s="164">
        <f>ROUND($I$177*$H$177,2)</f>
        <v>0</v>
      </c>
      <c r="BL177" s="97" t="s">
        <v>181</v>
      </c>
      <c r="BM177" s="97" t="s">
        <v>314</v>
      </c>
    </row>
    <row r="178" spans="2:47" s="6" customFormat="1" ht="16.5" customHeight="1">
      <c r="B178" s="23"/>
      <c r="C178" s="24"/>
      <c r="D178" s="165" t="s">
        <v>223</v>
      </c>
      <c r="E178" s="24"/>
      <c r="F178" s="166" t="s">
        <v>315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223</v>
      </c>
      <c r="AU178" s="6" t="s">
        <v>85</v>
      </c>
    </row>
    <row r="179" spans="2:47" s="6" customFormat="1" ht="44.25" customHeight="1">
      <c r="B179" s="23"/>
      <c r="C179" s="24"/>
      <c r="D179" s="169" t="s">
        <v>256</v>
      </c>
      <c r="E179" s="24"/>
      <c r="F179" s="191" t="s">
        <v>257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256</v>
      </c>
      <c r="AU179" s="6" t="s">
        <v>85</v>
      </c>
    </row>
    <row r="180" spans="2:51" s="6" customFormat="1" ht="15.75" customHeight="1">
      <c r="B180" s="167"/>
      <c r="C180" s="168"/>
      <c r="D180" s="169" t="s">
        <v>225</v>
      </c>
      <c r="E180" s="168"/>
      <c r="F180" s="170" t="s">
        <v>316</v>
      </c>
      <c r="G180" s="168"/>
      <c r="H180" s="171">
        <v>107.146</v>
      </c>
      <c r="J180" s="168"/>
      <c r="K180" s="168"/>
      <c r="L180" s="172"/>
      <c r="M180" s="173"/>
      <c r="N180" s="168"/>
      <c r="O180" s="168"/>
      <c r="P180" s="168"/>
      <c r="Q180" s="168"/>
      <c r="R180" s="168"/>
      <c r="S180" s="168"/>
      <c r="T180" s="174"/>
      <c r="AT180" s="175" t="s">
        <v>225</v>
      </c>
      <c r="AU180" s="175" t="s">
        <v>85</v>
      </c>
      <c r="AV180" s="175" t="s">
        <v>85</v>
      </c>
      <c r="AW180" s="175" t="s">
        <v>188</v>
      </c>
      <c r="AX180" s="175" t="s">
        <v>77</v>
      </c>
      <c r="AY180" s="175" t="s">
        <v>216</v>
      </c>
    </row>
    <row r="181" spans="2:51" s="6" customFormat="1" ht="15.75" customHeight="1">
      <c r="B181" s="176"/>
      <c r="C181" s="177"/>
      <c r="D181" s="169" t="s">
        <v>225</v>
      </c>
      <c r="E181" s="177"/>
      <c r="F181" s="178" t="s">
        <v>226</v>
      </c>
      <c r="G181" s="177"/>
      <c r="H181" s="179">
        <v>107.146</v>
      </c>
      <c r="J181" s="177"/>
      <c r="K181" s="177"/>
      <c r="L181" s="180"/>
      <c r="M181" s="181"/>
      <c r="N181" s="177"/>
      <c r="O181" s="177"/>
      <c r="P181" s="177"/>
      <c r="Q181" s="177"/>
      <c r="R181" s="177"/>
      <c r="S181" s="177"/>
      <c r="T181" s="182"/>
      <c r="AT181" s="183" t="s">
        <v>225</v>
      </c>
      <c r="AU181" s="183" t="s">
        <v>85</v>
      </c>
      <c r="AV181" s="183" t="s">
        <v>181</v>
      </c>
      <c r="AW181" s="183" t="s">
        <v>188</v>
      </c>
      <c r="AX181" s="183" t="s">
        <v>22</v>
      </c>
      <c r="AY181" s="183" t="s">
        <v>216</v>
      </c>
    </row>
    <row r="182" spans="2:65" s="6" customFormat="1" ht="15.75" customHeight="1">
      <c r="B182" s="23"/>
      <c r="C182" s="153" t="s">
        <v>317</v>
      </c>
      <c r="D182" s="153" t="s">
        <v>218</v>
      </c>
      <c r="E182" s="154" t="s">
        <v>311</v>
      </c>
      <c r="F182" s="155" t="s">
        <v>312</v>
      </c>
      <c r="G182" s="156" t="s">
        <v>313</v>
      </c>
      <c r="H182" s="157">
        <v>97.94</v>
      </c>
      <c r="I182" s="158"/>
      <c r="J182" s="159">
        <f>ROUND($I$182*$H$182,2)</f>
        <v>0</v>
      </c>
      <c r="K182" s="155" t="s">
        <v>221</v>
      </c>
      <c r="L182" s="43"/>
      <c r="M182" s="160"/>
      <c r="N182" s="161" t="s">
        <v>48</v>
      </c>
      <c r="O182" s="24"/>
      <c r="P182" s="24"/>
      <c r="Q182" s="162">
        <v>0</v>
      </c>
      <c r="R182" s="162">
        <f>$Q$182*$H$182</f>
        <v>0</v>
      </c>
      <c r="S182" s="162">
        <v>0</v>
      </c>
      <c r="T182" s="163">
        <f>$S$182*$H$182</f>
        <v>0</v>
      </c>
      <c r="AR182" s="97" t="s">
        <v>181</v>
      </c>
      <c r="AT182" s="97" t="s">
        <v>218</v>
      </c>
      <c r="AU182" s="97" t="s">
        <v>85</v>
      </c>
      <c r="AY182" s="6" t="s">
        <v>216</v>
      </c>
      <c r="BE182" s="164">
        <f>IF($N$182="základní",$J$182,0)</f>
        <v>0</v>
      </c>
      <c r="BF182" s="164">
        <f>IF($N$182="snížená",$J$182,0)</f>
        <v>0</v>
      </c>
      <c r="BG182" s="164">
        <f>IF($N$182="zákl. přenesená",$J$182,0)</f>
        <v>0</v>
      </c>
      <c r="BH182" s="164">
        <f>IF($N$182="sníž. přenesená",$J$182,0)</f>
        <v>0</v>
      </c>
      <c r="BI182" s="164">
        <f>IF($N$182="nulová",$J$182,0)</f>
        <v>0</v>
      </c>
      <c r="BJ182" s="97" t="s">
        <v>22</v>
      </c>
      <c r="BK182" s="164">
        <f>ROUND($I$182*$H$182,2)</f>
        <v>0</v>
      </c>
      <c r="BL182" s="97" t="s">
        <v>181</v>
      </c>
      <c r="BM182" s="97" t="s">
        <v>318</v>
      </c>
    </row>
    <row r="183" spans="2:47" s="6" customFormat="1" ht="16.5" customHeight="1">
      <c r="B183" s="23"/>
      <c r="C183" s="24"/>
      <c r="D183" s="165" t="s">
        <v>223</v>
      </c>
      <c r="E183" s="24"/>
      <c r="F183" s="166" t="s">
        <v>315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223</v>
      </c>
      <c r="AU183" s="6" t="s">
        <v>85</v>
      </c>
    </row>
    <row r="184" spans="2:51" s="6" customFormat="1" ht="15.75" customHeight="1">
      <c r="B184" s="167"/>
      <c r="C184" s="168"/>
      <c r="D184" s="169" t="s">
        <v>225</v>
      </c>
      <c r="E184" s="168"/>
      <c r="F184" s="170" t="s">
        <v>319</v>
      </c>
      <c r="G184" s="168"/>
      <c r="H184" s="171">
        <v>97.94</v>
      </c>
      <c r="J184" s="168"/>
      <c r="K184" s="168"/>
      <c r="L184" s="172"/>
      <c r="M184" s="173"/>
      <c r="N184" s="168"/>
      <c r="O184" s="168"/>
      <c r="P184" s="168"/>
      <c r="Q184" s="168"/>
      <c r="R184" s="168"/>
      <c r="S184" s="168"/>
      <c r="T184" s="174"/>
      <c r="AT184" s="175" t="s">
        <v>225</v>
      </c>
      <c r="AU184" s="175" t="s">
        <v>85</v>
      </c>
      <c r="AV184" s="175" t="s">
        <v>85</v>
      </c>
      <c r="AW184" s="175" t="s">
        <v>188</v>
      </c>
      <c r="AX184" s="175" t="s">
        <v>77</v>
      </c>
      <c r="AY184" s="175" t="s">
        <v>216</v>
      </c>
    </row>
    <row r="185" spans="2:51" s="6" customFormat="1" ht="15.75" customHeight="1">
      <c r="B185" s="176"/>
      <c r="C185" s="177"/>
      <c r="D185" s="169" t="s">
        <v>225</v>
      </c>
      <c r="E185" s="177"/>
      <c r="F185" s="178" t="s">
        <v>226</v>
      </c>
      <c r="G185" s="177"/>
      <c r="H185" s="179">
        <v>97.94</v>
      </c>
      <c r="J185" s="177"/>
      <c r="K185" s="177"/>
      <c r="L185" s="180"/>
      <c r="M185" s="181"/>
      <c r="N185" s="177"/>
      <c r="O185" s="177"/>
      <c r="P185" s="177"/>
      <c r="Q185" s="177"/>
      <c r="R185" s="177"/>
      <c r="S185" s="177"/>
      <c r="T185" s="182"/>
      <c r="AT185" s="183" t="s">
        <v>225</v>
      </c>
      <c r="AU185" s="183" t="s">
        <v>85</v>
      </c>
      <c r="AV185" s="183" t="s">
        <v>181</v>
      </c>
      <c r="AW185" s="183" t="s">
        <v>188</v>
      </c>
      <c r="AX185" s="183" t="s">
        <v>22</v>
      </c>
      <c r="AY185" s="183" t="s">
        <v>216</v>
      </c>
    </row>
    <row r="186" spans="2:65" s="6" customFormat="1" ht="15.75" customHeight="1">
      <c r="B186" s="23"/>
      <c r="C186" s="153" t="s">
        <v>6</v>
      </c>
      <c r="D186" s="153" t="s">
        <v>218</v>
      </c>
      <c r="E186" s="154" t="s">
        <v>320</v>
      </c>
      <c r="F186" s="155" t="s">
        <v>321</v>
      </c>
      <c r="G186" s="156" t="s">
        <v>112</v>
      </c>
      <c r="H186" s="157">
        <v>36</v>
      </c>
      <c r="I186" s="158"/>
      <c r="J186" s="159">
        <f>ROUND($I$186*$H$186,2)</f>
        <v>0</v>
      </c>
      <c r="K186" s="155" t="s">
        <v>221</v>
      </c>
      <c r="L186" s="43"/>
      <c r="M186" s="160"/>
      <c r="N186" s="161" t="s">
        <v>48</v>
      </c>
      <c r="O186" s="24"/>
      <c r="P186" s="24"/>
      <c r="Q186" s="162">
        <v>0</v>
      </c>
      <c r="R186" s="162">
        <f>$Q$186*$H$186</f>
        <v>0</v>
      </c>
      <c r="S186" s="162">
        <v>0</v>
      </c>
      <c r="T186" s="163">
        <f>$S$186*$H$186</f>
        <v>0</v>
      </c>
      <c r="AR186" s="97" t="s">
        <v>181</v>
      </c>
      <c r="AT186" s="97" t="s">
        <v>218</v>
      </c>
      <c r="AU186" s="97" t="s">
        <v>85</v>
      </c>
      <c r="AY186" s="6" t="s">
        <v>216</v>
      </c>
      <c r="BE186" s="164">
        <f>IF($N$186="základní",$J$186,0)</f>
        <v>0</v>
      </c>
      <c r="BF186" s="164">
        <f>IF($N$186="snížená",$J$186,0)</f>
        <v>0</v>
      </c>
      <c r="BG186" s="164">
        <f>IF($N$186="zákl. přenesená",$J$186,0)</f>
        <v>0</v>
      </c>
      <c r="BH186" s="164">
        <f>IF($N$186="sníž. přenesená",$J$186,0)</f>
        <v>0</v>
      </c>
      <c r="BI186" s="164">
        <f>IF($N$186="nulová",$J$186,0)</f>
        <v>0</v>
      </c>
      <c r="BJ186" s="97" t="s">
        <v>22</v>
      </c>
      <c r="BK186" s="164">
        <f>ROUND($I$186*$H$186,2)</f>
        <v>0</v>
      </c>
      <c r="BL186" s="97" t="s">
        <v>181</v>
      </c>
      <c r="BM186" s="97" t="s">
        <v>322</v>
      </c>
    </row>
    <row r="187" spans="2:47" s="6" customFormat="1" ht="16.5" customHeight="1">
      <c r="B187" s="23"/>
      <c r="C187" s="24"/>
      <c r="D187" s="165" t="s">
        <v>223</v>
      </c>
      <c r="E187" s="24"/>
      <c r="F187" s="166" t="s">
        <v>323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223</v>
      </c>
      <c r="AU187" s="6" t="s">
        <v>85</v>
      </c>
    </row>
    <row r="188" spans="2:51" s="6" customFormat="1" ht="15.75" customHeight="1">
      <c r="B188" s="184"/>
      <c r="C188" s="185"/>
      <c r="D188" s="169" t="s">
        <v>225</v>
      </c>
      <c r="E188" s="185"/>
      <c r="F188" s="186" t="s">
        <v>231</v>
      </c>
      <c r="G188" s="185"/>
      <c r="H188" s="185"/>
      <c r="J188" s="185"/>
      <c r="K188" s="185"/>
      <c r="L188" s="187"/>
      <c r="M188" s="188"/>
      <c r="N188" s="185"/>
      <c r="O188" s="185"/>
      <c r="P188" s="185"/>
      <c r="Q188" s="185"/>
      <c r="R188" s="185"/>
      <c r="S188" s="185"/>
      <c r="T188" s="189"/>
      <c r="AT188" s="190" t="s">
        <v>225</v>
      </c>
      <c r="AU188" s="190" t="s">
        <v>85</v>
      </c>
      <c r="AV188" s="190" t="s">
        <v>22</v>
      </c>
      <c r="AW188" s="190" t="s">
        <v>188</v>
      </c>
      <c r="AX188" s="190" t="s">
        <v>77</v>
      </c>
      <c r="AY188" s="190" t="s">
        <v>216</v>
      </c>
    </row>
    <row r="189" spans="2:51" s="6" customFormat="1" ht="15.75" customHeight="1">
      <c r="B189" s="167"/>
      <c r="C189" s="168"/>
      <c r="D189" s="169" t="s">
        <v>225</v>
      </c>
      <c r="E189" s="168" t="s">
        <v>127</v>
      </c>
      <c r="F189" s="170" t="s">
        <v>129</v>
      </c>
      <c r="G189" s="168"/>
      <c r="H189" s="171">
        <v>36</v>
      </c>
      <c r="J189" s="168"/>
      <c r="K189" s="168"/>
      <c r="L189" s="172"/>
      <c r="M189" s="173"/>
      <c r="N189" s="168"/>
      <c r="O189" s="168"/>
      <c r="P189" s="168"/>
      <c r="Q189" s="168"/>
      <c r="R189" s="168"/>
      <c r="S189" s="168"/>
      <c r="T189" s="174"/>
      <c r="AT189" s="175" t="s">
        <v>225</v>
      </c>
      <c r="AU189" s="175" t="s">
        <v>85</v>
      </c>
      <c r="AV189" s="175" t="s">
        <v>85</v>
      </c>
      <c r="AW189" s="175" t="s">
        <v>188</v>
      </c>
      <c r="AX189" s="175" t="s">
        <v>77</v>
      </c>
      <c r="AY189" s="175" t="s">
        <v>216</v>
      </c>
    </row>
    <row r="190" spans="2:51" s="6" customFormat="1" ht="15.75" customHeight="1">
      <c r="B190" s="176"/>
      <c r="C190" s="177"/>
      <c r="D190" s="169" t="s">
        <v>225</v>
      </c>
      <c r="E190" s="177"/>
      <c r="F190" s="178" t="s">
        <v>226</v>
      </c>
      <c r="G190" s="177"/>
      <c r="H190" s="179">
        <v>36</v>
      </c>
      <c r="J190" s="177"/>
      <c r="K190" s="177"/>
      <c r="L190" s="180"/>
      <c r="M190" s="181"/>
      <c r="N190" s="177"/>
      <c r="O190" s="177"/>
      <c r="P190" s="177"/>
      <c r="Q190" s="177"/>
      <c r="R190" s="177"/>
      <c r="S190" s="177"/>
      <c r="T190" s="182"/>
      <c r="AT190" s="183" t="s">
        <v>225</v>
      </c>
      <c r="AU190" s="183" t="s">
        <v>85</v>
      </c>
      <c r="AV190" s="183" t="s">
        <v>181</v>
      </c>
      <c r="AW190" s="183" t="s">
        <v>188</v>
      </c>
      <c r="AX190" s="183" t="s">
        <v>22</v>
      </c>
      <c r="AY190" s="183" t="s">
        <v>216</v>
      </c>
    </row>
    <row r="191" spans="2:65" s="6" customFormat="1" ht="15.75" customHeight="1">
      <c r="B191" s="23"/>
      <c r="C191" s="192" t="s">
        <v>324</v>
      </c>
      <c r="D191" s="192" t="s">
        <v>325</v>
      </c>
      <c r="E191" s="193" t="s">
        <v>326</v>
      </c>
      <c r="F191" s="194" t="s">
        <v>327</v>
      </c>
      <c r="G191" s="195" t="s">
        <v>133</v>
      </c>
      <c r="H191" s="196">
        <v>3.6</v>
      </c>
      <c r="I191" s="197"/>
      <c r="J191" s="198">
        <f>ROUND($I$191*$H$191,2)</f>
        <v>0</v>
      </c>
      <c r="K191" s="194" t="s">
        <v>221</v>
      </c>
      <c r="L191" s="199"/>
      <c r="M191" s="200"/>
      <c r="N191" s="201" t="s">
        <v>48</v>
      </c>
      <c r="O191" s="24"/>
      <c r="P191" s="24"/>
      <c r="Q191" s="162">
        <v>0.6</v>
      </c>
      <c r="R191" s="162">
        <f>$Q$191*$H$191</f>
        <v>2.16</v>
      </c>
      <c r="S191" s="162">
        <v>0</v>
      </c>
      <c r="T191" s="163">
        <f>$S$191*$H$191</f>
        <v>0</v>
      </c>
      <c r="AR191" s="97" t="s">
        <v>262</v>
      </c>
      <c r="AT191" s="97" t="s">
        <v>325</v>
      </c>
      <c r="AU191" s="97" t="s">
        <v>85</v>
      </c>
      <c r="AY191" s="6" t="s">
        <v>216</v>
      </c>
      <c r="BE191" s="164">
        <f>IF($N$191="základní",$J$191,0)</f>
        <v>0</v>
      </c>
      <c r="BF191" s="164">
        <f>IF($N$191="snížená",$J$191,0)</f>
        <v>0</v>
      </c>
      <c r="BG191" s="164">
        <f>IF($N$191="zákl. přenesená",$J$191,0)</f>
        <v>0</v>
      </c>
      <c r="BH191" s="164">
        <f>IF($N$191="sníž. přenesená",$J$191,0)</f>
        <v>0</v>
      </c>
      <c r="BI191" s="164">
        <f>IF($N$191="nulová",$J$191,0)</f>
        <v>0</v>
      </c>
      <c r="BJ191" s="97" t="s">
        <v>22</v>
      </c>
      <c r="BK191" s="164">
        <f>ROUND($I$191*$H$191,2)</f>
        <v>0</v>
      </c>
      <c r="BL191" s="97" t="s">
        <v>181</v>
      </c>
      <c r="BM191" s="97" t="s">
        <v>328</v>
      </c>
    </row>
    <row r="192" spans="2:47" s="6" customFormat="1" ht="16.5" customHeight="1">
      <c r="B192" s="23"/>
      <c r="C192" s="24"/>
      <c r="D192" s="165" t="s">
        <v>223</v>
      </c>
      <c r="E192" s="24"/>
      <c r="F192" s="166" t="s">
        <v>329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223</v>
      </c>
      <c r="AU192" s="6" t="s">
        <v>85</v>
      </c>
    </row>
    <row r="193" spans="2:51" s="6" customFormat="1" ht="15.75" customHeight="1">
      <c r="B193" s="167"/>
      <c r="C193" s="168"/>
      <c r="D193" s="169" t="s">
        <v>225</v>
      </c>
      <c r="E193" s="168"/>
      <c r="F193" s="170" t="s">
        <v>330</v>
      </c>
      <c r="G193" s="168"/>
      <c r="H193" s="171">
        <v>3.6</v>
      </c>
      <c r="J193" s="168"/>
      <c r="K193" s="168"/>
      <c r="L193" s="172"/>
      <c r="M193" s="173"/>
      <c r="N193" s="168"/>
      <c r="O193" s="168"/>
      <c r="P193" s="168"/>
      <c r="Q193" s="168"/>
      <c r="R193" s="168"/>
      <c r="S193" s="168"/>
      <c r="T193" s="174"/>
      <c r="AT193" s="175" t="s">
        <v>225</v>
      </c>
      <c r="AU193" s="175" t="s">
        <v>85</v>
      </c>
      <c r="AV193" s="175" t="s">
        <v>85</v>
      </c>
      <c r="AW193" s="175" t="s">
        <v>188</v>
      </c>
      <c r="AX193" s="175" t="s">
        <v>77</v>
      </c>
      <c r="AY193" s="175" t="s">
        <v>216</v>
      </c>
    </row>
    <row r="194" spans="2:51" s="6" customFormat="1" ht="15.75" customHeight="1">
      <c r="B194" s="176"/>
      <c r="C194" s="177"/>
      <c r="D194" s="169" t="s">
        <v>225</v>
      </c>
      <c r="E194" s="177"/>
      <c r="F194" s="178" t="s">
        <v>226</v>
      </c>
      <c r="G194" s="177"/>
      <c r="H194" s="179">
        <v>3.6</v>
      </c>
      <c r="J194" s="177"/>
      <c r="K194" s="177"/>
      <c r="L194" s="180"/>
      <c r="M194" s="181"/>
      <c r="N194" s="177"/>
      <c r="O194" s="177"/>
      <c r="P194" s="177"/>
      <c r="Q194" s="177"/>
      <c r="R194" s="177"/>
      <c r="S194" s="177"/>
      <c r="T194" s="182"/>
      <c r="AT194" s="183" t="s">
        <v>225</v>
      </c>
      <c r="AU194" s="183" t="s">
        <v>85</v>
      </c>
      <c r="AV194" s="183" t="s">
        <v>181</v>
      </c>
      <c r="AW194" s="183" t="s">
        <v>188</v>
      </c>
      <c r="AX194" s="183" t="s">
        <v>22</v>
      </c>
      <c r="AY194" s="183" t="s">
        <v>216</v>
      </c>
    </row>
    <row r="195" spans="2:65" s="6" customFormat="1" ht="15.75" customHeight="1">
      <c r="B195" s="23"/>
      <c r="C195" s="153" t="s">
        <v>331</v>
      </c>
      <c r="D195" s="153" t="s">
        <v>218</v>
      </c>
      <c r="E195" s="154" t="s">
        <v>332</v>
      </c>
      <c r="F195" s="155" t="s">
        <v>333</v>
      </c>
      <c r="G195" s="156" t="s">
        <v>112</v>
      </c>
      <c r="H195" s="157">
        <v>234.693</v>
      </c>
      <c r="I195" s="158"/>
      <c r="J195" s="159">
        <f>ROUND($I$195*$H$195,2)</f>
        <v>0</v>
      </c>
      <c r="K195" s="155" t="s">
        <v>221</v>
      </c>
      <c r="L195" s="43"/>
      <c r="M195" s="160"/>
      <c r="N195" s="161" t="s">
        <v>48</v>
      </c>
      <c r="O195" s="24"/>
      <c r="P195" s="24"/>
      <c r="Q195" s="162">
        <v>0</v>
      </c>
      <c r="R195" s="162">
        <f>$Q$195*$H$195</f>
        <v>0</v>
      </c>
      <c r="S195" s="162">
        <v>0</v>
      </c>
      <c r="T195" s="163">
        <f>$S$195*$H$195</f>
        <v>0</v>
      </c>
      <c r="AR195" s="97" t="s">
        <v>181</v>
      </c>
      <c r="AT195" s="97" t="s">
        <v>218</v>
      </c>
      <c r="AU195" s="97" t="s">
        <v>85</v>
      </c>
      <c r="AY195" s="6" t="s">
        <v>216</v>
      </c>
      <c r="BE195" s="164">
        <f>IF($N$195="základní",$J$195,0)</f>
        <v>0</v>
      </c>
      <c r="BF195" s="164">
        <f>IF($N$195="snížená",$J$195,0)</f>
        <v>0</v>
      </c>
      <c r="BG195" s="164">
        <f>IF($N$195="zákl. přenesená",$J$195,0)</f>
        <v>0</v>
      </c>
      <c r="BH195" s="164">
        <f>IF($N$195="sníž. přenesená",$J$195,0)</f>
        <v>0</v>
      </c>
      <c r="BI195" s="164">
        <f>IF($N$195="nulová",$J$195,0)</f>
        <v>0</v>
      </c>
      <c r="BJ195" s="97" t="s">
        <v>22</v>
      </c>
      <c r="BK195" s="164">
        <f>ROUND($I$195*$H$195,2)</f>
        <v>0</v>
      </c>
      <c r="BL195" s="97" t="s">
        <v>181</v>
      </c>
      <c r="BM195" s="97" t="s">
        <v>334</v>
      </c>
    </row>
    <row r="196" spans="2:47" s="6" customFormat="1" ht="16.5" customHeight="1">
      <c r="B196" s="23"/>
      <c r="C196" s="24"/>
      <c r="D196" s="165" t="s">
        <v>223</v>
      </c>
      <c r="E196" s="24"/>
      <c r="F196" s="166" t="s">
        <v>335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223</v>
      </c>
      <c r="AU196" s="6" t="s">
        <v>85</v>
      </c>
    </row>
    <row r="197" spans="2:51" s="6" customFormat="1" ht="15.75" customHeight="1">
      <c r="B197" s="167"/>
      <c r="C197" s="168"/>
      <c r="D197" s="169" t="s">
        <v>225</v>
      </c>
      <c r="E197" s="168"/>
      <c r="F197" s="170" t="s">
        <v>336</v>
      </c>
      <c r="G197" s="168"/>
      <c r="H197" s="171">
        <v>234.693</v>
      </c>
      <c r="J197" s="168"/>
      <c r="K197" s="168"/>
      <c r="L197" s="172"/>
      <c r="M197" s="173"/>
      <c r="N197" s="168"/>
      <c r="O197" s="168"/>
      <c r="P197" s="168"/>
      <c r="Q197" s="168"/>
      <c r="R197" s="168"/>
      <c r="S197" s="168"/>
      <c r="T197" s="174"/>
      <c r="AT197" s="175" t="s">
        <v>225</v>
      </c>
      <c r="AU197" s="175" t="s">
        <v>85</v>
      </c>
      <c r="AV197" s="175" t="s">
        <v>85</v>
      </c>
      <c r="AW197" s="175" t="s">
        <v>188</v>
      </c>
      <c r="AX197" s="175" t="s">
        <v>77</v>
      </c>
      <c r="AY197" s="175" t="s">
        <v>216</v>
      </c>
    </row>
    <row r="198" spans="2:51" s="6" customFormat="1" ht="15.75" customHeight="1">
      <c r="B198" s="176"/>
      <c r="C198" s="177"/>
      <c r="D198" s="169" t="s">
        <v>225</v>
      </c>
      <c r="E198" s="177"/>
      <c r="F198" s="178" t="s">
        <v>226</v>
      </c>
      <c r="G198" s="177"/>
      <c r="H198" s="179">
        <v>234.693</v>
      </c>
      <c r="J198" s="177"/>
      <c r="K198" s="177"/>
      <c r="L198" s="180"/>
      <c r="M198" s="181"/>
      <c r="N198" s="177"/>
      <c r="O198" s="177"/>
      <c r="P198" s="177"/>
      <c r="Q198" s="177"/>
      <c r="R198" s="177"/>
      <c r="S198" s="177"/>
      <c r="T198" s="182"/>
      <c r="AT198" s="183" t="s">
        <v>225</v>
      </c>
      <c r="AU198" s="183" t="s">
        <v>85</v>
      </c>
      <c r="AV198" s="183" t="s">
        <v>181</v>
      </c>
      <c r="AW198" s="183" t="s">
        <v>188</v>
      </c>
      <c r="AX198" s="183" t="s">
        <v>22</v>
      </c>
      <c r="AY198" s="183" t="s">
        <v>216</v>
      </c>
    </row>
    <row r="199" spans="2:65" s="6" customFormat="1" ht="15.75" customHeight="1">
      <c r="B199" s="23"/>
      <c r="C199" s="153" t="s">
        <v>337</v>
      </c>
      <c r="D199" s="153" t="s">
        <v>218</v>
      </c>
      <c r="E199" s="154" t="s">
        <v>338</v>
      </c>
      <c r="F199" s="155" t="s">
        <v>339</v>
      </c>
      <c r="G199" s="156" t="s">
        <v>112</v>
      </c>
      <c r="H199" s="157">
        <v>36</v>
      </c>
      <c r="I199" s="158"/>
      <c r="J199" s="159">
        <f>ROUND($I$199*$H$199,2)</f>
        <v>0</v>
      </c>
      <c r="K199" s="155" t="s">
        <v>221</v>
      </c>
      <c r="L199" s="43"/>
      <c r="M199" s="160"/>
      <c r="N199" s="161" t="s">
        <v>48</v>
      </c>
      <c r="O199" s="24"/>
      <c r="P199" s="24"/>
      <c r="Q199" s="162">
        <v>0</v>
      </c>
      <c r="R199" s="162">
        <f>$Q$199*$H$199</f>
        <v>0</v>
      </c>
      <c r="S199" s="162">
        <v>0</v>
      </c>
      <c r="T199" s="163">
        <f>$S$199*$H$199</f>
        <v>0</v>
      </c>
      <c r="AR199" s="97" t="s">
        <v>181</v>
      </c>
      <c r="AT199" s="97" t="s">
        <v>218</v>
      </c>
      <c r="AU199" s="97" t="s">
        <v>85</v>
      </c>
      <c r="AY199" s="6" t="s">
        <v>216</v>
      </c>
      <c r="BE199" s="164">
        <f>IF($N$199="základní",$J$199,0)</f>
        <v>0</v>
      </c>
      <c r="BF199" s="164">
        <f>IF($N$199="snížená",$J$199,0)</f>
        <v>0</v>
      </c>
      <c r="BG199" s="164">
        <f>IF($N$199="zákl. přenesená",$J$199,0)</f>
        <v>0</v>
      </c>
      <c r="BH199" s="164">
        <f>IF($N$199="sníž. přenesená",$J$199,0)</f>
        <v>0</v>
      </c>
      <c r="BI199" s="164">
        <f>IF($N$199="nulová",$J$199,0)</f>
        <v>0</v>
      </c>
      <c r="BJ199" s="97" t="s">
        <v>22</v>
      </c>
      <c r="BK199" s="164">
        <f>ROUND($I$199*$H$199,2)</f>
        <v>0</v>
      </c>
      <c r="BL199" s="97" t="s">
        <v>181</v>
      </c>
      <c r="BM199" s="97" t="s">
        <v>340</v>
      </c>
    </row>
    <row r="200" spans="2:47" s="6" customFormat="1" ht="27" customHeight="1">
      <c r="B200" s="23"/>
      <c r="C200" s="24"/>
      <c r="D200" s="165" t="s">
        <v>223</v>
      </c>
      <c r="E200" s="24"/>
      <c r="F200" s="166" t="s">
        <v>341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223</v>
      </c>
      <c r="AU200" s="6" t="s">
        <v>85</v>
      </c>
    </row>
    <row r="201" spans="2:51" s="6" customFormat="1" ht="15.75" customHeight="1">
      <c r="B201" s="167"/>
      <c r="C201" s="168"/>
      <c r="D201" s="169" t="s">
        <v>225</v>
      </c>
      <c r="E201" s="168"/>
      <c r="F201" s="170" t="s">
        <v>127</v>
      </c>
      <c r="G201" s="168"/>
      <c r="H201" s="171">
        <v>36</v>
      </c>
      <c r="J201" s="168"/>
      <c r="K201" s="168"/>
      <c r="L201" s="172"/>
      <c r="M201" s="173"/>
      <c r="N201" s="168"/>
      <c r="O201" s="168"/>
      <c r="P201" s="168"/>
      <c r="Q201" s="168"/>
      <c r="R201" s="168"/>
      <c r="S201" s="168"/>
      <c r="T201" s="174"/>
      <c r="AT201" s="175" t="s">
        <v>225</v>
      </c>
      <c r="AU201" s="175" t="s">
        <v>85</v>
      </c>
      <c r="AV201" s="175" t="s">
        <v>85</v>
      </c>
      <c r="AW201" s="175" t="s">
        <v>188</v>
      </c>
      <c r="AX201" s="175" t="s">
        <v>77</v>
      </c>
      <c r="AY201" s="175" t="s">
        <v>216</v>
      </c>
    </row>
    <row r="202" spans="2:51" s="6" customFormat="1" ht="15.75" customHeight="1">
      <c r="B202" s="176"/>
      <c r="C202" s="177"/>
      <c r="D202" s="169" t="s">
        <v>225</v>
      </c>
      <c r="E202" s="177"/>
      <c r="F202" s="178" t="s">
        <v>226</v>
      </c>
      <c r="G202" s="177"/>
      <c r="H202" s="179">
        <v>36</v>
      </c>
      <c r="J202" s="177"/>
      <c r="K202" s="177"/>
      <c r="L202" s="180"/>
      <c r="M202" s="181"/>
      <c r="N202" s="177"/>
      <c r="O202" s="177"/>
      <c r="P202" s="177"/>
      <c r="Q202" s="177"/>
      <c r="R202" s="177"/>
      <c r="S202" s="177"/>
      <c r="T202" s="182"/>
      <c r="AT202" s="183" t="s">
        <v>225</v>
      </c>
      <c r="AU202" s="183" t="s">
        <v>85</v>
      </c>
      <c r="AV202" s="183" t="s">
        <v>181</v>
      </c>
      <c r="AW202" s="183" t="s">
        <v>188</v>
      </c>
      <c r="AX202" s="183" t="s">
        <v>22</v>
      </c>
      <c r="AY202" s="183" t="s">
        <v>216</v>
      </c>
    </row>
    <row r="203" spans="2:65" s="6" customFormat="1" ht="15.75" customHeight="1">
      <c r="B203" s="23"/>
      <c r="C203" s="153" t="s">
        <v>342</v>
      </c>
      <c r="D203" s="153" t="s">
        <v>218</v>
      </c>
      <c r="E203" s="154" t="s">
        <v>343</v>
      </c>
      <c r="F203" s="155" t="s">
        <v>344</v>
      </c>
      <c r="G203" s="156" t="s">
        <v>133</v>
      </c>
      <c r="H203" s="157">
        <v>1.8</v>
      </c>
      <c r="I203" s="158"/>
      <c r="J203" s="159">
        <f>ROUND($I$203*$H$203,2)</f>
        <v>0</v>
      </c>
      <c r="K203" s="155" t="s">
        <v>221</v>
      </c>
      <c r="L203" s="43"/>
      <c r="M203" s="160"/>
      <c r="N203" s="161" t="s">
        <v>48</v>
      </c>
      <c r="O203" s="24"/>
      <c r="P203" s="24"/>
      <c r="Q203" s="162">
        <v>0</v>
      </c>
      <c r="R203" s="162">
        <f>$Q$203*$H$203</f>
        <v>0</v>
      </c>
      <c r="S203" s="162">
        <v>0</v>
      </c>
      <c r="T203" s="163">
        <f>$S$203*$H$203</f>
        <v>0</v>
      </c>
      <c r="AR203" s="97" t="s">
        <v>181</v>
      </c>
      <c r="AT203" s="97" t="s">
        <v>218</v>
      </c>
      <c r="AU203" s="97" t="s">
        <v>85</v>
      </c>
      <c r="AY203" s="6" t="s">
        <v>216</v>
      </c>
      <c r="BE203" s="164">
        <f>IF($N$203="základní",$J$203,0)</f>
        <v>0</v>
      </c>
      <c r="BF203" s="164">
        <f>IF($N$203="snížená",$J$203,0)</f>
        <v>0</v>
      </c>
      <c r="BG203" s="164">
        <f>IF($N$203="zákl. přenesená",$J$203,0)</f>
        <v>0</v>
      </c>
      <c r="BH203" s="164">
        <f>IF($N$203="sníž. přenesená",$J$203,0)</f>
        <v>0</v>
      </c>
      <c r="BI203" s="164">
        <f>IF($N$203="nulová",$J$203,0)</f>
        <v>0</v>
      </c>
      <c r="BJ203" s="97" t="s">
        <v>22</v>
      </c>
      <c r="BK203" s="164">
        <f>ROUND($I$203*$H$203,2)</f>
        <v>0</v>
      </c>
      <c r="BL203" s="97" t="s">
        <v>181</v>
      </c>
      <c r="BM203" s="97" t="s">
        <v>345</v>
      </c>
    </row>
    <row r="204" spans="2:47" s="6" customFormat="1" ht="16.5" customHeight="1">
      <c r="B204" s="23"/>
      <c r="C204" s="24"/>
      <c r="D204" s="165" t="s">
        <v>223</v>
      </c>
      <c r="E204" s="24"/>
      <c r="F204" s="166" t="s">
        <v>346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223</v>
      </c>
      <c r="AU204" s="6" t="s">
        <v>85</v>
      </c>
    </row>
    <row r="205" spans="2:51" s="6" customFormat="1" ht="15.75" customHeight="1">
      <c r="B205" s="184"/>
      <c r="C205" s="185"/>
      <c r="D205" s="169" t="s">
        <v>225</v>
      </c>
      <c r="E205" s="185"/>
      <c r="F205" s="186" t="s">
        <v>347</v>
      </c>
      <c r="G205" s="185"/>
      <c r="H205" s="185"/>
      <c r="J205" s="185"/>
      <c r="K205" s="185"/>
      <c r="L205" s="187"/>
      <c r="M205" s="188"/>
      <c r="N205" s="185"/>
      <c r="O205" s="185"/>
      <c r="P205" s="185"/>
      <c r="Q205" s="185"/>
      <c r="R205" s="185"/>
      <c r="S205" s="185"/>
      <c r="T205" s="189"/>
      <c r="AT205" s="190" t="s">
        <v>225</v>
      </c>
      <c r="AU205" s="190" t="s">
        <v>85</v>
      </c>
      <c r="AV205" s="190" t="s">
        <v>22</v>
      </c>
      <c r="AW205" s="190" t="s">
        <v>188</v>
      </c>
      <c r="AX205" s="190" t="s">
        <v>77</v>
      </c>
      <c r="AY205" s="190" t="s">
        <v>216</v>
      </c>
    </row>
    <row r="206" spans="2:51" s="6" customFormat="1" ht="15.75" customHeight="1">
      <c r="B206" s="167"/>
      <c r="C206" s="168"/>
      <c r="D206" s="169" t="s">
        <v>225</v>
      </c>
      <c r="E206" s="168"/>
      <c r="F206" s="170" t="s">
        <v>348</v>
      </c>
      <c r="G206" s="168"/>
      <c r="H206" s="171">
        <v>1.8</v>
      </c>
      <c r="J206" s="168"/>
      <c r="K206" s="168"/>
      <c r="L206" s="172"/>
      <c r="M206" s="173"/>
      <c r="N206" s="168"/>
      <c r="O206" s="168"/>
      <c r="P206" s="168"/>
      <c r="Q206" s="168"/>
      <c r="R206" s="168"/>
      <c r="S206" s="168"/>
      <c r="T206" s="174"/>
      <c r="AT206" s="175" t="s">
        <v>225</v>
      </c>
      <c r="AU206" s="175" t="s">
        <v>85</v>
      </c>
      <c r="AV206" s="175" t="s">
        <v>85</v>
      </c>
      <c r="AW206" s="175" t="s">
        <v>188</v>
      </c>
      <c r="AX206" s="175" t="s">
        <v>77</v>
      </c>
      <c r="AY206" s="175" t="s">
        <v>216</v>
      </c>
    </row>
    <row r="207" spans="2:51" s="6" customFormat="1" ht="15.75" customHeight="1">
      <c r="B207" s="176"/>
      <c r="C207" s="177"/>
      <c r="D207" s="169" t="s">
        <v>225</v>
      </c>
      <c r="E207" s="177" t="s">
        <v>131</v>
      </c>
      <c r="F207" s="178" t="s">
        <v>226</v>
      </c>
      <c r="G207" s="177"/>
      <c r="H207" s="179">
        <v>1.8</v>
      </c>
      <c r="J207" s="177"/>
      <c r="K207" s="177"/>
      <c r="L207" s="180"/>
      <c r="M207" s="181"/>
      <c r="N207" s="177"/>
      <c r="O207" s="177"/>
      <c r="P207" s="177"/>
      <c r="Q207" s="177"/>
      <c r="R207" s="177"/>
      <c r="S207" s="177"/>
      <c r="T207" s="182"/>
      <c r="AT207" s="183" t="s">
        <v>225</v>
      </c>
      <c r="AU207" s="183" t="s">
        <v>85</v>
      </c>
      <c r="AV207" s="183" t="s">
        <v>181</v>
      </c>
      <c r="AW207" s="183" t="s">
        <v>188</v>
      </c>
      <c r="AX207" s="183" t="s">
        <v>22</v>
      </c>
      <c r="AY207" s="183" t="s">
        <v>216</v>
      </c>
    </row>
    <row r="208" spans="2:65" s="6" customFormat="1" ht="15.75" customHeight="1">
      <c r="B208" s="23"/>
      <c r="C208" s="153" t="s">
        <v>349</v>
      </c>
      <c r="D208" s="153" t="s">
        <v>218</v>
      </c>
      <c r="E208" s="154" t="s">
        <v>350</v>
      </c>
      <c r="F208" s="155" t="s">
        <v>351</v>
      </c>
      <c r="G208" s="156" t="s">
        <v>133</v>
      </c>
      <c r="H208" s="157">
        <v>1.8</v>
      </c>
      <c r="I208" s="158"/>
      <c r="J208" s="159">
        <f>ROUND($I$208*$H$208,2)</f>
        <v>0</v>
      </c>
      <c r="K208" s="155" t="s">
        <v>221</v>
      </c>
      <c r="L208" s="43"/>
      <c r="M208" s="160"/>
      <c r="N208" s="161" t="s">
        <v>48</v>
      </c>
      <c r="O208" s="24"/>
      <c r="P208" s="24"/>
      <c r="Q208" s="162">
        <v>0</v>
      </c>
      <c r="R208" s="162">
        <f>$Q$208*$H$208</f>
        <v>0</v>
      </c>
      <c r="S208" s="162">
        <v>0</v>
      </c>
      <c r="T208" s="163">
        <f>$S$208*$H$208</f>
        <v>0</v>
      </c>
      <c r="AR208" s="97" t="s">
        <v>181</v>
      </c>
      <c r="AT208" s="97" t="s">
        <v>218</v>
      </c>
      <c r="AU208" s="97" t="s">
        <v>85</v>
      </c>
      <c r="AY208" s="6" t="s">
        <v>216</v>
      </c>
      <c r="BE208" s="164">
        <f>IF($N$208="základní",$J$208,0)</f>
        <v>0</v>
      </c>
      <c r="BF208" s="164">
        <f>IF($N$208="snížená",$J$208,0)</f>
        <v>0</v>
      </c>
      <c r="BG208" s="164">
        <f>IF($N$208="zákl. přenesená",$J$208,0)</f>
        <v>0</v>
      </c>
      <c r="BH208" s="164">
        <f>IF($N$208="sníž. přenesená",$J$208,0)</f>
        <v>0</v>
      </c>
      <c r="BI208" s="164">
        <f>IF($N$208="nulová",$J$208,0)</f>
        <v>0</v>
      </c>
      <c r="BJ208" s="97" t="s">
        <v>22</v>
      </c>
      <c r="BK208" s="164">
        <f>ROUND($I$208*$H$208,2)</f>
        <v>0</v>
      </c>
      <c r="BL208" s="97" t="s">
        <v>181</v>
      </c>
      <c r="BM208" s="97" t="s">
        <v>352</v>
      </c>
    </row>
    <row r="209" spans="2:47" s="6" customFormat="1" ht="16.5" customHeight="1">
      <c r="B209" s="23"/>
      <c r="C209" s="24"/>
      <c r="D209" s="165" t="s">
        <v>223</v>
      </c>
      <c r="E209" s="24"/>
      <c r="F209" s="166" t="s">
        <v>353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223</v>
      </c>
      <c r="AU209" s="6" t="s">
        <v>85</v>
      </c>
    </row>
    <row r="210" spans="2:51" s="6" customFormat="1" ht="15.75" customHeight="1">
      <c r="B210" s="167"/>
      <c r="C210" s="168"/>
      <c r="D210" s="169" t="s">
        <v>225</v>
      </c>
      <c r="E210" s="168"/>
      <c r="F210" s="170" t="s">
        <v>131</v>
      </c>
      <c r="G210" s="168"/>
      <c r="H210" s="171">
        <v>1.8</v>
      </c>
      <c r="J210" s="168"/>
      <c r="K210" s="168"/>
      <c r="L210" s="172"/>
      <c r="M210" s="173"/>
      <c r="N210" s="168"/>
      <c r="O210" s="168"/>
      <c r="P210" s="168"/>
      <c r="Q210" s="168"/>
      <c r="R210" s="168"/>
      <c r="S210" s="168"/>
      <c r="T210" s="174"/>
      <c r="AT210" s="175" t="s">
        <v>225</v>
      </c>
      <c r="AU210" s="175" t="s">
        <v>85</v>
      </c>
      <c r="AV210" s="175" t="s">
        <v>85</v>
      </c>
      <c r="AW210" s="175" t="s">
        <v>188</v>
      </c>
      <c r="AX210" s="175" t="s">
        <v>77</v>
      </c>
      <c r="AY210" s="175" t="s">
        <v>216</v>
      </c>
    </row>
    <row r="211" spans="2:51" s="6" customFormat="1" ht="15.75" customHeight="1">
      <c r="B211" s="176"/>
      <c r="C211" s="177"/>
      <c r="D211" s="169" t="s">
        <v>225</v>
      </c>
      <c r="E211" s="177"/>
      <c r="F211" s="178" t="s">
        <v>226</v>
      </c>
      <c r="G211" s="177"/>
      <c r="H211" s="179">
        <v>1.8</v>
      </c>
      <c r="J211" s="177"/>
      <c r="K211" s="177"/>
      <c r="L211" s="180"/>
      <c r="M211" s="181"/>
      <c r="N211" s="177"/>
      <c r="O211" s="177"/>
      <c r="P211" s="177"/>
      <c r="Q211" s="177"/>
      <c r="R211" s="177"/>
      <c r="S211" s="177"/>
      <c r="T211" s="182"/>
      <c r="AT211" s="183" t="s">
        <v>225</v>
      </c>
      <c r="AU211" s="183" t="s">
        <v>85</v>
      </c>
      <c r="AV211" s="183" t="s">
        <v>181</v>
      </c>
      <c r="AW211" s="183" t="s">
        <v>188</v>
      </c>
      <c r="AX211" s="183" t="s">
        <v>22</v>
      </c>
      <c r="AY211" s="183" t="s">
        <v>216</v>
      </c>
    </row>
    <row r="212" spans="2:65" s="6" customFormat="1" ht="15.75" customHeight="1">
      <c r="B212" s="23"/>
      <c r="C212" s="153" t="s">
        <v>354</v>
      </c>
      <c r="D212" s="153" t="s">
        <v>218</v>
      </c>
      <c r="E212" s="154" t="s">
        <v>355</v>
      </c>
      <c r="F212" s="155" t="s">
        <v>356</v>
      </c>
      <c r="G212" s="156" t="s">
        <v>133</v>
      </c>
      <c r="H212" s="157">
        <v>3.6</v>
      </c>
      <c r="I212" s="158"/>
      <c r="J212" s="159">
        <f>ROUND($I$212*$H$212,2)</f>
        <v>0</v>
      </c>
      <c r="K212" s="155" t="s">
        <v>221</v>
      </c>
      <c r="L212" s="43"/>
      <c r="M212" s="160"/>
      <c r="N212" s="161" t="s">
        <v>48</v>
      </c>
      <c r="O212" s="24"/>
      <c r="P212" s="24"/>
      <c r="Q212" s="162">
        <v>0</v>
      </c>
      <c r="R212" s="162">
        <f>$Q$212*$H$212</f>
        <v>0</v>
      </c>
      <c r="S212" s="162">
        <v>0</v>
      </c>
      <c r="T212" s="163">
        <f>$S$212*$H$212</f>
        <v>0</v>
      </c>
      <c r="AR212" s="97" t="s">
        <v>181</v>
      </c>
      <c r="AT212" s="97" t="s">
        <v>218</v>
      </c>
      <c r="AU212" s="97" t="s">
        <v>85</v>
      </c>
      <c r="AY212" s="6" t="s">
        <v>216</v>
      </c>
      <c r="BE212" s="164">
        <f>IF($N$212="základní",$J$212,0)</f>
        <v>0</v>
      </c>
      <c r="BF212" s="164">
        <f>IF($N$212="snížená",$J$212,0)</f>
        <v>0</v>
      </c>
      <c r="BG212" s="164">
        <f>IF($N$212="zákl. přenesená",$J$212,0)</f>
        <v>0</v>
      </c>
      <c r="BH212" s="164">
        <f>IF($N$212="sníž. přenesená",$J$212,0)</f>
        <v>0</v>
      </c>
      <c r="BI212" s="164">
        <f>IF($N$212="nulová",$J$212,0)</f>
        <v>0</v>
      </c>
      <c r="BJ212" s="97" t="s">
        <v>22</v>
      </c>
      <c r="BK212" s="164">
        <f>ROUND($I$212*$H$212,2)</f>
        <v>0</v>
      </c>
      <c r="BL212" s="97" t="s">
        <v>181</v>
      </c>
      <c r="BM212" s="97" t="s">
        <v>357</v>
      </c>
    </row>
    <row r="213" spans="2:47" s="6" customFormat="1" ht="16.5" customHeight="1">
      <c r="B213" s="23"/>
      <c r="C213" s="24"/>
      <c r="D213" s="165" t="s">
        <v>223</v>
      </c>
      <c r="E213" s="24"/>
      <c r="F213" s="166" t="s">
        <v>358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223</v>
      </c>
      <c r="AU213" s="6" t="s">
        <v>85</v>
      </c>
    </row>
    <row r="214" spans="2:51" s="6" customFormat="1" ht="15.75" customHeight="1">
      <c r="B214" s="167"/>
      <c r="C214" s="168"/>
      <c r="D214" s="169" t="s">
        <v>225</v>
      </c>
      <c r="E214" s="168"/>
      <c r="F214" s="170" t="s">
        <v>131</v>
      </c>
      <c r="G214" s="168"/>
      <c r="H214" s="171">
        <v>1.8</v>
      </c>
      <c r="J214" s="168"/>
      <c r="K214" s="168"/>
      <c r="L214" s="172"/>
      <c r="M214" s="173"/>
      <c r="N214" s="168"/>
      <c r="O214" s="168"/>
      <c r="P214" s="168"/>
      <c r="Q214" s="168"/>
      <c r="R214" s="168"/>
      <c r="S214" s="168"/>
      <c r="T214" s="174"/>
      <c r="AT214" s="175" t="s">
        <v>225</v>
      </c>
      <c r="AU214" s="175" t="s">
        <v>85</v>
      </c>
      <c r="AV214" s="175" t="s">
        <v>85</v>
      </c>
      <c r="AW214" s="175" t="s">
        <v>188</v>
      </c>
      <c r="AX214" s="175" t="s">
        <v>77</v>
      </c>
      <c r="AY214" s="175" t="s">
        <v>216</v>
      </c>
    </row>
    <row r="215" spans="2:51" s="6" customFormat="1" ht="15.75" customHeight="1">
      <c r="B215" s="176"/>
      <c r="C215" s="177"/>
      <c r="D215" s="169" t="s">
        <v>225</v>
      </c>
      <c r="E215" s="177"/>
      <c r="F215" s="178" t="s">
        <v>226</v>
      </c>
      <c r="G215" s="177"/>
      <c r="H215" s="179">
        <v>1.8</v>
      </c>
      <c r="J215" s="177"/>
      <c r="K215" s="177"/>
      <c r="L215" s="180"/>
      <c r="M215" s="181"/>
      <c r="N215" s="177"/>
      <c r="O215" s="177"/>
      <c r="P215" s="177"/>
      <c r="Q215" s="177"/>
      <c r="R215" s="177"/>
      <c r="S215" s="177"/>
      <c r="T215" s="182"/>
      <c r="AT215" s="183" t="s">
        <v>225</v>
      </c>
      <c r="AU215" s="183" t="s">
        <v>85</v>
      </c>
      <c r="AV215" s="183" t="s">
        <v>181</v>
      </c>
      <c r="AW215" s="183" t="s">
        <v>188</v>
      </c>
      <c r="AX215" s="183" t="s">
        <v>22</v>
      </c>
      <c r="AY215" s="183" t="s">
        <v>216</v>
      </c>
    </row>
    <row r="216" spans="2:51" s="6" customFormat="1" ht="15.75" customHeight="1">
      <c r="B216" s="167"/>
      <c r="C216" s="168"/>
      <c r="D216" s="169" t="s">
        <v>225</v>
      </c>
      <c r="E216" s="168"/>
      <c r="F216" s="170" t="s">
        <v>359</v>
      </c>
      <c r="G216" s="168"/>
      <c r="H216" s="171">
        <v>3.6</v>
      </c>
      <c r="J216" s="168"/>
      <c r="K216" s="168"/>
      <c r="L216" s="172"/>
      <c r="M216" s="173"/>
      <c r="N216" s="168"/>
      <c r="O216" s="168"/>
      <c r="P216" s="168"/>
      <c r="Q216" s="168"/>
      <c r="R216" s="168"/>
      <c r="S216" s="168"/>
      <c r="T216" s="174"/>
      <c r="AT216" s="175" t="s">
        <v>225</v>
      </c>
      <c r="AU216" s="175" t="s">
        <v>85</v>
      </c>
      <c r="AV216" s="175" t="s">
        <v>85</v>
      </c>
      <c r="AW216" s="175" t="s">
        <v>77</v>
      </c>
      <c r="AX216" s="175" t="s">
        <v>22</v>
      </c>
      <c r="AY216" s="175" t="s">
        <v>216</v>
      </c>
    </row>
    <row r="217" spans="2:63" s="140" customFormat="1" ht="23.25" customHeight="1">
      <c r="B217" s="141"/>
      <c r="C217" s="142"/>
      <c r="D217" s="142" t="s">
        <v>76</v>
      </c>
      <c r="E217" s="151" t="s">
        <v>307</v>
      </c>
      <c r="F217" s="151" t="s">
        <v>360</v>
      </c>
      <c r="G217" s="142"/>
      <c r="H217" s="142"/>
      <c r="J217" s="152">
        <f>$BK$217</f>
        <v>0</v>
      </c>
      <c r="K217" s="142"/>
      <c r="L217" s="145"/>
      <c r="M217" s="146"/>
      <c r="N217" s="142"/>
      <c r="O217" s="142"/>
      <c r="P217" s="147">
        <f>SUM($P$218:$P$226)</f>
        <v>0</v>
      </c>
      <c r="Q217" s="142"/>
      <c r="R217" s="147">
        <f>SUM($R$218:$R$226)</f>
        <v>0.00054</v>
      </c>
      <c r="S217" s="142"/>
      <c r="T217" s="148">
        <f>SUM($T$218:$T$226)</f>
        <v>0</v>
      </c>
      <c r="AR217" s="149" t="s">
        <v>22</v>
      </c>
      <c r="AT217" s="149" t="s">
        <v>76</v>
      </c>
      <c r="AU217" s="149" t="s">
        <v>85</v>
      </c>
      <c r="AY217" s="149" t="s">
        <v>216</v>
      </c>
      <c r="BK217" s="150">
        <f>SUM($BK$218:$BK$226)</f>
        <v>0</v>
      </c>
    </row>
    <row r="218" spans="2:65" s="6" customFormat="1" ht="15.75" customHeight="1">
      <c r="B218" s="23"/>
      <c r="C218" s="153" t="s">
        <v>361</v>
      </c>
      <c r="D218" s="153" t="s">
        <v>218</v>
      </c>
      <c r="E218" s="154" t="s">
        <v>362</v>
      </c>
      <c r="F218" s="155" t="s">
        <v>363</v>
      </c>
      <c r="G218" s="156" t="s">
        <v>112</v>
      </c>
      <c r="H218" s="157">
        <v>36</v>
      </c>
      <c r="I218" s="158"/>
      <c r="J218" s="159">
        <f>ROUND($I$218*$H$218,2)</f>
        <v>0</v>
      </c>
      <c r="K218" s="155" t="s">
        <v>221</v>
      </c>
      <c r="L218" s="43"/>
      <c r="M218" s="160"/>
      <c r="N218" s="161" t="s">
        <v>48</v>
      </c>
      <c r="O218" s="24"/>
      <c r="P218" s="24"/>
      <c r="Q218" s="162">
        <v>0</v>
      </c>
      <c r="R218" s="162">
        <f>$Q$218*$H$218</f>
        <v>0</v>
      </c>
      <c r="S218" s="162">
        <v>0</v>
      </c>
      <c r="T218" s="163">
        <f>$S$218*$H$218</f>
        <v>0</v>
      </c>
      <c r="AR218" s="97" t="s">
        <v>181</v>
      </c>
      <c r="AT218" s="97" t="s">
        <v>218</v>
      </c>
      <c r="AU218" s="97" t="s">
        <v>232</v>
      </c>
      <c r="AY218" s="6" t="s">
        <v>216</v>
      </c>
      <c r="BE218" s="164">
        <f>IF($N$218="základní",$J$218,0)</f>
        <v>0</v>
      </c>
      <c r="BF218" s="164">
        <f>IF($N$218="snížená",$J$218,0)</f>
        <v>0</v>
      </c>
      <c r="BG218" s="164">
        <f>IF($N$218="zákl. přenesená",$J$218,0)</f>
        <v>0</v>
      </c>
      <c r="BH218" s="164">
        <f>IF($N$218="sníž. přenesená",$J$218,0)</f>
        <v>0</v>
      </c>
      <c r="BI218" s="164">
        <f>IF($N$218="nulová",$J$218,0)</f>
        <v>0</v>
      </c>
      <c r="BJ218" s="97" t="s">
        <v>22</v>
      </c>
      <c r="BK218" s="164">
        <f>ROUND($I$218*$H$218,2)</f>
        <v>0</v>
      </c>
      <c r="BL218" s="97" t="s">
        <v>181</v>
      </c>
      <c r="BM218" s="97" t="s">
        <v>364</v>
      </c>
    </row>
    <row r="219" spans="2:47" s="6" customFormat="1" ht="27" customHeight="1">
      <c r="B219" s="23"/>
      <c r="C219" s="24"/>
      <c r="D219" s="165" t="s">
        <v>223</v>
      </c>
      <c r="E219" s="24"/>
      <c r="F219" s="166" t="s">
        <v>365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223</v>
      </c>
      <c r="AU219" s="6" t="s">
        <v>232</v>
      </c>
    </row>
    <row r="220" spans="2:51" s="6" customFormat="1" ht="15.75" customHeight="1">
      <c r="B220" s="167"/>
      <c r="C220" s="168"/>
      <c r="D220" s="169" t="s">
        <v>225</v>
      </c>
      <c r="E220" s="168"/>
      <c r="F220" s="170" t="s">
        <v>127</v>
      </c>
      <c r="G220" s="168"/>
      <c r="H220" s="171">
        <v>36</v>
      </c>
      <c r="J220" s="168"/>
      <c r="K220" s="168"/>
      <c r="L220" s="172"/>
      <c r="M220" s="173"/>
      <c r="N220" s="168"/>
      <c r="O220" s="168"/>
      <c r="P220" s="168"/>
      <c r="Q220" s="168"/>
      <c r="R220" s="168"/>
      <c r="S220" s="168"/>
      <c r="T220" s="174"/>
      <c r="AT220" s="175" t="s">
        <v>225</v>
      </c>
      <c r="AU220" s="175" t="s">
        <v>232</v>
      </c>
      <c r="AV220" s="175" t="s">
        <v>85</v>
      </c>
      <c r="AW220" s="175" t="s">
        <v>188</v>
      </c>
      <c r="AX220" s="175" t="s">
        <v>77</v>
      </c>
      <c r="AY220" s="175" t="s">
        <v>216</v>
      </c>
    </row>
    <row r="221" spans="2:51" s="6" customFormat="1" ht="15.75" customHeight="1">
      <c r="B221" s="176"/>
      <c r="C221" s="177"/>
      <c r="D221" s="169" t="s">
        <v>225</v>
      </c>
      <c r="E221" s="177"/>
      <c r="F221" s="178" t="s">
        <v>226</v>
      </c>
      <c r="G221" s="177"/>
      <c r="H221" s="179">
        <v>36</v>
      </c>
      <c r="J221" s="177"/>
      <c r="K221" s="177"/>
      <c r="L221" s="180"/>
      <c r="M221" s="181"/>
      <c r="N221" s="177"/>
      <c r="O221" s="177"/>
      <c r="P221" s="177"/>
      <c r="Q221" s="177"/>
      <c r="R221" s="177"/>
      <c r="S221" s="177"/>
      <c r="T221" s="182"/>
      <c r="AT221" s="183" t="s">
        <v>225</v>
      </c>
      <c r="AU221" s="183" t="s">
        <v>232</v>
      </c>
      <c r="AV221" s="183" t="s">
        <v>181</v>
      </c>
      <c r="AW221" s="183" t="s">
        <v>188</v>
      </c>
      <c r="AX221" s="183" t="s">
        <v>22</v>
      </c>
      <c r="AY221" s="183" t="s">
        <v>216</v>
      </c>
    </row>
    <row r="222" spans="2:65" s="6" customFormat="1" ht="15.75" customHeight="1">
      <c r="B222" s="23"/>
      <c r="C222" s="192" t="s">
        <v>366</v>
      </c>
      <c r="D222" s="192" t="s">
        <v>325</v>
      </c>
      <c r="E222" s="193" t="s">
        <v>367</v>
      </c>
      <c r="F222" s="194" t="s">
        <v>368</v>
      </c>
      <c r="G222" s="195" t="s">
        <v>369</v>
      </c>
      <c r="H222" s="196">
        <v>0.54</v>
      </c>
      <c r="I222" s="197"/>
      <c r="J222" s="198">
        <f>ROUND($I$222*$H$222,2)</f>
        <v>0</v>
      </c>
      <c r="K222" s="194" t="s">
        <v>221</v>
      </c>
      <c r="L222" s="199"/>
      <c r="M222" s="200"/>
      <c r="N222" s="201" t="s">
        <v>48</v>
      </c>
      <c r="O222" s="24"/>
      <c r="P222" s="24"/>
      <c r="Q222" s="162">
        <v>0.001</v>
      </c>
      <c r="R222" s="162">
        <f>$Q$222*$H$222</f>
        <v>0.00054</v>
      </c>
      <c r="S222" s="162">
        <v>0</v>
      </c>
      <c r="T222" s="163">
        <f>$S$222*$H$222</f>
        <v>0</v>
      </c>
      <c r="AR222" s="97" t="s">
        <v>262</v>
      </c>
      <c r="AT222" s="97" t="s">
        <v>325</v>
      </c>
      <c r="AU222" s="97" t="s">
        <v>232</v>
      </c>
      <c r="AY222" s="6" t="s">
        <v>216</v>
      </c>
      <c r="BE222" s="164">
        <f>IF($N$222="základní",$J$222,0)</f>
        <v>0</v>
      </c>
      <c r="BF222" s="164">
        <f>IF($N$222="snížená",$J$222,0)</f>
        <v>0</v>
      </c>
      <c r="BG222" s="164">
        <f>IF($N$222="zákl. přenesená",$J$222,0)</f>
        <v>0</v>
      </c>
      <c r="BH222" s="164">
        <f>IF($N$222="sníž. přenesená",$J$222,0)</f>
        <v>0</v>
      </c>
      <c r="BI222" s="164">
        <f>IF($N$222="nulová",$J$222,0)</f>
        <v>0</v>
      </c>
      <c r="BJ222" s="97" t="s">
        <v>22</v>
      </c>
      <c r="BK222" s="164">
        <f>ROUND($I$222*$H$222,2)</f>
        <v>0</v>
      </c>
      <c r="BL222" s="97" t="s">
        <v>181</v>
      </c>
      <c r="BM222" s="97" t="s">
        <v>370</v>
      </c>
    </row>
    <row r="223" spans="2:47" s="6" customFormat="1" ht="16.5" customHeight="1">
      <c r="B223" s="23"/>
      <c r="C223" s="24"/>
      <c r="D223" s="165" t="s">
        <v>223</v>
      </c>
      <c r="E223" s="24"/>
      <c r="F223" s="166" t="s">
        <v>371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223</v>
      </c>
      <c r="AU223" s="6" t="s">
        <v>232</v>
      </c>
    </row>
    <row r="224" spans="2:51" s="6" customFormat="1" ht="15.75" customHeight="1">
      <c r="B224" s="167"/>
      <c r="C224" s="168"/>
      <c r="D224" s="169" t="s">
        <v>225</v>
      </c>
      <c r="E224" s="168"/>
      <c r="F224" s="170" t="s">
        <v>127</v>
      </c>
      <c r="G224" s="168"/>
      <c r="H224" s="171">
        <v>36</v>
      </c>
      <c r="J224" s="168"/>
      <c r="K224" s="168"/>
      <c r="L224" s="172"/>
      <c r="M224" s="173"/>
      <c r="N224" s="168"/>
      <c r="O224" s="168"/>
      <c r="P224" s="168"/>
      <c r="Q224" s="168"/>
      <c r="R224" s="168"/>
      <c r="S224" s="168"/>
      <c r="T224" s="174"/>
      <c r="AT224" s="175" t="s">
        <v>225</v>
      </c>
      <c r="AU224" s="175" t="s">
        <v>232</v>
      </c>
      <c r="AV224" s="175" t="s">
        <v>85</v>
      </c>
      <c r="AW224" s="175" t="s">
        <v>188</v>
      </c>
      <c r="AX224" s="175" t="s">
        <v>77</v>
      </c>
      <c r="AY224" s="175" t="s">
        <v>216</v>
      </c>
    </row>
    <row r="225" spans="2:51" s="6" customFormat="1" ht="15.75" customHeight="1">
      <c r="B225" s="176"/>
      <c r="C225" s="177"/>
      <c r="D225" s="169" t="s">
        <v>225</v>
      </c>
      <c r="E225" s="177"/>
      <c r="F225" s="178" t="s">
        <v>226</v>
      </c>
      <c r="G225" s="177"/>
      <c r="H225" s="179">
        <v>36</v>
      </c>
      <c r="J225" s="177"/>
      <c r="K225" s="177"/>
      <c r="L225" s="180"/>
      <c r="M225" s="181"/>
      <c r="N225" s="177"/>
      <c r="O225" s="177"/>
      <c r="P225" s="177"/>
      <c r="Q225" s="177"/>
      <c r="R225" s="177"/>
      <c r="S225" s="177"/>
      <c r="T225" s="182"/>
      <c r="AT225" s="183" t="s">
        <v>225</v>
      </c>
      <c r="AU225" s="183" t="s">
        <v>232</v>
      </c>
      <c r="AV225" s="183" t="s">
        <v>181</v>
      </c>
      <c r="AW225" s="183" t="s">
        <v>188</v>
      </c>
      <c r="AX225" s="183" t="s">
        <v>22</v>
      </c>
      <c r="AY225" s="183" t="s">
        <v>216</v>
      </c>
    </row>
    <row r="226" spans="2:51" s="6" customFormat="1" ht="15.75" customHeight="1">
      <c r="B226" s="167"/>
      <c r="C226" s="168"/>
      <c r="D226" s="169" t="s">
        <v>225</v>
      </c>
      <c r="E226" s="168"/>
      <c r="F226" s="170" t="s">
        <v>372</v>
      </c>
      <c r="G226" s="168"/>
      <c r="H226" s="171">
        <v>0.54</v>
      </c>
      <c r="J226" s="168"/>
      <c r="K226" s="168"/>
      <c r="L226" s="172"/>
      <c r="M226" s="173"/>
      <c r="N226" s="168"/>
      <c r="O226" s="168"/>
      <c r="P226" s="168"/>
      <c r="Q226" s="168"/>
      <c r="R226" s="168"/>
      <c r="S226" s="168"/>
      <c r="T226" s="174"/>
      <c r="AT226" s="175" t="s">
        <v>225</v>
      </c>
      <c r="AU226" s="175" t="s">
        <v>232</v>
      </c>
      <c r="AV226" s="175" t="s">
        <v>85</v>
      </c>
      <c r="AW226" s="175" t="s">
        <v>77</v>
      </c>
      <c r="AX226" s="175" t="s">
        <v>22</v>
      </c>
      <c r="AY226" s="175" t="s">
        <v>216</v>
      </c>
    </row>
    <row r="227" spans="2:63" s="140" customFormat="1" ht="30.75" customHeight="1">
      <c r="B227" s="141"/>
      <c r="C227" s="142"/>
      <c r="D227" s="142" t="s">
        <v>76</v>
      </c>
      <c r="E227" s="151" t="s">
        <v>85</v>
      </c>
      <c r="F227" s="151" t="s">
        <v>373</v>
      </c>
      <c r="G227" s="142"/>
      <c r="H227" s="142"/>
      <c r="J227" s="152">
        <f>$BK$227</f>
        <v>0</v>
      </c>
      <c r="K227" s="142"/>
      <c r="L227" s="145"/>
      <c r="M227" s="146"/>
      <c r="N227" s="142"/>
      <c r="O227" s="142"/>
      <c r="P227" s="147">
        <f>SUM($P$228:$P$248)</f>
        <v>0</v>
      </c>
      <c r="Q227" s="142"/>
      <c r="R227" s="147">
        <f>SUM($R$228:$R$248)</f>
        <v>17.33477</v>
      </c>
      <c r="S227" s="142"/>
      <c r="T227" s="148">
        <f>SUM($T$228:$T$248)</f>
        <v>0</v>
      </c>
      <c r="AR227" s="149" t="s">
        <v>22</v>
      </c>
      <c r="AT227" s="149" t="s">
        <v>76</v>
      </c>
      <c r="AU227" s="149" t="s">
        <v>22</v>
      </c>
      <c r="AY227" s="149" t="s">
        <v>216</v>
      </c>
      <c r="BK227" s="150">
        <f>SUM($BK$228:$BK$248)</f>
        <v>0</v>
      </c>
    </row>
    <row r="228" spans="2:65" s="6" customFormat="1" ht="15.75" customHeight="1">
      <c r="B228" s="23"/>
      <c r="C228" s="153" t="s">
        <v>374</v>
      </c>
      <c r="D228" s="153" t="s">
        <v>218</v>
      </c>
      <c r="E228" s="154" t="s">
        <v>375</v>
      </c>
      <c r="F228" s="155" t="s">
        <v>376</v>
      </c>
      <c r="G228" s="156" t="s">
        <v>116</v>
      </c>
      <c r="H228" s="157">
        <v>31</v>
      </c>
      <c r="I228" s="158"/>
      <c r="J228" s="159">
        <f>ROUND($I$228*$H$228,2)</f>
        <v>0</v>
      </c>
      <c r="K228" s="155" t="s">
        <v>221</v>
      </c>
      <c r="L228" s="43"/>
      <c r="M228" s="160"/>
      <c r="N228" s="161" t="s">
        <v>48</v>
      </c>
      <c r="O228" s="24"/>
      <c r="P228" s="24"/>
      <c r="Q228" s="162">
        <v>0.22657</v>
      </c>
      <c r="R228" s="162">
        <f>$Q$228*$H$228</f>
        <v>7.02367</v>
      </c>
      <c r="S228" s="162">
        <v>0</v>
      </c>
      <c r="T228" s="163">
        <f>$S$228*$H$228</f>
        <v>0</v>
      </c>
      <c r="AR228" s="97" t="s">
        <v>181</v>
      </c>
      <c r="AT228" s="97" t="s">
        <v>218</v>
      </c>
      <c r="AU228" s="97" t="s">
        <v>85</v>
      </c>
      <c r="AY228" s="6" t="s">
        <v>216</v>
      </c>
      <c r="BE228" s="164">
        <f>IF($N$228="základní",$J$228,0)</f>
        <v>0</v>
      </c>
      <c r="BF228" s="164">
        <f>IF($N$228="snížená",$J$228,0)</f>
        <v>0</v>
      </c>
      <c r="BG228" s="164">
        <f>IF($N$228="zákl. přenesená",$J$228,0)</f>
        <v>0</v>
      </c>
      <c r="BH228" s="164">
        <f>IF($N$228="sníž. přenesená",$J$228,0)</f>
        <v>0</v>
      </c>
      <c r="BI228" s="164">
        <f>IF($N$228="nulová",$J$228,0)</f>
        <v>0</v>
      </c>
      <c r="BJ228" s="97" t="s">
        <v>22</v>
      </c>
      <c r="BK228" s="164">
        <f>ROUND($I$228*$H$228,2)</f>
        <v>0</v>
      </c>
      <c r="BL228" s="97" t="s">
        <v>181</v>
      </c>
      <c r="BM228" s="97" t="s">
        <v>377</v>
      </c>
    </row>
    <row r="229" spans="2:47" s="6" customFormat="1" ht="27" customHeight="1">
      <c r="B229" s="23"/>
      <c r="C229" s="24"/>
      <c r="D229" s="165" t="s">
        <v>223</v>
      </c>
      <c r="E229" s="24"/>
      <c r="F229" s="166" t="s">
        <v>378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223</v>
      </c>
      <c r="AU229" s="6" t="s">
        <v>85</v>
      </c>
    </row>
    <row r="230" spans="2:47" s="6" customFormat="1" ht="30.75" customHeight="1">
      <c r="B230" s="23"/>
      <c r="C230" s="24"/>
      <c r="D230" s="169" t="s">
        <v>256</v>
      </c>
      <c r="E230" s="24"/>
      <c r="F230" s="191" t="s">
        <v>379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256</v>
      </c>
      <c r="AU230" s="6" t="s">
        <v>85</v>
      </c>
    </row>
    <row r="231" spans="2:51" s="6" customFormat="1" ht="15.75" customHeight="1">
      <c r="B231" s="184"/>
      <c r="C231" s="185"/>
      <c r="D231" s="169" t="s">
        <v>225</v>
      </c>
      <c r="E231" s="185"/>
      <c r="F231" s="186" t="s">
        <v>380</v>
      </c>
      <c r="G231" s="185"/>
      <c r="H231" s="185"/>
      <c r="J231" s="185"/>
      <c r="K231" s="185"/>
      <c r="L231" s="187"/>
      <c r="M231" s="188"/>
      <c r="N231" s="185"/>
      <c r="O231" s="185"/>
      <c r="P231" s="185"/>
      <c r="Q231" s="185"/>
      <c r="R231" s="185"/>
      <c r="S231" s="185"/>
      <c r="T231" s="189"/>
      <c r="AT231" s="190" t="s">
        <v>225</v>
      </c>
      <c r="AU231" s="190" t="s">
        <v>85</v>
      </c>
      <c r="AV231" s="190" t="s">
        <v>22</v>
      </c>
      <c r="AW231" s="190" t="s">
        <v>188</v>
      </c>
      <c r="AX231" s="190" t="s">
        <v>77</v>
      </c>
      <c r="AY231" s="190" t="s">
        <v>216</v>
      </c>
    </row>
    <row r="232" spans="2:51" s="6" customFormat="1" ht="15.75" customHeight="1">
      <c r="B232" s="167"/>
      <c r="C232" s="168"/>
      <c r="D232" s="169" t="s">
        <v>225</v>
      </c>
      <c r="E232" s="168" t="s">
        <v>136</v>
      </c>
      <c r="F232" s="170" t="s">
        <v>138</v>
      </c>
      <c r="G232" s="168"/>
      <c r="H232" s="171">
        <v>31</v>
      </c>
      <c r="J232" s="168"/>
      <c r="K232" s="168"/>
      <c r="L232" s="172"/>
      <c r="M232" s="173"/>
      <c r="N232" s="168"/>
      <c r="O232" s="168"/>
      <c r="P232" s="168"/>
      <c r="Q232" s="168"/>
      <c r="R232" s="168"/>
      <c r="S232" s="168"/>
      <c r="T232" s="174"/>
      <c r="AT232" s="175" t="s">
        <v>225</v>
      </c>
      <c r="AU232" s="175" t="s">
        <v>85</v>
      </c>
      <c r="AV232" s="175" t="s">
        <v>85</v>
      </c>
      <c r="AW232" s="175" t="s">
        <v>188</v>
      </c>
      <c r="AX232" s="175" t="s">
        <v>77</v>
      </c>
      <c r="AY232" s="175" t="s">
        <v>216</v>
      </c>
    </row>
    <row r="233" spans="2:51" s="6" customFormat="1" ht="15.75" customHeight="1">
      <c r="B233" s="176"/>
      <c r="C233" s="177"/>
      <c r="D233" s="169" t="s">
        <v>225</v>
      </c>
      <c r="E233" s="177"/>
      <c r="F233" s="178" t="s">
        <v>226</v>
      </c>
      <c r="G233" s="177"/>
      <c r="H233" s="179">
        <v>31</v>
      </c>
      <c r="J233" s="177"/>
      <c r="K233" s="177"/>
      <c r="L233" s="180"/>
      <c r="M233" s="181"/>
      <c r="N233" s="177"/>
      <c r="O233" s="177"/>
      <c r="P233" s="177"/>
      <c r="Q233" s="177"/>
      <c r="R233" s="177"/>
      <c r="S233" s="177"/>
      <c r="T233" s="182"/>
      <c r="AT233" s="183" t="s">
        <v>225</v>
      </c>
      <c r="AU233" s="183" t="s">
        <v>85</v>
      </c>
      <c r="AV233" s="183" t="s">
        <v>181</v>
      </c>
      <c r="AW233" s="183" t="s">
        <v>188</v>
      </c>
      <c r="AX233" s="183" t="s">
        <v>22</v>
      </c>
      <c r="AY233" s="183" t="s">
        <v>216</v>
      </c>
    </row>
    <row r="234" spans="2:65" s="6" customFormat="1" ht="15.75" customHeight="1">
      <c r="B234" s="23"/>
      <c r="C234" s="153" t="s">
        <v>138</v>
      </c>
      <c r="D234" s="153" t="s">
        <v>218</v>
      </c>
      <c r="E234" s="154" t="s">
        <v>381</v>
      </c>
      <c r="F234" s="155" t="s">
        <v>382</v>
      </c>
      <c r="G234" s="156" t="s">
        <v>116</v>
      </c>
      <c r="H234" s="157">
        <v>31</v>
      </c>
      <c r="I234" s="158"/>
      <c r="J234" s="159">
        <f>ROUND($I$234*$H$234,2)</f>
        <v>0</v>
      </c>
      <c r="K234" s="155" t="s">
        <v>221</v>
      </c>
      <c r="L234" s="43"/>
      <c r="M234" s="160"/>
      <c r="N234" s="161" t="s">
        <v>48</v>
      </c>
      <c r="O234" s="24"/>
      <c r="P234" s="24"/>
      <c r="Q234" s="162">
        <v>0.0001</v>
      </c>
      <c r="R234" s="162">
        <f>$Q$234*$H$234</f>
        <v>0.0031000000000000003</v>
      </c>
      <c r="S234" s="162">
        <v>0</v>
      </c>
      <c r="T234" s="163">
        <f>$S$234*$H$234</f>
        <v>0</v>
      </c>
      <c r="AR234" s="97" t="s">
        <v>181</v>
      </c>
      <c r="AT234" s="97" t="s">
        <v>218</v>
      </c>
      <c r="AU234" s="97" t="s">
        <v>85</v>
      </c>
      <c r="AY234" s="6" t="s">
        <v>216</v>
      </c>
      <c r="BE234" s="164">
        <f>IF($N$234="základní",$J$234,0)</f>
        <v>0</v>
      </c>
      <c r="BF234" s="164">
        <f>IF($N$234="snížená",$J$234,0)</f>
        <v>0</v>
      </c>
      <c r="BG234" s="164">
        <f>IF($N$234="zákl. přenesená",$J$234,0)</f>
        <v>0</v>
      </c>
      <c r="BH234" s="164">
        <f>IF($N$234="sníž. přenesená",$J$234,0)</f>
        <v>0</v>
      </c>
      <c r="BI234" s="164">
        <f>IF($N$234="nulová",$J$234,0)</f>
        <v>0</v>
      </c>
      <c r="BJ234" s="97" t="s">
        <v>22</v>
      </c>
      <c r="BK234" s="164">
        <f>ROUND($I$234*$H$234,2)</f>
        <v>0</v>
      </c>
      <c r="BL234" s="97" t="s">
        <v>181</v>
      </c>
      <c r="BM234" s="97" t="s">
        <v>383</v>
      </c>
    </row>
    <row r="235" spans="2:47" s="6" customFormat="1" ht="16.5" customHeight="1">
      <c r="B235" s="23"/>
      <c r="C235" s="24"/>
      <c r="D235" s="165" t="s">
        <v>223</v>
      </c>
      <c r="E235" s="24"/>
      <c r="F235" s="166" t="s">
        <v>382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223</v>
      </c>
      <c r="AU235" s="6" t="s">
        <v>85</v>
      </c>
    </row>
    <row r="236" spans="2:51" s="6" customFormat="1" ht="15.75" customHeight="1">
      <c r="B236" s="167"/>
      <c r="C236" s="168"/>
      <c r="D236" s="169" t="s">
        <v>225</v>
      </c>
      <c r="E236" s="168"/>
      <c r="F236" s="170" t="s">
        <v>136</v>
      </c>
      <c r="G236" s="168"/>
      <c r="H236" s="171">
        <v>31</v>
      </c>
      <c r="J236" s="168"/>
      <c r="K236" s="168"/>
      <c r="L236" s="172"/>
      <c r="M236" s="173"/>
      <c r="N236" s="168"/>
      <c r="O236" s="168"/>
      <c r="P236" s="168"/>
      <c r="Q236" s="168"/>
      <c r="R236" s="168"/>
      <c r="S236" s="168"/>
      <c r="T236" s="174"/>
      <c r="AT236" s="175" t="s">
        <v>225</v>
      </c>
      <c r="AU236" s="175" t="s">
        <v>85</v>
      </c>
      <c r="AV236" s="175" t="s">
        <v>85</v>
      </c>
      <c r="AW236" s="175" t="s">
        <v>188</v>
      </c>
      <c r="AX236" s="175" t="s">
        <v>77</v>
      </c>
      <c r="AY236" s="175" t="s">
        <v>216</v>
      </c>
    </row>
    <row r="237" spans="2:51" s="6" customFormat="1" ht="15.75" customHeight="1">
      <c r="B237" s="176"/>
      <c r="C237" s="177"/>
      <c r="D237" s="169" t="s">
        <v>225</v>
      </c>
      <c r="E237" s="177"/>
      <c r="F237" s="178" t="s">
        <v>226</v>
      </c>
      <c r="G237" s="177"/>
      <c r="H237" s="179">
        <v>31</v>
      </c>
      <c r="J237" s="177"/>
      <c r="K237" s="177"/>
      <c r="L237" s="180"/>
      <c r="M237" s="181"/>
      <c r="N237" s="177"/>
      <c r="O237" s="177"/>
      <c r="P237" s="177"/>
      <c r="Q237" s="177"/>
      <c r="R237" s="177"/>
      <c r="S237" s="177"/>
      <c r="T237" s="182"/>
      <c r="AT237" s="183" t="s">
        <v>225</v>
      </c>
      <c r="AU237" s="183" t="s">
        <v>85</v>
      </c>
      <c r="AV237" s="183" t="s">
        <v>181</v>
      </c>
      <c r="AW237" s="183" t="s">
        <v>188</v>
      </c>
      <c r="AX237" s="183" t="s">
        <v>22</v>
      </c>
      <c r="AY237" s="183" t="s">
        <v>216</v>
      </c>
    </row>
    <row r="238" spans="2:65" s="6" customFormat="1" ht="15.75" customHeight="1">
      <c r="B238" s="23"/>
      <c r="C238" s="153" t="s">
        <v>384</v>
      </c>
      <c r="D238" s="153" t="s">
        <v>218</v>
      </c>
      <c r="E238" s="154" t="s">
        <v>385</v>
      </c>
      <c r="F238" s="155" t="s">
        <v>386</v>
      </c>
      <c r="G238" s="156" t="s">
        <v>116</v>
      </c>
      <c r="H238" s="157">
        <v>5.425</v>
      </c>
      <c r="I238" s="158"/>
      <c r="J238" s="159">
        <f>ROUND($I$238*$H$238,2)</f>
        <v>0</v>
      </c>
      <c r="K238" s="155" t="s">
        <v>221</v>
      </c>
      <c r="L238" s="43"/>
      <c r="M238" s="160"/>
      <c r="N238" s="161" t="s">
        <v>48</v>
      </c>
      <c r="O238" s="24"/>
      <c r="P238" s="24"/>
      <c r="Q238" s="162">
        <v>0</v>
      </c>
      <c r="R238" s="162">
        <f>$Q$238*$H$238</f>
        <v>0</v>
      </c>
      <c r="S238" s="162">
        <v>0</v>
      </c>
      <c r="T238" s="163">
        <f>$S$238*$H$238</f>
        <v>0</v>
      </c>
      <c r="AR238" s="97" t="s">
        <v>181</v>
      </c>
      <c r="AT238" s="97" t="s">
        <v>218</v>
      </c>
      <c r="AU238" s="97" t="s">
        <v>85</v>
      </c>
      <c r="AY238" s="6" t="s">
        <v>216</v>
      </c>
      <c r="BE238" s="164">
        <f>IF($N$238="základní",$J$238,0)</f>
        <v>0</v>
      </c>
      <c r="BF238" s="164">
        <f>IF($N$238="snížená",$J$238,0)</f>
        <v>0</v>
      </c>
      <c r="BG238" s="164">
        <f>IF($N$238="zákl. přenesená",$J$238,0)</f>
        <v>0</v>
      </c>
      <c r="BH238" s="164">
        <f>IF($N$238="sníž. přenesená",$J$238,0)</f>
        <v>0</v>
      </c>
      <c r="BI238" s="164">
        <f>IF($N$238="nulová",$J$238,0)</f>
        <v>0</v>
      </c>
      <c r="BJ238" s="97" t="s">
        <v>22</v>
      </c>
      <c r="BK238" s="164">
        <f>ROUND($I$238*$H$238,2)</f>
        <v>0</v>
      </c>
      <c r="BL238" s="97" t="s">
        <v>181</v>
      </c>
      <c r="BM238" s="97" t="s">
        <v>387</v>
      </c>
    </row>
    <row r="239" spans="2:47" s="6" customFormat="1" ht="16.5" customHeight="1">
      <c r="B239" s="23"/>
      <c r="C239" s="24"/>
      <c r="D239" s="165" t="s">
        <v>223</v>
      </c>
      <c r="E239" s="24"/>
      <c r="F239" s="166" t="s">
        <v>388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223</v>
      </c>
      <c r="AU239" s="6" t="s">
        <v>85</v>
      </c>
    </row>
    <row r="240" spans="2:47" s="6" customFormat="1" ht="30.75" customHeight="1">
      <c r="B240" s="23"/>
      <c r="C240" s="24"/>
      <c r="D240" s="169" t="s">
        <v>256</v>
      </c>
      <c r="E240" s="24"/>
      <c r="F240" s="191" t="s">
        <v>389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256</v>
      </c>
      <c r="AU240" s="6" t="s">
        <v>85</v>
      </c>
    </row>
    <row r="241" spans="2:51" s="6" customFormat="1" ht="15.75" customHeight="1">
      <c r="B241" s="184"/>
      <c r="C241" s="185"/>
      <c r="D241" s="169" t="s">
        <v>225</v>
      </c>
      <c r="E241" s="185"/>
      <c r="F241" s="186" t="s">
        <v>273</v>
      </c>
      <c r="G241" s="185"/>
      <c r="H241" s="185"/>
      <c r="J241" s="185"/>
      <c r="K241" s="185"/>
      <c r="L241" s="187"/>
      <c r="M241" s="188"/>
      <c r="N241" s="185"/>
      <c r="O241" s="185"/>
      <c r="P241" s="185"/>
      <c r="Q241" s="185"/>
      <c r="R241" s="185"/>
      <c r="S241" s="185"/>
      <c r="T241" s="189"/>
      <c r="AT241" s="190" t="s">
        <v>225</v>
      </c>
      <c r="AU241" s="190" t="s">
        <v>85</v>
      </c>
      <c r="AV241" s="190" t="s">
        <v>22</v>
      </c>
      <c r="AW241" s="190" t="s">
        <v>188</v>
      </c>
      <c r="AX241" s="190" t="s">
        <v>77</v>
      </c>
      <c r="AY241" s="190" t="s">
        <v>216</v>
      </c>
    </row>
    <row r="242" spans="2:51" s="6" customFormat="1" ht="15.75" customHeight="1">
      <c r="B242" s="167"/>
      <c r="C242" s="168"/>
      <c r="D242" s="169" t="s">
        <v>225</v>
      </c>
      <c r="E242" s="168" t="s">
        <v>140</v>
      </c>
      <c r="F242" s="170" t="s">
        <v>274</v>
      </c>
      <c r="G242" s="168"/>
      <c r="H242" s="171">
        <v>5.425</v>
      </c>
      <c r="J242" s="168"/>
      <c r="K242" s="168"/>
      <c r="L242" s="172"/>
      <c r="M242" s="173"/>
      <c r="N242" s="168"/>
      <c r="O242" s="168"/>
      <c r="P242" s="168"/>
      <c r="Q242" s="168"/>
      <c r="R242" s="168"/>
      <c r="S242" s="168"/>
      <c r="T242" s="174"/>
      <c r="AT242" s="175" t="s">
        <v>225</v>
      </c>
      <c r="AU242" s="175" t="s">
        <v>85</v>
      </c>
      <c r="AV242" s="175" t="s">
        <v>85</v>
      </c>
      <c r="AW242" s="175" t="s">
        <v>188</v>
      </c>
      <c r="AX242" s="175" t="s">
        <v>77</v>
      </c>
      <c r="AY242" s="175" t="s">
        <v>216</v>
      </c>
    </row>
    <row r="243" spans="2:51" s="6" customFormat="1" ht="15.75" customHeight="1">
      <c r="B243" s="176"/>
      <c r="C243" s="177"/>
      <c r="D243" s="169" t="s">
        <v>225</v>
      </c>
      <c r="E243" s="177"/>
      <c r="F243" s="178" t="s">
        <v>226</v>
      </c>
      <c r="G243" s="177"/>
      <c r="H243" s="179">
        <v>5.425</v>
      </c>
      <c r="J243" s="177"/>
      <c r="K243" s="177"/>
      <c r="L243" s="180"/>
      <c r="M243" s="181"/>
      <c r="N243" s="177"/>
      <c r="O243" s="177"/>
      <c r="P243" s="177"/>
      <c r="Q243" s="177"/>
      <c r="R243" s="177"/>
      <c r="S243" s="177"/>
      <c r="T243" s="182"/>
      <c r="AT243" s="183" t="s">
        <v>225</v>
      </c>
      <c r="AU243" s="183" t="s">
        <v>85</v>
      </c>
      <c r="AV243" s="183" t="s">
        <v>181</v>
      </c>
      <c r="AW243" s="183" t="s">
        <v>188</v>
      </c>
      <c r="AX243" s="183" t="s">
        <v>22</v>
      </c>
      <c r="AY243" s="183" t="s">
        <v>216</v>
      </c>
    </row>
    <row r="244" spans="2:65" s="6" customFormat="1" ht="15.75" customHeight="1">
      <c r="B244" s="23"/>
      <c r="C244" s="192" t="s">
        <v>390</v>
      </c>
      <c r="D244" s="192" t="s">
        <v>325</v>
      </c>
      <c r="E244" s="193" t="s">
        <v>391</v>
      </c>
      <c r="F244" s="194" t="s">
        <v>392</v>
      </c>
      <c r="G244" s="195" t="s">
        <v>313</v>
      </c>
      <c r="H244" s="196">
        <v>10.308</v>
      </c>
      <c r="I244" s="197"/>
      <c r="J244" s="198">
        <f>ROUND($I$244*$H$244,2)</f>
        <v>0</v>
      </c>
      <c r="K244" s="194" t="s">
        <v>221</v>
      </c>
      <c r="L244" s="199"/>
      <c r="M244" s="200"/>
      <c r="N244" s="201" t="s">
        <v>48</v>
      </c>
      <c r="O244" s="24"/>
      <c r="P244" s="24"/>
      <c r="Q244" s="162">
        <v>1</v>
      </c>
      <c r="R244" s="162">
        <f>$Q$244*$H$244</f>
        <v>10.308</v>
      </c>
      <c r="S244" s="162">
        <v>0</v>
      </c>
      <c r="T244" s="163">
        <f>$S$244*$H$244</f>
        <v>0</v>
      </c>
      <c r="AR244" s="97" t="s">
        <v>262</v>
      </c>
      <c r="AT244" s="97" t="s">
        <v>325</v>
      </c>
      <c r="AU244" s="97" t="s">
        <v>85</v>
      </c>
      <c r="AY244" s="6" t="s">
        <v>216</v>
      </c>
      <c r="BE244" s="164">
        <f>IF($N$244="základní",$J$244,0)</f>
        <v>0</v>
      </c>
      <c r="BF244" s="164">
        <f>IF($N$244="snížená",$J$244,0)</f>
        <v>0</v>
      </c>
      <c r="BG244" s="164">
        <f>IF($N$244="zákl. přenesená",$J$244,0)</f>
        <v>0</v>
      </c>
      <c r="BH244" s="164">
        <f>IF($N$244="sníž. přenesená",$J$244,0)</f>
        <v>0</v>
      </c>
      <c r="BI244" s="164">
        <f>IF($N$244="nulová",$J$244,0)</f>
        <v>0</v>
      </c>
      <c r="BJ244" s="97" t="s">
        <v>22</v>
      </c>
      <c r="BK244" s="164">
        <f>ROUND($I$244*$H$244,2)</f>
        <v>0</v>
      </c>
      <c r="BL244" s="97" t="s">
        <v>181</v>
      </c>
      <c r="BM244" s="97" t="s">
        <v>393</v>
      </c>
    </row>
    <row r="245" spans="2:47" s="6" customFormat="1" ht="27" customHeight="1">
      <c r="B245" s="23"/>
      <c r="C245" s="24"/>
      <c r="D245" s="165" t="s">
        <v>223</v>
      </c>
      <c r="E245" s="24"/>
      <c r="F245" s="166" t="s">
        <v>394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223</v>
      </c>
      <c r="AU245" s="6" t="s">
        <v>85</v>
      </c>
    </row>
    <row r="246" spans="2:51" s="6" customFormat="1" ht="15.75" customHeight="1">
      <c r="B246" s="184"/>
      <c r="C246" s="185"/>
      <c r="D246" s="169" t="s">
        <v>225</v>
      </c>
      <c r="E246" s="185"/>
      <c r="F246" s="186" t="s">
        <v>395</v>
      </c>
      <c r="G246" s="185"/>
      <c r="H246" s="185"/>
      <c r="J246" s="185"/>
      <c r="K246" s="185"/>
      <c r="L246" s="187"/>
      <c r="M246" s="188"/>
      <c r="N246" s="185"/>
      <c r="O246" s="185"/>
      <c r="P246" s="185"/>
      <c r="Q246" s="185"/>
      <c r="R246" s="185"/>
      <c r="S246" s="185"/>
      <c r="T246" s="189"/>
      <c r="AT246" s="190" t="s">
        <v>225</v>
      </c>
      <c r="AU246" s="190" t="s">
        <v>85</v>
      </c>
      <c r="AV246" s="190" t="s">
        <v>22</v>
      </c>
      <c r="AW246" s="190" t="s">
        <v>188</v>
      </c>
      <c r="AX246" s="190" t="s">
        <v>77</v>
      </c>
      <c r="AY246" s="190" t="s">
        <v>216</v>
      </c>
    </row>
    <row r="247" spans="2:51" s="6" customFormat="1" ht="15.75" customHeight="1">
      <c r="B247" s="167"/>
      <c r="C247" s="168"/>
      <c r="D247" s="169" t="s">
        <v>225</v>
      </c>
      <c r="E247" s="168"/>
      <c r="F247" s="170" t="s">
        <v>396</v>
      </c>
      <c r="G247" s="168"/>
      <c r="H247" s="171">
        <v>10.308</v>
      </c>
      <c r="J247" s="168"/>
      <c r="K247" s="168"/>
      <c r="L247" s="172"/>
      <c r="M247" s="173"/>
      <c r="N247" s="168"/>
      <c r="O247" s="168"/>
      <c r="P247" s="168"/>
      <c r="Q247" s="168"/>
      <c r="R247" s="168"/>
      <c r="S247" s="168"/>
      <c r="T247" s="174"/>
      <c r="AT247" s="175" t="s">
        <v>225</v>
      </c>
      <c r="AU247" s="175" t="s">
        <v>85</v>
      </c>
      <c r="AV247" s="175" t="s">
        <v>85</v>
      </c>
      <c r="AW247" s="175" t="s">
        <v>188</v>
      </c>
      <c r="AX247" s="175" t="s">
        <v>77</v>
      </c>
      <c r="AY247" s="175" t="s">
        <v>216</v>
      </c>
    </row>
    <row r="248" spans="2:51" s="6" customFormat="1" ht="15.75" customHeight="1">
      <c r="B248" s="176"/>
      <c r="C248" s="177"/>
      <c r="D248" s="169" t="s">
        <v>225</v>
      </c>
      <c r="E248" s="177"/>
      <c r="F248" s="178" t="s">
        <v>226</v>
      </c>
      <c r="G248" s="177"/>
      <c r="H248" s="179">
        <v>10.308</v>
      </c>
      <c r="J248" s="177"/>
      <c r="K248" s="177"/>
      <c r="L248" s="180"/>
      <c r="M248" s="181"/>
      <c r="N248" s="177"/>
      <c r="O248" s="177"/>
      <c r="P248" s="177"/>
      <c r="Q248" s="177"/>
      <c r="R248" s="177"/>
      <c r="S248" s="177"/>
      <c r="T248" s="182"/>
      <c r="AT248" s="183" t="s">
        <v>225</v>
      </c>
      <c r="AU248" s="183" t="s">
        <v>85</v>
      </c>
      <c r="AV248" s="183" t="s">
        <v>181</v>
      </c>
      <c r="AW248" s="183" t="s">
        <v>188</v>
      </c>
      <c r="AX248" s="183" t="s">
        <v>22</v>
      </c>
      <c r="AY248" s="183" t="s">
        <v>216</v>
      </c>
    </row>
    <row r="249" spans="2:63" s="140" customFormat="1" ht="30.75" customHeight="1">
      <c r="B249" s="141"/>
      <c r="C249" s="142"/>
      <c r="D249" s="142" t="s">
        <v>76</v>
      </c>
      <c r="E249" s="151" t="s">
        <v>181</v>
      </c>
      <c r="F249" s="151" t="s">
        <v>397</v>
      </c>
      <c r="G249" s="142"/>
      <c r="H249" s="142"/>
      <c r="J249" s="152">
        <f>$BK$249</f>
        <v>0</v>
      </c>
      <c r="K249" s="142"/>
      <c r="L249" s="145"/>
      <c r="M249" s="146"/>
      <c r="N249" s="142"/>
      <c r="O249" s="142"/>
      <c r="P249" s="147">
        <f>SUM($P$250:$P$253)</f>
        <v>0</v>
      </c>
      <c r="Q249" s="142"/>
      <c r="R249" s="147">
        <f>SUM($R$250:$R$253)</f>
        <v>0.0185</v>
      </c>
      <c r="S249" s="142"/>
      <c r="T249" s="148">
        <f>SUM($T$250:$T$253)</f>
        <v>0</v>
      </c>
      <c r="AR249" s="149" t="s">
        <v>22</v>
      </c>
      <c r="AT249" s="149" t="s">
        <v>76</v>
      </c>
      <c r="AU249" s="149" t="s">
        <v>22</v>
      </c>
      <c r="AY249" s="149" t="s">
        <v>216</v>
      </c>
      <c r="BK249" s="150">
        <f>SUM($BK$250:$BK$253)</f>
        <v>0</v>
      </c>
    </row>
    <row r="250" spans="2:65" s="6" customFormat="1" ht="15.75" customHeight="1">
      <c r="B250" s="23"/>
      <c r="C250" s="153" t="s">
        <v>178</v>
      </c>
      <c r="D250" s="153" t="s">
        <v>218</v>
      </c>
      <c r="E250" s="154" t="s">
        <v>398</v>
      </c>
      <c r="F250" s="155" t="s">
        <v>399</v>
      </c>
      <c r="G250" s="156" t="s">
        <v>116</v>
      </c>
      <c r="H250" s="157">
        <v>37</v>
      </c>
      <c r="I250" s="158"/>
      <c r="J250" s="159">
        <f>ROUND($I$250*$H$250,2)</f>
        <v>0</v>
      </c>
      <c r="K250" s="155" t="s">
        <v>221</v>
      </c>
      <c r="L250" s="43"/>
      <c r="M250" s="160"/>
      <c r="N250" s="161" t="s">
        <v>48</v>
      </c>
      <c r="O250" s="24"/>
      <c r="P250" s="24"/>
      <c r="Q250" s="162">
        <v>0.0005</v>
      </c>
      <c r="R250" s="162">
        <f>$Q$250*$H$250</f>
        <v>0.0185</v>
      </c>
      <c r="S250" s="162">
        <v>0</v>
      </c>
      <c r="T250" s="163">
        <f>$S$250*$H$250</f>
        <v>0</v>
      </c>
      <c r="AR250" s="97" t="s">
        <v>181</v>
      </c>
      <c r="AT250" s="97" t="s">
        <v>218</v>
      </c>
      <c r="AU250" s="97" t="s">
        <v>85</v>
      </c>
      <c r="AY250" s="6" t="s">
        <v>216</v>
      </c>
      <c r="BE250" s="164">
        <f>IF($N$250="základní",$J$250,0)</f>
        <v>0</v>
      </c>
      <c r="BF250" s="164">
        <f>IF($N$250="snížená",$J$250,0)</f>
        <v>0</v>
      </c>
      <c r="BG250" s="164">
        <f>IF($N$250="zákl. přenesená",$J$250,0)</f>
        <v>0</v>
      </c>
      <c r="BH250" s="164">
        <f>IF($N$250="sníž. přenesená",$J$250,0)</f>
        <v>0</v>
      </c>
      <c r="BI250" s="164">
        <f>IF($N$250="nulová",$J$250,0)</f>
        <v>0</v>
      </c>
      <c r="BJ250" s="97" t="s">
        <v>22</v>
      </c>
      <c r="BK250" s="164">
        <f>ROUND($I$250*$H$250,2)</f>
        <v>0</v>
      </c>
      <c r="BL250" s="97" t="s">
        <v>181</v>
      </c>
      <c r="BM250" s="97" t="s">
        <v>400</v>
      </c>
    </row>
    <row r="251" spans="2:47" s="6" customFormat="1" ht="27" customHeight="1">
      <c r="B251" s="23"/>
      <c r="C251" s="24"/>
      <c r="D251" s="165" t="s">
        <v>223</v>
      </c>
      <c r="E251" s="24"/>
      <c r="F251" s="166" t="s">
        <v>401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223</v>
      </c>
      <c r="AU251" s="6" t="s">
        <v>85</v>
      </c>
    </row>
    <row r="252" spans="2:51" s="6" customFormat="1" ht="15.75" customHeight="1">
      <c r="B252" s="167"/>
      <c r="C252" s="168"/>
      <c r="D252" s="169" t="s">
        <v>225</v>
      </c>
      <c r="E252" s="168"/>
      <c r="F252" s="170" t="s">
        <v>151</v>
      </c>
      <c r="G252" s="168"/>
      <c r="H252" s="171">
        <v>37</v>
      </c>
      <c r="J252" s="168"/>
      <c r="K252" s="168"/>
      <c r="L252" s="172"/>
      <c r="M252" s="173"/>
      <c r="N252" s="168"/>
      <c r="O252" s="168"/>
      <c r="P252" s="168"/>
      <c r="Q252" s="168"/>
      <c r="R252" s="168"/>
      <c r="S252" s="168"/>
      <c r="T252" s="174"/>
      <c r="AT252" s="175" t="s">
        <v>225</v>
      </c>
      <c r="AU252" s="175" t="s">
        <v>85</v>
      </c>
      <c r="AV252" s="175" t="s">
        <v>85</v>
      </c>
      <c r="AW252" s="175" t="s">
        <v>188</v>
      </c>
      <c r="AX252" s="175" t="s">
        <v>77</v>
      </c>
      <c r="AY252" s="175" t="s">
        <v>216</v>
      </c>
    </row>
    <row r="253" spans="2:51" s="6" customFormat="1" ht="15.75" customHeight="1">
      <c r="B253" s="176"/>
      <c r="C253" s="177"/>
      <c r="D253" s="169" t="s">
        <v>225</v>
      </c>
      <c r="E253" s="177"/>
      <c r="F253" s="178" t="s">
        <v>226</v>
      </c>
      <c r="G253" s="177"/>
      <c r="H253" s="179">
        <v>37</v>
      </c>
      <c r="J253" s="177"/>
      <c r="K253" s="177"/>
      <c r="L253" s="180"/>
      <c r="M253" s="181"/>
      <c r="N253" s="177"/>
      <c r="O253" s="177"/>
      <c r="P253" s="177"/>
      <c r="Q253" s="177"/>
      <c r="R253" s="177"/>
      <c r="S253" s="177"/>
      <c r="T253" s="182"/>
      <c r="AT253" s="183" t="s">
        <v>225</v>
      </c>
      <c r="AU253" s="183" t="s">
        <v>85</v>
      </c>
      <c r="AV253" s="183" t="s">
        <v>181</v>
      </c>
      <c r="AW253" s="183" t="s">
        <v>188</v>
      </c>
      <c r="AX253" s="183" t="s">
        <v>22</v>
      </c>
      <c r="AY253" s="183" t="s">
        <v>216</v>
      </c>
    </row>
    <row r="254" spans="2:63" s="140" customFormat="1" ht="30.75" customHeight="1">
      <c r="B254" s="141"/>
      <c r="C254" s="142"/>
      <c r="D254" s="142" t="s">
        <v>76</v>
      </c>
      <c r="E254" s="151" t="s">
        <v>244</v>
      </c>
      <c r="F254" s="151" t="s">
        <v>402</v>
      </c>
      <c r="G254" s="142"/>
      <c r="H254" s="142"/>
      <c r="J254" s="152">
        <f>$BK$254</f>
        <v>0</v>
      </c>
      <c r="K254" s="142"/>
      <c r="L254" s="145"/>
      <c r="M254" s="146"/>
      <c r="N254" s="142"/>
      <c r="O254" s="142"/>
      <c r="P254" s="147">
        <f>SUM($P$255:$P$326)</f>
        <v>0</v>
      </c>
      <c r="Q254" s="142"/>
      <c r="R254" s="147">
        <f>SUM($R$255:$R$326)</f>
        <v>74.2152846</v>
      </c>
      <c r="S254" s="142"/>
      <c r="T254" s="148">
        <f>SUM($T$255:$T$326)</f>
        <v>0</v>
      </c>
      <c r="AR254" s="149" t="s">
        <v>22</v>
      </c>
      <c r="AT254" s="149" t="s">
        <v>76</v>
      </c>
      <c r="AU254" s="149" t="s">
        <v>22</v>
      </c>
      <c r="AY254" s="149" t="s">
        <v>216</v>
      </c>
      <c r="BK254" s="150">
        <f>SUM($BK$255:$BK$326)</f>
        <v>0</v>
      </c>
    </row>
    <row r="255" spans="2:65" s="6" customFormat="1" ht="15.75" customHeight="1">
      <c r="B255" s="23"/>
      <c r="C255" s="153" t="s">
        <v>403</v>
      </c>
      <c r="D255" s="153" t="s">
        <v>218</v>
      </c>
      <c r="E255" s="154" t="s">
        <v>404</v>
      </c>
      <c r="F255" s="155" t="s">
        <v>405</v>
      </c>
      <c r="G255" s="156" t="s">
        <v>112</v>
      </c>
      <c r="H255" s="157">
        <v>214.293</v>
      </c>
      <c r="I255" s="158"/>
      <c r="J255" s="159">
        <f>ROUND($I$255*$H$255,2)</f>
        <v>0</v>
      </c>
      <c r="K255" s="155" t="s">
        <v>221</v>
      </c>
      <c r="L255" s="43"/>
      <c r="M255" s="160"/>
      <c r="N255" s="161" t="s">
        <v>48</v>
      </c>
      <c r="O255" s="24"/>
      <c r="P255" s="24"/>
      <c r="Q255" s="162">
        <v>0</v>
      </c>
      <c r="R255" s="162">
        <f>$Q$255*$H$255</f>
        <v>0</v>
      </c>
      <c r="S255" s="162">
        <v>0</v>
      </c>
      <c r="T255" s="163">
        <f>$S$255*$H$255</f>
        <v>0</v>
      </c>
      <c r="AR255" s="97" t="s">
        <v>181</v>
      </c>
      <c r="AT255" s="97" t="s">
        <v>218</v>
      </c>
      <c r="AU255" s="97" t="s">
        <v>85</v>
      </c>
      <c r="AY255" s="6" t="s">
        <v>216</v>
      </c>
      <c r="BE255" s="164">
        <f>IF($N$255="základní",$J$255,0)</f>
        <v>0</v>
      </c>
      <c r="BF255" s="164">
        <f>IF($N$255="snížená",$J$255,0)</f>
        <v>0</v>
      </c>
      <c r="BG255" s="164">
        <f>IF($N$255="zákl. přenesená",$J$255,0)</f>
        <v>0</v>
      </c>
      <c r="BH255" s="164">
        <f>IF($N$255="sníž. přenesená",$J$255,0)</f>
        <v>0</v>
      </c>
      <c r="BI255" s="164">
        <f>IF($N$255="nulová",$J$255,0)</f>
        <v>0</v>
      </c>
      <c r="BJ255" s="97" t="s">
        <v>22</v>
      </c>
      <c r="BK255" s="164">
        <f>ROUND($I$255*$H$255,2)</f>
        <v>0</v>
      </c>
      <c r="BL255" s="97" t="s">
        <v>181</v>
      </c>
      <c r="BM255" s="97" t="s">
        <v>406</v>
      </c>
    </row>
    <row r="256" spans="2:47" s="6" customFormat="1" ht="16.5" customHeight="1">
      <c r="B256" s="23"/>
      <c r="C256" s="24"/>
      <c r="D256" s="165" t="s">
        <v>223</v>
      </c>
      <c r="E256" s="24"/>
      <c r="F256" s="166" t="s">
        <v>407</v>
      </c>
      <c r="G256" s="24"/>
      <c r="H256" s="24"/>
      <c r="J256" s="24"/>
      <c r="K256" s="24"/>
      <c r="L256" s="43"/>
      <c r="M256" s="56"/>
      <c r="N256" s="24"/>
      <c r="O256" s="24"/>
      <c r="P256" s="24"/>
      <c r="Q256" s="24"/>
      <c r="R256" s="24"/>
      <c r="S256" s="24"/>
      <c r="T256" s="57"/>
      <c r="AT256" s="6" t="s">
        <v>223</v>
      </c>
      <c r="AU256" s="6" t="s">
        <v>85</v>
      </c>
    </row>
    <row r="257" spans="2:47" s="6" customFormat="1" ht="44.25" customHeight="1">
      <c r="B257" s="23"/>
      <c r="C257" s="24"/>
      <c r="D257" s="169" t="s">
        <v>256</v>
      </c>
      <c r="E257" s="24"/>
      <c r="F257" s="191" t="s">
        <v>257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256</v>
      </c>
      <c r="AU257" s="6" t="s">
        <v>85</v>
      </c>
    </row>
    <row r="258" spans="2:51" s="6" customFormat="1" ht="15.75" customHeight="1">
      <c r="B258" s="167"/>
      <c r="C258" s="168"/>
      <c r="D258" s="169" t="s">
        <v>225</v>
      </c>
      <c r="E258" s="168" t="s">
        <v>174</v>
      </c>
      <c r="F258" s="170" t="s">
        <v>408</v>
      </c>
      <c r="G258" s="168"/>
      <c r="H258" s="171">
        <v>214.293</v>
      </c>
      <c r="J258" s="168"/>
      <c r="K258" s="168"/>
      <c r="L258" s="172"/>
      <c r="M258" s="173"/>
      <c r="N258" s="168"/>
      <c r="O258" s="168"/>
      <c r="P258" s="168"/>
      <c r="Q258" s="168"/>
      <c r="R258" s="168"/>
      <c r="S258" s="168"/>
      <c r="T258" s="174"/>
      <c r="AT258" s="175" t="s">
        <v>225</v>
      </c>
      <c r="AU258" s="175" t="s">
        <v>85</v>
      </c>
      <c r="AV258" s="175" t="s">
        <v>85</v>
      </c>
      <c r="AW258" s="175" t="s">
        <v>188</v>
      </c>
      <c r="AX258" s="175" t="s">
        <v>77</v>
      </c>
      <c r="AY258" s="175" t="s">
        <v>216</v>
      </c>
    </row>
    <row r="259" spans="2:51" s="6" customFormat="1" ht="15.75" customHeight="1">
      <c r="B259" s="176"/>
      <c r="C259" s="177"/>
      <c r="D259" s="169" t="s">
        <v>225</v>
      </c>
      <c r="E259" s="177"/>
      <c r="F259" s="178" t="s">
        <v>226</v>
      </c>
      <c r="G259" s="177"/>
      <c r="H259" s="179">
        <v>214.293</v>
      </c>
      <c r="J259" s="177"/>
      <c r="K259" s="177"/>
      <c r="L259" s="180"/>
      <c r="M259" s="181"/>
      <c r="N259" s="177"/>
      <c r="O259" s="177"/>
      <c r="P259" s="177"/>
      <c r="Q259" s="177"/>
      <c r="R259" s="177"/>
      <c r="S259" s="177"/>
      <c r="T259" s="182"/>
      <c r="AT259" s="183" t="s">
        <v>225</v>
      </c>
      <c r="AU259" s="183" t="s">
        <v>85</v>
      </c>
      <c r="AV259" s="183" t="s">
        <v>181</v>
      </c>
      <c r="AW259" s="183" t="s">
        <v>188</v>
      </c>
      <c r="AX259" s="183" t="s">
        <v>22</v>
      </c>
      <c r="AY259" s="183" t="s">
        <v>216</v>
      </c>
    </row>
    <row r="260" spans="2:65" s="6" customFormat="1" ht="15.75" customHeight="1">
      <c r="B260" s="23"/>
      <c r="C260" s="153" t="s">
        <v>129</v>
      </c>
      <c r="D260" s="153" t="s">
        <v>218</v>
      </c>
      <c r="E260" s="154" t="s">
        <v>409</v>
      </c>
      <c r="F260" s="155" t="s">
        <v>410</v>
      </c>
      <c r="G260" s="156" t="s">
        <v>112</v>
      </c>
      <c r="H260" s="157">
        <v>214.293</v>
      </c>
      <c r="I260" s="158"/>
      <c r="J260" s="159">
        <f>ROUND($I$260*$H$260,2)</f>
        <v>0</v>
      </c>
      <c r="K260" s="155" t="s">
        <v>221</v>
      </c>
      <c r="L260" s="43"/>
      <c r="M260" s="160"/>
      <c r="N260" s="161" t="s">
        <v>48</v>
      </c>
      <c r="O260" s="24"/>
      <c r="P260" s="24"/>
      <c r="Q260" s="162">
        <v>0.0982</v>
      </c>
      <c r="R260" s="162">
        <f>$Q$260*$H$260</f>
        <v>21.0435726</v>
      </c>
      <c r="S260" s="162">
        <v>0</v>
      </c>
      <c r="T260" s="163">
        <f>$S$260*$H$260</f>
        <v>0</v>
      </c>
      <c r="AR260" s="97" t="s">
        <v>181</v>
      </c>
      <c r="AT260" s="97" t="s">
        <v>218</v>
      </c>
      <c r="AU260" s="97" t="s">
        <v>85</v>
      </c>
      <c r="AY260" s="6" t="s">
        <v>216</v>
      </c>
      <c r="BE260" s="164">
        <f>IF($N$260="základní",$J$260,0)</f>
        <v>0</v>
      </c>
      <c r="BF260" s="164">
        <f>IF($N$260="snížená",$J$260,0)</f>
        <v>0</v>
      </c>
      <c r="BG260" s="164">
        <f>IF($N$260="zákl. přenesená",$J$260,0)</f>
        <v>0</v>
      </c>
      <c r="BH260" s="164">
        <f>IF($N$260="sníž. přenesená",$J$260,0)</f>
        <v>0</v>
      </c>
      <c r="BI260" s="164">
        <f>IF($N$260="nulová",$J$260,0)</f>
        <v>0</v>
      </c>
      <c r="BJ260" s="97" t="s">
        <v>22</v>
      </c>
      <c r="BK260" s="164">
        <f>ROUND($I$260*$H$260,2)</f>
        <v>0</v>
      </c>
      <c r="BL260" s="97" t="s">
        <v>181</v>
      </c>
      <c r="BM260" s="97" t="s">
        <v>411</v>
      </c>
    </row>
    <row r="261" spans="2:47" s="6" customFormat="1" ht="16.5" customHeight="1">
      <c r="B261" s="23"/>
      <c r="C261" s="24"/>
      <c r="D261" s="165" t="s">
        <v>223</v>
      </c>
      <c r="E261" s="24"/>
      <c r="F261" s="166" t="s">
        <v>412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223</v>
      </c>
      <c r="AU261" s="6" t="s">
        <v>85</v>
      </c>
    </row>
    <row r="262" spans="2:47" s="6" customFormat="1" ht="44.25" customHeight="1">
      <c r="B262" s="23"/>
      <c r="C262" s="24"/>
      <c r="D262" s="169" t="s">
        <v>256</v>
      </c>
      <c r="E262" s="24"/>
      <c r="F262" s="191" t="s">
        <v>257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256</v>
      </c>
      <c r="AU262" s="6" t="s">
        <v>85</v>
      </c>
    </row>
    <row r="263" spans="2:51" s="6" customFormat="1" ht="15.75" customHeight="1">
      <c r="B263" s="167"/>
      <c r="C263" s="168"/>
      <c r="D263" s="169" t="s">
        <v>225</v>
      </c>
      <c r="E263" s="168"/>
      <c r="F263" s="170" t="s">
        <v>413</v>
      </c>
      <c r="G263" s="168"/>
      <c r="H263" s="171">
        <v>214.293</v>
      </c>
      <c r="J263" s="168"/>
      <c r="K263" s="168"/>
      <c r="L263" s="172"/>
      <c r="M263" s="173"/>
      <c r="N263" s="168"/>
      <c r="O263" s="168"/>
      <c r="P263" s="168"/>
      <c r="Q263" s="168"/>
      <c r="R263" s="168"/>
      <c r="S263" s="168"/>
      <c r="T263" s="174"/>
      <c r="AT263" s="175" t="s">
        <v>225</v>
      </c>
      <c r="AU263" s="175" t="s">
        <v>85</v>
      </c>
      <c r="AV263" s="175" t="s">
        <v>85</v>
      </c>
      <c r="AW263" s="175" t="s">
        <v>188</v>
      </c>
      <c r="AX263" s="175" t="s">
        <v>77</v>
      </c>
      <c r="AY263" s="175" t="s">
        <v>216</v>
      </c>
    </row>
    <row r="264" spans="2:51" s="6" customFormat="1" ht="15.75" customHeight="1">
      <c r="B264" s="176"/>
      <c r="C264" s="177"/>
      <c r="D264" s="169" t="s">
        <v>225</v>
      </c>
      <c r="E264" s="177"/>
      <c r="F264" s="178" t="s">
        <v>226</v>
      </c>
      <c r="G264" s="177"/>
      <c r="H264" s="179">
        <v>214.293</v>
      </c>
      <c r="J264" s="177"/>
      <c r="K264" s="177"/>
      <c r="L264" s="180"/>
      <c r="M264" s="181"/>
      <c r="N264" s="177"/>
      <c r="O264" s="177"/>
      <c r="P264" s="177"/>
      <c r="Q264" s="177"/>
      <c r="R264" s="177"/>
      <c r="S264" s="177"/>
      <c r="T264" s="182"/>
      <c r="AT264" s="183" t="s">
        <v>225</v>
      </c>
      <c r="AU264" s="183" t="s">
        <v>85</v>
      </c>
      <c r="AV264" s="183" t="s">
        <v>181</v>
      </c>
      <c r="AW264" s="183" t="s">
        <v>188</v>
      </c>
      <c r="AX264" s="183" t="s">
        <v>22</v>
      </c>
      <c r="AY264" s="183" t="s">
        <v>216</v>
      </c>
    </row>
    <row r="265" spans="2:65" s="6" customFormat="1" ht="15.75" customHeight="1">
      <c r="B265" s="23"/>
      <c r="C265" s="153" t="s">
        <v>153</v>
      </c>
      <c r="D265" s="153" t="s">
        <v>218</v>
      </c>
      <c r="E265" s="154" t="s">
        <v>414</v>
      </c>
      <c r="F265" s="155" t="s">
        <v>415</v>
      </c>
      <c r="G265" s="156" t="s">
        <v>112</v>
      </c>
      <c r="H265" s="157">
        <v>89.9</v>
      </c>
      <c r="I265" s="158"/>
      <c r="J265" s="159">
        <f>ROUND($I$265*$H$265,2)</f>
        <v>0</v>
      </c>
      <c r="K265" s="155" t="s">
        <v>221</v>
      </c>
      <c r="L265" s="43"/>
      <c r="M265" s="160"/>
      <c r="N265" s="161" t="s">
        <v>48</v>
      </c>
      <c r="O265" s="24"/>
      <c r="P265" s="24"/>
      <c r="Q265" s="162">
        <v>0</v>
      </c>
      <c r="R265" s="162">
        <f>$Q$265*$H$265</f>
        <v>0</v>
      </c>
      <c r="S265" s="162">
        <v>0</v>
      </c>
      <c r="T265" s="163">
        <f>$S$265*$H$265</f>
        <v>0</v>
      </c>
      <c r="AR265" s="97" t="s">
        <v>181</v>
      </c>
      <c r="AT265" s="97" t="s">
        <v>218</v>
      </c>
      <c r="AU265" s="97" t="s">
        <v>85</v>
      </c>
      <c r="AY265" s="6" t="s">
        <v>216</v>
      </c>
      <c r="BE265" s="164">
        <f>IF($N$265="základní",$J$265,0)</f>
        <v>0</v>
      </c>
      <c r="BF265" s="164">
        <f>IF($N$265="snížená",$J$265,0)</f>
        <v>0</v>
      </c>
      <c r="BG265" s="164">
        <f>IF($N$265="zákl. přenesená",$J$265,0)</f>
        <v>0</v>
      </c>
      <c r="BH265" s="164">
        <f>IF($N$265="sníž. přenesená",$J$265,0)</f>
        <v>0</v>
      </c>
      <c r="BI265" s="164">
        <f>IF($N$265="nulová",$J$265,0)</f>
        <v>0</v>
      </c>
      <c r="BJ265" s="97" t="s">
        <v>22</v>
      </c>
      <c r="BK265" s="164">
        <f>ROUND($I$265*$H$265,2)</f>
        <v>0</v>
      </c>
      <c r="BL265" s="97" t="s">
        <v>181</v>
      </c>
      <c r="BM265" s="97" t="s">
        <v>416</v>
      </c>
    </row>
    <row r="266" spans="2:47" s="6" customFormat="1" ht="16.5" customHeight="1">
      <c r="B266" s="23"/>
      <c r="C266" s="24"/>
      <c r="D266" s="165" t="s">
        <v>223</v>
      </c>
      <c r="E266" s="24"/>
      <c r="F266" s="166" t="s">
        <v>417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223</v>
      </c>
      <c r="AU266" s="6" t="s">
        <v>85</v>
      </c>
    </row>
    <row r="267" spans="2:51" s="6" customFormat="1" ht="15.75" customHeight="1">
      <c r="B267" s="167"/>
      <c r="C267" s="168"/>
      <c r="D267" s="169" t="s">
        <v>225</v>
      </c>
      <c r="E267" s="168"/>
      <c r="F267" s="170" t="s">
        <v>418</v>
      </c>
      <c r="G267" s="168"/>
      <c r="H267" s="171">
        <v>89.9</v>
      </c>
      <c r="J267" s="168"/>
      <c r="K267" s="168"/>
      <c r="L267" s="172"/>
      <c r="M267" s="173"/>
      <c r="N267" s="168"/>
      <c r="O267" s="168"/>
      <c r="P267" s="168"/>
      <c r="Q267" s="168"/>
      <c r="R267" s="168"/>
      <c r="S267" s="168"/>
      <c r="T267" s="174"/>
      <c r="AT267" s="175" t="s">
        <v>225</v>
      </c>
      <c r="AU267" s="175" t="s">
        <v>85</v>
      </c>
      <c r="AV267" s="175" t="s">
        <v>85</v>
      </c>
      <c r="AW267" s="175" t="s">
        <v>188</v>
      </c>
      <c r="AX267" s="175" t="s">
        <v>77</v>
      </c>
      <c r="AY267" s="175" t="s">
        <v>216</v>
      </c>
    </row>
    <row r="268" spans="2:51" s="6" customFormat="1" ht="15.75" customHeight="1">
      <c r="B268" s="176"/>
      <c r="C268" s="177"/>
      <c r="D268" s="169" t="s">
        <v>225</v>
      </c>
      <c r="E268" s="177"/>
      <c r="F268" s="178" t="s">
        <v>226</v>
      </c>
      <c r="G268" s="177"/>
      <c r="H268" s="179">
        <v>89.9</v>
      </c>
      <c r="J268" s="177"/>
      <c r="K268" s="177"/>
      <c r="L268" s="180"/>
      <c r="M268" s="181"/>
      <c r="N268" s="177"/>
      <c r="O268" s="177"/>
      <c r="P268" s="177"/>
      <c r="Q268" s="177"/>
      <c r="R268" s="177"/>
      <c r="S268" s="177"/>
      <c r="T268" s="182"/>
      <c r="AT268" s="183" t="s">
        <v>225</v>
      </c>
      <c r="AU268" s="183" t="s">
        <v>85</v>
      </c>
      <c r="AV268" s="183" t="s">
        <v>181</v>
      </c>
      <c r="AW268" s="183" t="s">
        <v>188</v>
      </c>
      <c r="AX268" s="183" t="s">
        <v>22</v>
      </c>
      <c r="AY268" s="183" t="s">
        <v>216</v>
      </c>
    </row>
    <row r="269" spans="2:65" s="6" customFormat="1" ht="15.75" customHeight="1">
      <c r="B269" s="23"/>
      <c r="C269" s="153" t="s">
        <v>419</v>
      </c>
      <c r="D269" s="153" t="s">
        <v>218</v>
      </c>
      <c r="E269" s="154" t="s">
        <v>420</v>
      </c>
      <c r="F269" s="155" t="s">
        <v>421</v>
      </c>
      <c r="G269" s="156" t="s">
        <v>112</v>
      </c>
      <c r="H269" s="157">
        <v>160.283</v>
      </c>
      <c r="I269" s="158"/>
      <c r="J269" s="159">
        <f>ROUND($I$269*$H$269,2)</f>
        <v>0</v>
      </c>
      <c r="K269" s="155" t="s">
        <v>221</v>
      </c>
      <c r="L269" s="43"/>
      <c r="M269" s="160"/>
      <c r="N269" s="161" t="s">
        <v>48</v>
      </c>
      <c r="O269" s="24"/>
      <c r="P269" s="24"/>
      <c r="Q269" s="162">
        <v>0</v>
      </c>
      <c r="R269" s="162">
        <f>$Q$269*$H$269</f>
        <v>0</v>
      </c>
      <c r="S269" s="162">
        <v>0</v>
      </c>
      <c r="T269" s="163">
        <f>$S$269*$H$269</f>
        <v>0</v>
      </c>
      <c r="AR269" s="97" t="s">
        <v>181</v>
      </c>
      <c r="AT269" s="97" t="s">
        <v>218</v>
      </c>
      <c r="AU269" s="97" t="s">
        <v>85</v>
      </c>
      <c r="AY269" s="6" t="s">
        <v>216</v>
      </c>
      <c r="BE269" s="164">
        <f>IF($N$269="základní",$J$269,0)</f>
        <v>0</v>
      </c>
      <c r="BF269" s="164">
        <f>IF($N$269="snížená",$J$269,0)</f>
        <v>0</v>
      </c>
      <c r="BG269" s="164">
        <f>IF($N$269="zákl. přenesená",$J$269,0)</f>
        <v>0</v>
      </c>
      <c r="BH269" s="164">
        <f>IF($N$269="sníž. přenesená",$J$269,0)</f>
        <v>0</v>
      </c>
      <c r="BI269" s="164">
        <f>IF($N$269="nulová",$J$269,0)</f>
        <v>0</v>
      </c>
      <c r="BJ269" s="97" t="s">
        <v>22</v>
      </c>
      <c r="BK269" s="164">
        <f>ROUND($I$269*$H$269,2)</f>
        <v>0</v>
      </c>
      <c r="BL269" s="97" t="s">
        <v>181</v>
      </c>
      <c r="BM269" s="97" t="s">
        <v>422</v>
      </c>
    </row>
    <row r="270" spans="2:47" s="6" customFormat="1" ht="16.5" customHeight="1">
      <c r="B270" s="23"/>
      <c r="C270" s="24"/>
      <c r="D270" s="165" t="s">
        <v>223</v>
      </c>
      <c r="E270" s="24"/>
      <c r="F270" s="166" t="s">
        <v>423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223</v>
      </c>
      <c r="AU270" s="6" t="s">
        <v>85</v>
      </c>
    </row>
    <row r="271" spans="2:51" s="6" customFormat="1" ht="15.75" customHeight="1">
      <c r="B271" s="167"/>
      <c r="C271" s="168"/>
      <c r="D271" s="169" t="s">
        <v>225</v>
      </c>
      <c r="E271" s="168"/>
      <c r="F271" s="170" t="s">
        <v>424</v>
      </c>
      <c r="G271" s="168"/>
      <c r="H271" s="171">
        <v>160.283</v>
      </c>
      <c r="J271" s="168"/>
      <c r="K271" s="168"/>
      <c r="L271" s="172"/>
      <c r="M271" s="173"/>
      <c r="N271" s="168"/>
      <c r="O271" s="168"/>
      <c r="P271" s="168"/>
      <c r="Q271" s="168"/>
      <c r="R271" s="168"/>
      <c r="S271" s="168"/>
      <c r="T271" s="174"/>
      <c r="AT271" s="175" t="s">
        <v>225</v>
      </c>
      <c r="AU271" s="175" t="s">
        <v>85</v>
      </c>
      <c r="AV271" s="175" t="s">
        <v>85</v>
      </c>
      <c r="AW271" s="175" t="s">
        <v>188</v>
      </c>
      <c r="AX271" s="175" t="s">
        <v>77</v>
      </c>
      <c r="AY271" s="175" t="s">
        <v>216</v>
      </c>
    </row>
    <row r="272" spans="2:51" s="6" customFormat="1" ht="15.75" customHeight="1">
      <c r="B272" s="176"/>
      <c r="C272" s="177"/>
      <c r="D272" s="169" t="s">
        <v>225</v>
      </c>
      <c r="E272" s="177"/>
      <c r="F272" s="178" t="s">
        <v>226</v>
      </c>
      <c r="G272" s="177"/>
      <c r="H272" s="179">
        <v>160.283</v>
      </c>
      <c r="J272" s="177"/>
      <c r="K272" s="177"/>
      <c r="L272" s="180"/>
      <c r="M272" s="181"/>
      <c r="N272" s="177"/>
      <c r="O272" s="177"/>
      <c r="P272" s="177"/>
      <c r="Q272" s="177"/>
      <c r="R272" s="177"/>
      <c r="S272" s="177"/>
      <c r="T272" s="182"/>
      <c r="AT272" s="183" t="s">
        <v>225</v>
      </c>
      <c r="AU272" s="183" t="s">
        <v>85</v>
      </c>
      <c r="AV272" s="183" t="s">
        <v>181</v>
      </c>
      <c r="AW272" s="183" t="s">
        <v>188</v>
      </c>
      <c r="AX272" s="183" t="s">
        <v>22</v>
      </c>
      <c r="AY272" s="183" t="s">
        <v>216</v>
      </c>
    </row>
    <row r="273" spans="2:65" s="6" customFormat="1" ht="15.75" customHeight="1">
      <c r="B273" s="23"/>
      <c r="C273" s="153" t="s">
        <v>164</v>
      </c>
      <c r="D273" s="153" t="s">
        <v>218</v>
      </c>
      <c r="E273" s="154" t="s">
        <v>425</v>
      </c>
      <c r="F273" s="155" t="s">
        <v>426</v>
      </c>
      <c r="G273" s="156" t="s">
        <v>112</v>
      </c>
      <c r="H273" s="157">
        <v>20.4</v>
      </c>
      <c r="I273" s="158"/>
      <c r="J273" s="159">
        <f>ROUND($I$273*$H$273,2)</f>
        <v>0</v>
      </c>
      <c r="K273" s="155" t="s">
        <v>221</v>
      </c>
      <c r="L273" s="43"/>
      <c r="M273" s="160"/>
      <c r="N273" s="161" t="s">
        <v>48</v>
      </c>
      <c r="O273" s="24"/>
      <c r="P273" s="24"/>
      <c r="Q273" s="162">
        <v>0.00652</v>
      </c>
      <c r="R273" s="162">
        <f>$Q$273*$H$273</f>
        <v>0.133008</v>
      </c>
      <c r="S273" s="162">
        <v>0</v>
      </c>
      <c r="T273" s="163">
        <f>$S$273*$H$273</f>
        <v>0</v>
      </c>
      <c r="AR273" s="97" t="s">
        <v>181</v>
      </c>
      <c r="AT273" s="97" t="s">
        <v>218</v>
      </c>
      <c r="AU273" s="97" t="s">
        <v>85</v>
      </c>
      <c r="AY273" s="6" t="s">
        <v>216</v>
      </c>
      <c r="BE273" s="164">
        <f>IF($N$273="základní",$J$273,0)</f>
        <v>0</v>
      </c>
      <c r="BF273" s="164">
        <f>IF($N$273="snížená",$J$273,0)</f>
        <v>0</v>
      </c>
      <c r="BG273" s="164">
        <f>IF($N$273="zákl. přenesená",$J$273,0)</f>
        <v>0</v>
      </c>
      <c r="BH273" s="164">
        <f>IF($N$273="sníž. přenesená",$J$273,0)</f>
        <v>0</v>
      </c>
      <c r="BI273" s="164">
        <f>IF($N$273="nulová",$J$273,0)</f>
        <v>0</v>
      </c>
      <c r="BJ273" s="97" t="s">
        <v>22</v>
      </c>
      <c r="BK273" s="164">
        <f>ROUND($I$273*$H$273,2)</f>
        <v>0</v>
      </c>
      <c r="BL273" s="97" t="s">
        <v>181</v>
      </c>
      <c r="BM273" s="97" t="s">
        <v>427</v>
      </c>
    </row>
    <row r="274" spans="2:47" s="6" customFormat="1" ht="16.5" customHeight="1">
      <c r="B274" s="23"/>
      <c r="C274" s="24"/>
      <c r="D274" s="165" t="s">
        <v>223</v>
      </c>
      <c r="E274" s="24"/>
      <c r="F274" s="166" t="s">
        <v>428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223</v>
      </c>
      <c r="AU274" s="6" t="s">
        <v>85</v>
      </c>
    </row>
    <row r="275" spans="2:51" s="6" customFormat="1" ht="15.75" customHeight="1">
      <c r="B275" s="167"/>
      <c r="C275" s="168"/>
      <c r="D275" s="169" t="s">
        <v>225</v>
      </c>
      <c r="E275" s="168"/>
      <c r="F275" s="170" t="s">
        <v>122</v>
      </c>
      <c r="G275" s="168"/>
      <c r="H275" s="171">
        <v>20.4</v>
      </c>
      <c r="J275" s="168"/>
      <c r="K275" s="168"/>
      <c r="L275" s="172"/>
      <c r="M275" s="173"/>
      <c r="N275" s="168"/>
      <c r="O275" s="168"/>
      <c r="P275" s="168"/>
      <c r="Q275" s="168"/>
      <c r="R275" s="168"/>
      <c r="S275" s="168"/>
      <c r="T275" s="174"/>
      <c r="AT275" s="175" t="s">
        <v>225</v>
      </c>
      <c r="AU275" s="175" t="s">
        <v>85</v>
      </c>
      <c r="AV275" s="175" t="s">
        <v>85</v>
      </c>
      <c r="AW275" s="175" t="s">
        <v>188</v>
      </c>
      <c r="AX275" s="175" t="s">
        <v>77</v>
      </c>
      <c r="AY275" s="175" t="s">
        <v>216</v>
      </c>
    </row>
    <row r="276" spans="2:51" s="6" customFormat="1" ht="15.75" customHeight="1">
      <c r="B276" s="176"/>
      <c r="C276" s="177"/>
      <c r="D276" s="169" t="s">
        <v>225</v>
      </c>
      <c r="E276" s="177"/>
      <c r="F276" s="178" t="s">
        <v>226</v>
      </c>
      <c r="G276" s="177"/>
      <c r="H276" s="179">
        <v>20.4</v>
      </c>
      <c r="J276" s="177"/>
      <c r="K276" s="177"/>
      <c r="L276" s="180"/>
      <c r="M276" s="181"/>
      <c r="N276" s="177"/>
      <c r="O276" s="177"/>
      <c r="P276" s="177"/>
      <c r="Q276" s="177"/>
      <c r="R276" s="177"/>
      <c r="S276" s="177"/>
      <c r="T276" s="182"/>
      <c r="AT276" s="183" t="s">
        <v>225</v>
      </c>
      <c r="AU276" s="183" t="s">
        <v>85</v>
      </c>
      <c r="AV276" s="183" t="s">
        <v>181</v>
      </c>
      <c r="AW276" s="183" t="s">
        <v>188</v>
      </c>
      <c r="AX276" s="183" t="s">
        <v>22</v>
      </c>
      <c r="AY276" s="183" t="s">
        <v>216</v>
      </c>
    </row>
    <row r="277" spans="2:65" s="6" customFormat="1" ht="15.75" customHeight="1">
      <c r="B277" s="23"/>
      <c r="C277" s="153" t="s">
        <v>429</v>
      </c>
      <c r="D277" s="153" t="s">
        <v>218</v>
      </c>
      <c r="E277" s="154" t="s">
        <v>430</v>
      </c>
      <c r="F277" s="155" t="s">
        <v>431</v>
      </c>
      <c r="G277" s="156" t="s">
        <v>112</v>
      </c>
      <c r="H277" s="157">
        <v>20.4</v>
      </c>
      <c r="I277" s="158"/>
      <c r="J277" s="159">
        <f>ROUND($I$277*$H$277,2)</f>
        <v>0</v>
      </c>
      <c r="K277" s="155" t="s">
        <v>221</v>
      </c>
      <c r="L277" s="43"/>
      <c r="M277" s="160"/>
      <c r="N277" s="161" t="s">
        <v>48</v>
      </c>
      <c r="O277" s="24"/>
      <c r="P277" s="24"/>
      <c r="Q277" s="162">
        <v>0.00061</v>
      </c>
      <c r="R277" s="162">
        <f>$Q$277*$H$277</f>
        <v>0.012443999999999998</v>
      </c>
      <c r="S277" s="162">
        <v>0</v>
      </c>
      <c r="T277" s="163">
        <f>$S$277*$H$277</f>
        <v>0</v>
      </c>
      <c r="AR277" s="97" t="s">
        <v>181</v>
      </c>
      <c r="AT277" s="97" t="s">
        <v>218</v>
      </c>
      <c r="AU277" s="97" t="s">
        <v>85</v>
      </c>
      <c r="AY277" s="6" t="s">
        <v>216</v>
      </c>
      <c r="BE277" s="164">
        <f>IF($N$277="základní",$J$277,0)</f>
        <v>0</v>
      </c>
      <c r="BF277" s="164">
        <f>IF($N$277="snížená",$J$277,0)</f>
        <v>0</v>
      </c>
      <c r="BG277" s="164">
        <f>IF($N$277="zákl. přenesená",$J$277,0)</f>
        <v>0</v>
      </c>
      <c r="BH277" s="164">
        <f>IF($N$277="sníž. přenesená",$J$277,0)</f>
        <v>0</v>
      </c>
      <c r="BI277" s="164">
        <f>IF($N$277="nulová",$J$277,0)</f>
        <v>0</v>
      </c>
      <c r="BJ277" s="97" t="s">
        <v>22</v>
      </c>
      <c r="BK277" s="164">
        <f>ROUND($I$277*$H$277,2)</f>
        <v>0</v>
      </c>
      <c r="BL277" s="97" t="s">
        <v>181</v>
      </c>
      <c r="BM277" s="97" t="s">
        <v>432</v>
      </c>
    </row>
    <row r="278" spans="2:47" s="6" customFormat="1" ht="16.5" customHeight="1">
      <c r="B278" s="23"/>
      <c r="C278" s="24"/>
      <c r="D278" s="165" t="s">
        <v>223</v>
      </c>
      <c r="E278" s="24"/>
      <c r="F278" s="166" t="s">
        <v>433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223</v>
      </c>
      <c r="AU278" s="6" t="s">
        <v>85</v>
      </c>
    </row>
    <row r="279" spans="2:51" s="6" customFormat="1" ht="15.75" customHeight="1">
      <c r="B279" s="167"/>
      <c r="C279" s="168"/>
      <c r="D279" s="169" t="s">
        <v>225</v>
      </c>
      <c r="E279" s="168"/>
      <c r="F279" s="170" t="s">
        <v>122</v>
      </c>
      <c r="G279" s="168"/>
      <c r="H279" s="171">
        <v>20.4</v>
      </c>
      <c r="J279" s="168"/>
      <c r="K279" s="168"/>
      <c r="L279" s="172"/>
      <c r="M279" s="173"/>
      <c r="N279" s="168"/>
      <c r="O279" s="168"/>
      <c r="P279" s="168"/>
      <c r="Q279" s="168"/>
      <c r="R279" s="168"/>
      <c r="S279" s="168"/>
      <c r="T279" s="174"/>
      <c r="AT279" s="175" t="s">
        <v>225</v>
      </c>
      <c r="AU279" s="175" t="s">
        <v>85</v>
      </c>
      <c r="AV279" s="175" t="s">
        <v>85</v>
      </c>
      <c r="AW279" s="175" t="s">
        <v>188</v>
      </c>
      <c r="AX279" s="175" t="s">
        <v>77</v>
      </c>
      <c r="AY279" s="175" t="s">
        <v>216</v>
      </c>
    </row>
    <row r="280" spans="2:51" s="6" customFormat="1" ht="15.75" customHeight="1">
      <c r="B280" s="176"/>
      <c r="C280" s="177"/>
      <c r="D280" s="169" t="s">
        <v>225</v>
      </c>
      <c r="E280" s="177"/>
      <c r="F280" s="178" t="s">
        <v>226</v>
      </c>
      <c r="G280" s="177"/>
      <c r="H280" s="179">
        <v>20.4</v>
      </c>
      <c r="J280" s="177"/>
      <c r="K280" s="177"/>
      <c r="L280" s="180"/>
      <c r="M280" s="181"/>
      <c r="N280" s="177"/>
      <c r="O280" s="177"/>
      <c r="P280" s="177"/>
      <c r="Q280" s="177"/>
      <c r="R280" s="177"/>
      <c r="S280" s="177"/>
      <c r="T280" s="182"/>
      <c r="AT280" s="183" t="s">
        <v>225</v>
      </c>
      <c r="AU280" s="183" t="s">
        <v>85</v>
      </c>
      <c r="AV280" s="183" t="s">
        <v>181</v>
      </c>
      <c r="AW280" s="183" t="s">
        <v>188</v>
      </c>
      <c r="AX280" s="183" t="s">
        <v>22</v>
      </c>
      <c r="AY280" s="183" t="s">
        <v>216</v>
      </c>
    </row>
    <row r="281" spans="2:65" s="6" customFormat="1" ht="15.75" customHeight="1">
      <c r="B281" s="23"/>
      <c r="C281" s="153" t="s">
        <v>434</v>
      </c>
      <c r="D281" s="153" t="s">
        <v>218</v>
      </c>
      <c r="E281" s="154" t="s">
        <v>435</v>
      </c>
      <c r="F281" s="155" t="s">
        <v>436</v>
      </c>
      <c r="G281" s="156" t="s">
        <v>112</v>
      </c>
      <c r="H281" s="157">
        <v>20.4</v>
      </c>
      <c r="I281" s="158"/>
      <c r="J281" s="159">
        <f>ROUND($I$281*$H$281,2)</f>
        <v>0</v>
      </c>
      <c r="K281" s="155" t="s">
        <v>221</v>
      </c>
      <c r="L281" s="43"/>
      <c r="M281" s="160"/>
      <c r="N281" s="161" t="s">
        <v>48</v>
      </c>
      <c r="O281" s="24"/>
      <c r="P281" s="24"/>
      <c r="Q281" s="162">
        <v>0</v>
      </c>
      <c r="R281" s="162">
        <f>$Q$281*$H$281</f>
        <v>0</v>
      </c>
      <c r="S281" s="162">
        <v>0</v>
      </c>
      <c r="T281" s="163">
        <f>$S$281*$H$281</f>
        <v>0</v>
      </c>
      <c r="AR281" s="97" t="s">
        <v>181</v>
      </c>
      <c r="AT281" s="97" t="s">
        <v>218</v>
      </c>
      <c r="AU281" s="97" t="s">
        <v>85</v>
      </c>
      <c r="AY281" s="6" t="s">
        <v>216</v>
      </c>
      <c r="BE281" s="164">
        <f>IF($N$281="základní",$J$281,0)</f>
        <v>0</v>
      </c>
      <c r="BF281" s="164">
        <f>IF($N$281="snížená",$J$281,0)</f>
        <v>0</v>
      </c>
      <c r="BG281" s="164">
        <f>IF($N$281="zákl. přenesená",$J$281,0)</f>
        <v>0</v>
      </c>
      <c r="BH281" s="164">
        <f>IF($N$281="sníž. přenesená",$J$281,0)</f>
        <v>0</v>
      </c>
      <c r="BI281" s="164">
        <f>IF($N$281="nulová",$J$281,0)</f>
        <v>0</v>
      </c>
      <c r="BJ281" s="97" t="s">
        <v>22</v>
      </c>
      <c r="BK281" s="164">
        <f>ROUND($I$281*$H$281,2)</f>
        <v>0</v>
      </c>
      <c r="BL281" s="97" t="s">
        <v>181</v>
      </c>
      <c r="BM281" s="97" t="s">
        <v>437</v>
      </c>
    </row>
    <row r="282" spans="2:47" s="6" customFormat="1" ht="27" customHeight="1">
      <c r="B282" s="23"/>
      <c r="C282" s="24"/>
      <c r="D282" s="165" t="s">
        <v>223</v>
      </c>
      <c r="E282" s="24"/>
      <c r="F282" s="166" t="s">
        <v>438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223</v>
      </c>
      <c r="AU282" s="6" t="s">
        <v>85</v>
      </c>
    </row>
    <row r="283" spans="2:51" s="6" customFormat="1" ht="15.75" customHeight="1">
      <c r="B283" s="184"/>
      <c r="C283" s="185"/>
      <c r="D283" s="169" t="s">
        <v>225</v>
      </c>
      <c r="E283" s="185"/>
      <c r="F283" s="186" t="s">
        <v>231</v>
      </c>
      <c r="G283" s="185"/>
      <c r="H283" s="185"/>
      <c r="J283" s="185"/>
      <c r="K283" s="185"/>
      <c r="L283" s="187"/>
      <c r="M283" s="188"/>
      <c r="N283" s="185"/>
      <c r="O283" s="185"/>
      <c r="P283" s="185"/>
      <c r="Q283" s="185"/>
      <c r="R283" s="185"/>
      <c r="S283" s="185"/>
      <c r="T283" s="189"/>
      <c r="AT283" s="190" t="s">
        <v>225</v>
      </c>
      <c r="AU283" s="190" t="s">
        <v>85</v>
      </c>
      <c r="AV283" s="190" t="s">
        <v>22</v>
      </c>
      <c r="AW283" s="190" t="s">
        <v>188</v>
      </c>
      <c r="AX283" s="190" t="s">
        <v>77</v>
      </c>
      <c r="AY283" s="190" t="s">
        <v>216</v>
      </c>
    </row>
    <row r="284" spans="2:51" s="6" customFormat="1" ht="15.75" customHeight="1">
      <c r="B284" s="167"/>
      <c r="C284" s="168"/>
      <c r="D284" s="169" t="s">
        <v>225</v>
      </c>
      <c r="E284" s="168" t="s">
        <v>122</v>
      </c>
      <c r="F284" s="170" t="s">
        <v>124</v>
      </c>
      <c r="G284" s="168"/>
      <c r="H284" s="171">
        <v>20.4</v>
      </c>
      <c r="J284" s="168"/>
      <c r="K284" s="168"/>
      <c r="L284" s="172"/>
      <c r="M284" s="173"/>
      <c r="N284" s="168"/>
      <c r="O284" s="168"/>
      <c r="P284" s="168"/>
      <c r="Q284" s="168"/>
      <c r="R284" s="168"/>
      <c r="S284" s="168"/>
      <c r="T284" s="174"/>
      <c r="AT284" s="175" t="s">
        <v>225</v>
      </c>
      <c r="AU284" s="175" t="s">
        <v>85</v>
      </c>
      <c r="AV284" s="175" t="s">
        <v>85</v>
      </c>
      <c r="AW284" s="175" t="s">
        <v>188</v>
      </c>
      <c r="AX284" s="175" t="s">
        <v>77</v>
      </c>
      <c r="AY284" s="175" t="s">
        <v>216</v>
      </c>
    </row>
    <row r="285" spans="2:51" s="6" customFormat="1" ht="15.75" customHeight="1">
      <c r="B285" s="176"/>
      <c r="C285" s="177"/>
      <c r="D285" s="169" t="s">
        <v>225</v>
      </c>
      <c r="E285" s="177"/>
      <c r="F285" s="178" t="s">
        <v>226</v>
      </c>
      <c r="G285" s="177"/>
      <c r="H285" s="179">
        <v>20.4</v>
      </c>
      <c r="J285" s="177"/>
      <c r="K285" s="177"/>
      <c r="L285" s="180"/>
      <c r="M285" s="181"/>
      <c r="N285" s="177"/>
      <c r="O285" s="177"/>
      <c r="P285" s="177"/>
      <c r="Q285" s="177"/>
      <c r="R285" s="177"/>
      <c r="S285" s="177"/>
      <c r="T285" s="182"/>
      <c r="AT285" s="183" t="s">
        <v>225</v>
      </c>
      <c r="AU285" s="183" t="s">
        <v>85</v>
      </c>
      <c r="AV285" s="183" t="s">
        <v>181</v>
      </c>
      <c r="AW285" s="183" t="s">
        <v>188</v>
      </c>
      <c r="AX285" s="183" t="s">
        <v>22</v>
      </c>
      <c r="AY285" s="183" t="s">
        <v>216</v>
      </c>
    </row>
    <row r="286" spans="2:65" s="6" customFormat="1" ht="15.75" customHeight="1">
      <c r="B286" s="23"/>
      <c r="C286" s="153" t="s">
        <v>439</v>
      </c>
      <c r="D286" s="153" t="s">
        <v>218</v>
      </c>
      <c r="E286" s="154" t="s">
        <v>440</v>
      </c>
      <c r="F286" s="155" t="s">
        <v>441</v>
      </c>
      <c r="G286" s="156" t="s">
        <v>112</v>
      </c>
      <c r="H286" s="157">
        <v>20.4</v>
      </c>
      <c r="I286" s="158"/>
      <c r="J286" s="159">
        <f>ROUND($I$286*$H$286,2)</f>
        <v>0</v>
      </c>
      <c r="K286" s="155" t="s">
        <v>221</v>
      </c>
      <c r="L286" s="43"/>
      <c r="M286" s="160"/>
      <c r="N286" s="161" t="s">
        <v>48</v>
      </c>
      <c r="O286" s="24"/>
      <c r="P286" s="24"/>
      <c r="Q286" s="162">
        <v>0</v>
      </c>
      <c r="R286" s="162">
        <f>$Q$286*$H$286</f>
        <v>0</v>
      </c>
      <c r="S286" s="162">
        <v>0</v>
      </c>
      <c r="T286" s="163">
        <f>$S$286*$H$286</f>
        <v>0</v>
      </c>
      <c r="AR286" s="97" t="s">
        <v>181</v>
      </c>
      <c r="AT286" s="97" t="s">
        <v>218</v>
      </c>
      <c r="AU286" s="97" t="s">
        <v>85</v>
      </c>
      <c r="AY286" s="6" t="s">
        <v>216</v>
      </c>
      <c r="BE286" s="164">
        <f>IF($N$286="základní",$J$286,0)</f>
        <v>0</v>
      </c>
      <c r="BF286" s="164">
        <f>IF($N$286="snížená",$J$286,0)</f>
        <v>0</v>
      </c>
      <c r="BG286" s="164">
        <f>IF($N$286="zákl. přenesená",$J$286,0)</f>
        <v>0</v>
      </c>
      <c r="BH286" s="164">
        <f>IF($N$286="sníž. přenesená",$J$286,0)</f>
        <v>0</v>
      </c>
      <c r="BI286" s="164">
        <f>IF($N$286="nulová",$J$286,0)</f>
        <v>0</v>
      </c>
      <c r="BJ286" s="97" t="s">
        <v>22</v>
      </c>
      <c r="BK286" s="164">
        <f>ROUND($I$286*$H$286,2)</f>
        <v>0</v>
      </c>
      <c r="BL286" s="97" t="s">
        <v>181</v>
      </c>
      <c r="BM286" s="97" t="s">
        <v>442</v>
      </c>
    </row>
    <row r="287" spans="2:47" s="6" customFormat="1" ht="27" customHeight="1">
      <c r="B287" s="23"/>
      <c r="C287" s="24"/>
      <c r="D287" s="165" t="s">
        <v>223</v>
      </c>
      <c r="E287" s="24"/>
      <c r="F287" s="166" t="s">
        <v>443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223</v>
      </c>
      <c r="AU287" s="6" t="s">
        <v>85</v>
      </c>
    </row>
    <row r="288" spans="2:51" s="6" customFormat="1" ht="15.75" customHeight="1">
      <c r="B288" s="167"/>
      <c r="C288" s="168"/>
      <c r="D288" s="169" t="s">
        <v>225</v>
      </c>
      <c r="E288" s="168"/>
      <c r="F288" s="170" t="s">
        <v>122</v>
      </c>
      <c r="G288" s="168"/>
      <c r="H288" s="171">
        <v>20.4</v>
      </c>
      <c r="J288" s="168"/>
      <c r="K288" s="168"/>
      <c r="L288" s="172"/>
      <c r="M288" s="173"/>
      <c r="N288" s="168"/>
      <c r="O288" s="168"/>
      <c r="P288" s="168"/>
      <c r="Q288" s="168"/>
      <c r="R288" s="168"/>
      <c r="S288" s="168"/>
      <c r="T288" s="174"/>
      <c r="AT288" s="175" t="s">
        <v>225</v>
      </c>
      <c r="AU288" s="175" t="s">
        <v>85</v>
      </c>
      <c r="AV288" s="175" t="s">
        <v>85</v>
      </c>
      <c r="AW288" s="175" t="s">
        <v>188</v>
      </c>
      <c r="AX288" s="175" t="s">
        <v>77</v>
      </c>
      <c r="AY288" s="175" t="s">
        <v>216</v>
      </c>
    </row>
    <row r="289" spans="2:51" s="6" customFormat="1" ht="15.75" customHeight="1">
      <c r="B289" s="176"/>
      <c r="C289" s="177"/>
      <c r="D289" s="169" t="s">
        <v>225</v>
      </c>
      <c r="E289" s="177"/>
      <c r="F289" s="178" t="s">
        <v>226</v>
      </c>
      <c r="G289" s="177"/>
      <c r="H289" s="179">
        <v>20.4</v>
      </c>
      <c r="J289" s="177"/>
      <c r="K289" s="177"/>
      <c r="L289" s="180"/>
      <c r="M289" s="181"/>
      <c r="N289" s="177"/>
      <c r="O289" s="177"/>
      <c r="P289" s="177"/>
      <c r="Q289" s="177"/>
      <c r="R289" s="177"/>
      <c r="S289" s="177"/>
      <c r="T289" s="182"/>
      <c r="AT289" s="183" t="s">
        <v>225</v>
      </c>
      <c r="AU289" s="183" t="s">
        <v>85</v>
      </c>
      <c r="AV289" s="183" t="s">
        <v>181</v>
      </c>
      <c r="AW289" s="183" t="s">
        <v>188</v>
      </c>
      <c r="AX289" s="183" t="s">
        <v>22</v>
      </c>
      <c r="AY289" s="183" t="s">
        <v>216</v>
      </c>
    </row>
    <row r="290" spans="2:65" s="6" customFormat="1" ht="15.75" customHeight="1">
      <c r="B290" s="23"/>
      <c r="C290" s="153" t="s">
        <v>444</v>
      </c>
      <c r="D290" s="153" t="s">
        <v>218</v>
      </c>
      <c r="E290" s="154" t="s">
        <v>445</v>
      </c>
      <c r="F290" s="155" t="s">
        <v>446</v>
      </c>
      <c r="G290" s="156" t="s">
        <v>112</v>
      </c>
      <c r="H290" s="157">
        <v>49.1</v>
      </c>
      <c r="I290" s="158"/>
      <c r="J290" s="159">
        <f>ROUND($I$290*$H$290,2)</f>
        <v>0</v>
      </c>
      <c r="K290" s="155" t="s">
        <v>221</v>
      </c>
      <c r="L290" s="43"/>
      <c r="M290" s="160"/>
      <c r="N290" s="161" t="s">
        <v>48</v>
      </c>
      <c r="O290" s="24"/>
      <c r="P290" s="24"/>
      <c r="Q290" s="162">
        <v>0.08425</v>
      </c>
      <c r="R290" s="162">
        <f>$Q$290*$H$290</f>
        <v>4.136675</v>
      </c>
      <c r="S290" s="162">
        <v>0</v>
      </c>
      <c r="T290" s="163">
        <f>$S$290*$H$290</f>
        <v>0</v>
      </c>
      <c r="AR290" s="97" t="s">
        <v>181</v>
      </c>
      <c r="AT290" s="97" t="s">
        <v>218</v>
      </c>
      <c r="AU290" s="97" t="s">
        <v>85</v>
      </c>
      <c r="AY290" s="6" t="s">
        <v>216</v>
      </c>
      <c r="BE290" s="164">
        <f>IF($N$290="základní",$J$290,0)</f>
        <v>0</v>
      </c>
      <c r="BF290" s="164">
        <f>IF($N$290="snížená",$J$290,0)</f>
        <v>0</v>
      </c>
      <c r="BG290" s="164">
        <f>IF($N$290="zákl. přenesená",$J$290,0)</f>
        <v>0</v>
      </c>
      <c r="BH290" s="164">
        <f>IF($N$290="sníž. přenesená",$J$290,0)</f>
        <v>0</v>
      </c>
      <c r="BI290" s="164">
        <f>IF($N$290="nulová",$J$290,0)</f>
        <v>0</v>
      </c>
      <c r="BJ290" s="97" t="s">
        <v>22</v>
      </c>
      <c r="BK290" s="164">
        <f>ROUND($I$290*$H$290,2)</f>
        <v>0</v>
      </c>
      <c r="BL290" s="97" t="s">
        <v>181</v>
      </c>
      <c r="BM290" s="97" t="s">
        <v>447</v>
      </c>
    </row>
    <row r="291" spans="2:47" s="6" customFormat="1" ht="38.25" customHeight="1">
      <c r="B291" s="23"/>
      <c r="C291" s="24"/>
      <c r="D291" s="165" t="s">
        <v>223</v>
      </c>
      <c r="E291" s="24"/>
      <c r="F291" s="166" t="s">
        <v>448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223</v>
      </c>
      <c r="AU291" s="6" t="s">
        <v>85</v>
      </c>
    </row>
    <row r="292" spans="2:51" s="6" customFormat="1" ht="15.75" customHeight="1">
      <c r="B292" s="167"/>
      <c r="C292" s="168"/>
      <c r="D292" s="169" t="s">
        <v>225</v>
      </c>
      <c r="E292" s="168"/>
      <c r="F292" s="170" t="s">
        <v>449</v>
      </c>
      <c r="G292" s="168"/>
      <c r="H292" s="171">
        <v>49.1</v>
      </c>
      <c r="J292" s="168"/>
      <c r="K292" s="168"/>
      <c r="L292" s="172"/>
      <c r="M292" s="173"/>
      <c r="N292" s="168"/>
      <c r="O292" s="168"/>
      <c r="P292" s="168"/>
      <c r="Q292" s="168"/>
      <c r="R292" s="168"/>
      <c r="S292" s="168"/>
      <c r="T292" s="174"/>
      <c r="AT292" s="175" t="s">
        <v>225</v>
      </c>
      <c r="AU292" s="175" t="s">
        <v>85</v>
      </c>
      <c r="AV292" s="175" t="s">
        <v>85</v>
      </c>
      <c r="AW292" s="175" t="s">
        <v>188</v>
      </c>
      <c r="AX292" s="175" t="s">
        <v>77</v>
      </c>
      <c r="AY292" s="175" t="s">
        <v>216</v>
      </c>
    </row>
    <row r="293" spans="2:51" s="6" customFormat="1" ht="15.75" customHeight="1">
      <c r="B293" s="176"/>
      <c r="C293" s="177"/>
      <c r="D293" s="169" t="s">
        <v>225</v>
      </c>
      <c r="E293" s="177"/>
      <c r="F293" s="178" t="s">
        <v>226</v>
      </c>
      <c r="G293" s="177"/>
      <c r="H293" s="179">
        <v>49.1</v>
      </c>
      <c r="J293" s="177"/>
      <c r="K293" s="177"/>
      <c r="L293" s="180"/>
      <c r="M293" s="181"/>
      <c r="N293" s="177"/>
      <c r="O293" s="177"/>
      <c r="P293" s="177"/>
      <c r="Q293" s="177"/>
      <c r="R293" s="177"/>
      <c r="S293" s="177"/>
      <c r="T293" s="182"/>
      <c r="AT293" s="183" t="s">
        <v>225</v>
      </c>
      <c r="AU293" s="183" t="s">
        <v>85</v>
      </c>
      <c r="AV293" s="183" t="s">
        <v>181</v>
      </c>
      <c r="AW293" s="183" t="s">
        <v>188</v>
      </c>
      <c r="AX293" s="183" t="s">
        <v>22</v>
      </c>
      <c r="AY293" s="183" t="s">
        <v>216</v>
      </c>
    </row>
    <row r="294" spans="2:65" s="6" customFormat="1" ht="15.75" customHeight="1">
      <c r="B294" s="23"/>
      <c r="C294" s="192" t="s">
        <v>243</v>
      </c>
      <c r="D294" s="192" t="s">
        <v>325</v>
      </c>
      <c r="E294" s="193" t="s">
        <v>450</v>
      </c>
      <c r="F294" s="194" t="s">
        <v>451</v>
      </c>
      <c r="G294" s="195" t="s">
        <v>112</v>
      </c>
      <c r="H294" s="196">
        <v>48.48</v>
      </c>
      <c r="I294" s="197"/>
      <c r="J294" s="198">
        <f>ROUND($I$294*$H$294,2)</f>
        <v>0</v>
      </c>
      <c r="K294" s="194"/>
      <c r="L294" s="199"/>
      <c r="M294" s="200"/>
      <c r="N294" s="201" t="s">
        <v>48</v>
      </c>
      <c r="O294" s="24"/>
      <c r="P294" s="24"/>
      <c r="Q294" s="162">
        <v>0.131</v>
      </c>
      <c r="R294" s="162">
        <f>$Q$294*$H$294</f>
        <v>6.35088</v>
      </c>
      <c r="S294" s="162">
        <v>0</v>
      </c>
      <c r="T294" s="163">
        <f>$S$294*$H$294</f>
        <v>0</v>
      </c>
      <c r="AR294" s="97" t="s">
        <v>262</v>
      </c>
      <c r="AT294" s="97" t="s">
        <v>325</v>
      </c>
      <c r="AU294" s="97" t="s">
        <v>85</v>
      </c>
      <c r="AY294" s="6" t="s">
        <v>216</v>
      </c>
      <c r="BE294" s="164">
        <f>IF($N$294="základní",$J$294,0)</f>
        <v>0</v>
      </c>
      <c r="BF294" s="164">
        <f>IF($N$294="snížená",$J$294,0)</f>
        <v>0</v>
      </c>
      <c r="BG294" s="164">
        <f>IF($N$294="zákl. přenesená",$J$294,0)</f>
        <v>0</v>
      </c>
      <c r="BH294" s="164">
        <f>IF($N$294="sníž. přenesená",$J$294,0)</f>
        <v>0</v>
      </c>
      <c r="BI294" s="164">
        <f>IF($N$294="nulová",$J$294,0)</f>
        <v>0</v>
      </c>
      <c r="BJ294" s="97" t="s">
        <v>22</v>
      </c>
      <c r="BK294" s="164">
        <f>ROUND($I$294*$H$294,2)</f>
        <v>0</v>
      </c>
      <c r="BL294" s="97" t="s">
        <v>181</v>
      </c>
      <c r="BM294" s="97" t="s">
        <v>452</v>
      </c>
    </row>
    <row r="295" spans="2:47" s="6" customFormat="1" ht="16.5" customHeight="1">
      <c r="B295" s="23"/>
      <c r="C295" s="24"/>
      <c r="D295" s="165" t="s">
        <v>223</v>
      </c>
      <c r="E295" s="24"/>
      <c r="F295" s="166" t="s">
        <v>451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223</v>
      </c>
      <c r="AU295" s="6" t="s">
        <v>85</v>
      </c>
    </row>
    <row r="296" spans="2:51" s="6" customFormat="1" ht="15.75" customHeight="1">
      <c r="B296" s="184"/>
      <c r="C296" s="185"/>
      <c r="D296" s="169" t="s">
        <v>225</v>
      </c>
      <c r="E296" s="185"/>
      <c r="F296" s="186" t="s">
        <v>231</v>
      </c>
      <c r="G296" s="185"/>
      <c r="H296" s="185"/>
      <c r="J296" s="185"/>
      <c r="K296" s="185"/>
      <c r="L296" s="187"/>
      <c r="M296" s="188"/>
      <c r="N296" s="185"/>
      <c r="O296" s="185"/>
      <c r="P296" s="185"/>
      <c r="Q296" s="185"/>
      <c r="R296" s="185"/>
      <c r="S296" s="185"/>
      <c r="T296" s="189"/>
      <c r="AT296" s="190" t="s">
        <v>225</v>
      </c>
      <c r="AU296" s="190" t="s">
        <v>85</v>
      </c>
      <c r="AV296" s="190" t="s">
        <v>22</v>
      </c>
      <c r="AW296" s="190" t="s">
        <v>188</v>
      </c>
      <c r="AX296" s="190" t="s">
        <v>77</v>
      </c>
      <c r="AY296" s="190" t="s">
        <v>216</v>
      </c>
    </row>
    <row r="297" spans="2:51" s="6" customFormat="1" ht="15.75" customHeight="1">
      <c r="B297" s="167"/>
      <c r="C297" s="168"/>
      <c r="D297" s="169" t="s">
        <v>225</v>
      </c>
      <c r="E297" s="168"/>
      <c r="F297" s="170" t="s">
        <v>453</v>
      </c>
      <c r="G297" s="168"/>
      <c r="H297" s="171">
        <v>48</v>
      </c>
      <c r="J297" s="168"/>
      <c r="K297" s="168"/>
      <c r="L297" s="172"/>
      <c r="M297" s="173"/>
      <c r="N297" s="168"/>
      <c r="O297" s="168"/>
      <c r="P297" s="168"/>
      <c r="Q297" s="168"/>
      <c r="R297" s="168"/>
      <c r="S297" s="168"/>
      <c r="T297" s="174"/>
      <c r="AT297" s="175" t="s">
        <v>225</v>
      </c>
      <c r="AU297" s="175" t="s">
        <v>85</v>
      </c>
      <c r="AV297" s="175" t="s">
        <v>85</v>
      </c>
      <c r="AW297" s="175" t="s">
        <v>188</v>
      </c>
      <c r="AX297" s="175" t="s">
        <v>77</v>
      </c>
      <c r="AY297" s="175" t="s">
        <v>216</v>
      </c>
    </row>
    <row r="298" spans="2:51" s="6" customFormat="1" ht="15.75" customHeight="1">
      <c r="B298" s="176"/>
      <c r="C298" s="177"/>
      <c r="D298" s="169" t="s">
        <v>225</v>
      </c>
      <c r="E298" s="177" t="s">
        <v>168</v>
      </c>
      <c r="F298" s="178" t="s">
        <v>226</v>
      </c>
      <c r="G298" s="177"/>
      <c r="H298" s="179">
        <v>48</v>
      </c>
      <c r="J298" s="177"/>
      <c r="K298" s="177"/>
      <c r="L298" s="180"/>
      <c r="M298" s="181"/>
      <c r="N298" s="177"/>
      <c r="O298" s="177"/>
      <c r="P298" s="177"/>
      <c r="Q298" s="177"/>
      <c r="R298" s="177"/>
      <c r="S298" s="177"/>
      <c r="T298" s="182"/>
      <c r="AT298" s="183" t="s">
        <v>225</v>
      </c>
      <c r="AU298" s="183" t="s">
        <v>85</v>
      </c>
      <c r="AV298" s="183" t="s">
        <v>181</v>
      </c>
      <c r="AW298" s="183" t="s">
        <v>188</v>
      </c>
      <c r="AX298" s="183" t="s">
        <v>22</v>
      </c>
      <c r="AY298" s="183" t="s">
        <v>216</v>
      </c>
    </row>
    <row r="299" spans="2:51" s="6" customFormat="1" ht="15.75" customHeight="1">
      <c r="B299" s="167"/>
      <c r="C299" s="168"/>
      <c r="D299" s="169" t="s">
        <v>225</v>
      </c>
      <c r="E299" s="168"/>
      <c r="F299" s="170" t="s">
        <v>454</v>
      </c>
      <c r="G299" s="168"/>
      <c r="H299" s="171">
        <v>48.48</v>
      </c>
      <c r="J299" s="168"/>
      <c r="K299" s="168"/>
      <c r="L299" s="172"/>
      <c r="M299" s="173"/>
      <c r="N299" s="168"/>
      <c r="O299" s="168"/>
      <c r="P299" s="168"/>
      <c r="Q299" s="168"/>
      <c r="R299" s="168"/>
      <c r="S299" s="168"/>
      <c r="T299" s="174"/>
      <c r="AT299" s="175" t="s">
        <v>225</v>
      </c>
      <c r="AU299" s="175" t="s">
        <v>85</v>
      </c>
      <c r="AV299" s="175" t="s">
        <v>85</v>
      </c>
      <c r="AW299" s="175" t="s">
        <v>77</v>
      </c>
      <c r="AX299" s="175" t="s">
        <v>22</v>
      </c>
      <c r="AY299" s="175" t="s">
        <v>216</v>
      </c>
    </row>
    <row r="300" spans="2:65" s="6" customFormat="1" ht="15.75" customHeight="1">
      <c r="B300" s="23"/>
      <c r="C300" s="192" t="s">
        <v>455</v>
      </c>
      <c r="D300" s="192" t="s">
        <v>325</v>
      </c>
      <c r="E300" s="193" t="s">
        <v>456</v>
      </c>
      <c r="F300" s="194" t="s">
        <v>457</v>
      </c>
      <c r="G300" s="195" t="s">
        <v>112</v>
      </c>
      <c r="H300" s="196">
        <v>1.133</v>
      </c>
      <c r="I300" s="197"/>
      <c r="J300" s="198">
        <f>ROUND($I$300*$H$300,2)</f>
        <v>0</v>
      </c>
      <c r="K300" s="194"/>
      <c r="L300" s="199"/>
      <c r="M300" s="200"/>
      <c r="N300" s="201" t="s">
        <v>48</v>
      </c>
      <c r="O300" s="24"/>
      <c r="P300" s="24"/>
      <c r="Q300" s="162">
        <v>0.131</v>
      </c>
      <c r="R300" s="162">
        <f>$Q$300*$H$300</f>
        <v>0.148423</v>
      </c>
      <c r="S300" s="162">
        <v>0</v>
      </c>
      <c r="T300" s="163">
        <f>$S$300*$H$300</f>
        <v>0</v>
      </c>
      <c r="AR300" s="97" t="s">
        <v>262</v>
      </c>
      <c r="AT300" s="97" t="s">
        <v>325</v>
      </c>
      <c r="AU300" s="97" t="s">
        <v>85</v>
      </c>
      <c r="AY300" s="6" t="s">
        <v>216</v>
      </c>
      <c r="BE300" s="164">
        <f>IF($N$300="základní",$J$300,0)</f>
        <v>0</v>
      </c>
      <c r="BF300" s="164">
        <f>IF($N$300="snížená",$J$300,0)</f>
        <v>0</v>
      </c>
      <c r="BG300" s="164">
        <f>IF($N$300="zákl. přenesená",$J$300,0)</f>
        <v>0</v>
      </c>
      <c r="BH300" s="164">
        <f>IF($N$300="sníž. přenesená",$J$300,0)</f>
        <v>0</v>
      </c>
      <c r="BI300" s="164">
        <f>IF($N$300="nulová",$J$300,0)</f>
        <v>0</v>
      </c>
      <c r="BJ300" s="97" t="s">
        <v>22</v>
      </c>
      <c r="BK300" s="164">
        <f>ROUND($I$300*$H$300,2)</f>
        <v>0</v>
      </c>
      <c r="BL300" s="97" t="s">
        <v>181</v>
      </c>
      <c r="BM300" s="97" t="s">
        <v>458</v>
      </c>
    </row>
    <row r="301" spans="2:47" s="6" customFormat="1" ht="16.5" customHeight="1">
      <c r="B301" s="23"/>
      <c r="C301" s="24"/>
      <c r="D301" s="165" t="s">
        <v>223</v>
      </c>
      <c r="E301" s="24"/>
      <c r="F301" s="166" t="s">
        <v>457</v>
      </c>
      <c r="G301" s="24"/>
      <c r="H301" s="24"/>
      <c r="J301" s="24"/>
      <c r="K301" s="24"/>
      <c r="L301" s="43"/>
      <c r="M301" s="56"/>
      <c r="N301" s="24"/>
      <c r="O301" s="24"/>
      <c r="P301" s="24"/>
      <c r="Q301" s="24"/>
      <c r="R301" s="24"/>
      <c r="S301" s="24"/>
      <c r="T301" s="57"/>
      <c r="AT301" s="6" t="s">
        <v>223</v>
      </c>
      <c r="AU301" s="6" t="s">
        <v>85</v>
      </c>
    </row>
    <row r="302" spans="2:47" s="6" customFormat="1" ht="30.75" customHeight="1">
      <c r="B302" s="23"/>
      <c r="C302" s="24"/>
      <c r="D302" s="169" t="s">
        <v>256</v>
      </c>
      <c r="E302" s="24"/>
      <c r="F302" s="191" t="s">
        <v>459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256</v>
      </c>
      <c r="AU302" s="6" t="s">
        <v>85</v>
      </c>
    </row>
    <row r="303" spans="2:51" s="6" customFormat="1" ht="15.75" customHeight="1">
      <c r="B303" s="184"/>
      <c r="C303" s="185"/>
      <c r="D303" s="169" t="s">
        <v>225</v>
      </c>
      <c r="E303" s="185"/>
      <c r="F303" s="186" t="s">
        <v>231</v>
      </c>
      <c r="G303" s="185"/>
      <c r="H303" s="185"/>
      <c r="J303" s="185"/>
      <c r="K303" s="185"/>
      <c r="L303" s="187"/>
      <c r="M303" s="188"/>
      <c r="N303" s="185"/>
      <c r="O303" s="185"/>
      <c r="P303" s="185"/>
      <c r="Q303" s="185"/>
      <c r="R303" s="185"/>
      <c r="S303" s="185"/>
      <c r="T303" s="189"/>
      <c r="AT303" s="190" t="s">
        <v>225</v>
      </c>
      <c r="AU303" s="190" t="s">
        <v>85</v>
      </c>
      <c r="AV303" s="190" t="s">
        <v>22</v>
      </c>
      <c r="AW303" s="190" t="s">
        <v>188</v>
      </c>
      <c r="AX303" s="190" t="s">
        <v>77</v>
      </c>
      <c r="AY303" s="190" t="s">
        <v>216</v>
      </c>
    </row>
    <row r="304" spans="2:51" s="6" customFormat="1" ht="15.75" customHeight="1">
      <c r="B304" s="167"/>
      <c r="C304" s="168"/>
      <c r="D304" s="169" t="s">
        <v>225</v>
      </c>
      <c r="E304" s="168"/>
      <c r="F304" s="170" t="s">
        <v>460</v>
      </c>
      <c r="G304" s="168"/>
      <c r="H304" s="171">
        <v>1.1</v>
      </c>
      <c r="J304" s="168"/>
      <c r="K304" s="168"/>
      <c r="L304" s="172"/>
      <c r="M304" s="173"/>
      <c r="N304" s="168"/>
      <c r="O304" s="168"/>
      <c r="P304" s="168"/>
      <c r="Q304" s="168"/>
      <c r="R304" s="168"/>
      <c r="S304" s="168"/>
      <c r="T304" s="174"/>
      <c r="AT304" s="175" t="s">
        <v>225</v>
      </c>
      <c r="AU304" s="175" t="s">
        <v>85</v>
      </c>
      <c r="AV304" s="175" t="s">
        <v>85</v>
      </c>
      <c r="AW304" s="175" t="s">
        <v>188</v>
      </c>
      <c r="AX304" s="175" t="s">
        <v>77</v>
      </c>
      <c r="AY304" s="175" t="s">
        <v>216</v>
      </c>
    </row>
    <row r="305" spans="2:51" s="6" customFormat="1" ht="15.75" customHeight="1">
      <c r="B305" s="176"/>
      <c r="C305" s="177"/>
      <c r="D305" s="169" t="s">
        <v>225</v>
      </c>
      <c r="E305" s="177" t="s">
        <v>171</v>
      </c>
      <c r="F305" s="178" t="s">
        <v>226</v>
      </c>
      <c r="G305" s="177"/>
      <c r="H305" s="179">
        <v>1.1</v>
      </c>
      <c r="J305" s="177"/>
      <c r="K305" s="177"/>
      <c r="L305" s="180"/>
      <c r="M305" s="181"/>
      <c r="N305" s="177"/>
      <c r="O305" s="177"/>
      <c r="P305" s="177"/>
      <c r="Q305" s="177"/>
      <c r="R305" s="177"/>
      <c r="S305" s="177"/>
      <c r="T305" s="182"/>
      <c r="AT305" s="183" t="s">
        <v>225</v>
      </c>
      <c r="AU305" s="183" t="s">
        <v>85</v>
      </c>
      <c r="AV305" s="183" t="s">
        <v>181</v>
      </c>
      <c r="AW305" s="183" t="s">
        <v>188</v>
      </c>
      <c r="AX305" s="183" t="s">
        <v>22</v>
      </c>
      <c r="AY305" s="183" t="s">
        <v>216</v>
      </c>
    </row>
    <row r="306" spans="2:51" s="6" customFormat="1" ht="15.75" customHeight="1">
      <c r="B306" s="167"/>
      <c r="C306" s="168"/>
      <c r="D306" s="169" t="s">
        <v>225</v>
      </c>
      <c r="E306" s="168"/>
      <c r="F306" s="170" t="s">
        <v>461</v>
      </c>
      <c r="G306" s="168"/>
      <c r="H306" s="171">
        <v>1.133</v>
      </c>
      <c r="J306" s="168"/>
      <c r="K306" s="168"/>
      <c r="L306" s="172"/>
      <c r="M306" s="173"/>
      <c r="N306" s="168"/>
      <c r="O306" s="168"/>
      <c r="P306" s="168"/>
      <c r="Q306" s="168"/>
      <c r="R306" s="168"/>
      <c r="S306" s="168"/>
      <c r="T306" s="174"/>
      <c r="AT306" s="175" t="s">
        <v>225</v>
      </c>
      <c r="AU306" s="175" t="s">
        <v>85</v>
      </c>
      <c r="AV306" s="175" t="s">
        <v>85</v>
      </c>
      <c r="AW306" s="175" t="s">
        <v>77</v>
      </c>
      <c r="AX306" s="175" t="s">
        <v>22</v>
      </c>
      <c r="AY306" s="175" t="s">
        <v>216</v>
      </c>
    </row>
    <row r="307" spans="2:65" s="6" customFormat="1" ht="15.75" customHeight="1">
      <c r="B307" s="23"/>
      <c r="C307" s="153" t="s">
        <v>462</v>
      </c>
      <c r="D307" s="153" t="s">
        <v>218</v>
      </c>
      <c r="E307" s="154" t="s">
        <v>463</v>
      </c>
      <c r="F307" s="155" t="s">
        <v>464</v>
      </c>
      <c r="G307" s="156" t="s">
        <v>112</v>
      </c>
      <c r="H307" s="157">
        <v>150.5</v>
      </c>
      <c r="I307" s="158"/>
      <c r="J307" s="159">
        <f>ROUND($I$307*$H$307,2)</f>
        <v>0</v>
      </c>
      <c r="K307" s="155" t="s">
        <v>221</v>
      </c>
      <c r="L307" s="43"/>
      <c r="M307" s="160"/>
      <c r="N307" s="161" t="s">
        <v>48</v>
      </c>
      <c r="O307" s="24"/>
      <c r="P307" s="24"/>
      <c r="Q307" s="162">
        <v>0.10362</v>
      </c>
      <c r="R307" s="162">
        <f>$Q$307*$H$307</f>
        <v>15.59481</v>
      </c>
      <c r="S307" s="162">
        <v>0</v>
      </c>
      <c r="T307" s="163">
        <f>$S$307*$H$307</f>
        <v>0</v>
      </c>
      <c r="AR307" s="97" t="s">
        <v>181</v>
      </c>
      <c r="AT307" s="97" t="s">
        <v>218</v>
      </c>
      <c r="AU307" s="97" t="s">
        <v>85</v>
      </c>
      <c r="AY307" s="6" t="s">
        <v>216</v>
      </c>
      <c r="BE307" s="164">
        <f>IF($N$307="základní",$J$307,0)</f>
        <v>0</v>
      </c>
      <c r="BF307" s="164">
        <f>IF($N$307="snížená",$J$307,0)</f>
        <v>0</v>
      </c>
      <c r="BG307" s="164">
        <f>IF($N$307="zákl. přenesená",$J$307,0)</f>
        <v>0</v>
      </c>
      <c r="BH307" s="164">
        <f>IF($N$307="sníž. přenesená",$J$307,0)</f>
        <v>0</v>
      </c>
      <c r="BI307" s="164">
        <f>IF($N$307="nulová",$J$307,0)</f>
        <v>0</v>
      </c>
      <c r="BJ307" s="97" t="s">
        <v>22</v>
      </c>
      <c r="BK307" s="164">
        <f>ROUND($I$307*$H$307,2)</f>
        <v>0</v>
      </c>
      <c r="BL307" s="97" t="s">
        <v>181</v>
      </c>
      <c r="BM307" s="97" t="s">
        <v>465</v>
      </c>
    </row>
    <row r="308" spans="2:47" s="6" customFormat="1" ht="38.25" customHeight="1">
      <c r="B308" s="23"/>
      <c r="C308" s="24"/>
      <c r="D308" s="165" t="s">
        <v>223</v>
      </c>
      <c r="E308" s="24"/>
      <c r="F308" s="166" t="s">
        <v>466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223</v>
      </c>
      <c r="AU308" s="6" t="s">
        <v>85</v>
      </c>
    </row>
    <row r="309" spans="2:51" s="6" customFormat="1" ht="15.75" customHeight="1">
      <c r="B309" s="184"/>
      <c r="C309" s="185"/>
      <c r="D309" s="169" t="s">
        <v>225</v>
      </c>
      <c r="E309" s="185"/>
      <c r="F309" s="186" t="s">
        <v>231</v>
      </c>
      <c r="G309" s="185"/>
      <c r="H309" s="185"/>
      <c r="J309" s="185"/>
      <c r="K309" s="185"/>
      <c r="L309" s="187"/>
      <c r="M309" s="188"/>
      <c r="N309" s="185"/>
      <c r="O309" s="185"/>
      <c r="P309" s="185"/>
      <c r="Q309" s="185"/>
      <c r="R309" s="185"/>
      <c r="S309" s="185"/>
      <c r="T309" s="189"/>
      <c r="AT309" s="190" t="s">
        <v>225</v>
      </c>
      <c r="AU309" s="190" t="s">
        <v>85</v>
      </c>
      <c r="AV309" s="190" t="s">
        <v>22</v>
      </c>
      <c r="AW309" s="190" t="s">
        <v>188</v>
      </c>
      <c r="AX309" s="190" t="s">
        <v>77</v>
      </c>
      <c r="AY309" s="190" t="s">
        <v>216</v>
      </c>
    </row>
    <row r="310" spans="2:51" s="6" customFormat="1" ht="15.75" customHeight="1">
      <c r="B310" s="167"/>
      <c r="C310" s="168"/>
      <c r="D310" s="169" t="s">
        <v>225</v>
      </c>
      <c r="E310" s="168" t="s">
        <v>110</v>
      </c>
      <c r="F310" s="170" t="s">
        <v>113</v>
      </c>
      <c r="G310" s="168"/>
      <c r="H310" s="171">
        <v>150.5</v>
      </c>
      <c r="J310" s="168"/>
      <c r="K310" s="168"/>
      <c r="L310" s="172"/>
      <c r="M310" s="173"/>
      <c r="N310" s="168"/>
      <c r="O310" s="168"/>
      <c r="P310" s="168"/>
      <c r="Q310" s="168"/>
      <c r="R310" s="168"/>
      <c r="S310" s="168"/>
      <c r="T310" s="174"/>
      <c r="AT310" s="175" t="s">
        <v>225</v>
      </c>
      <c r="AU310" s="175" t="s">
        <v>85</v>
      </c>
      <c r="AV310" s="175" t="s">
        <v>85</v>
      </c>
      <c r="AW310" s="175" t="s">
        <v>188</v>
      </c>
      <c r="AX310" s="175" t="s">
        <v>77</v>
      </c>
      <c r="AY310" s="175" t="s">
        <v>216</v>
      </c>
    </row>
    <row r="311" spans="2:51" s="6" customFormat="1" ht="15.75" customHeight="1">
      <c r="B311" s="176"/>
      <c r="C311" s="177"/>
      <c r="D311" s="169" t="s">
        <v>225</v>
      </c>
      <c r="E311" s="177"/>
      <c r="F311" s="178" t="s">
        <v>226</v>
      </c>
      <c r="G311" s="177"/>
      <c r="H311" s="179">
        <v>150.5</v>
      </c>
      <c r="J311" s="177"/>
      <c r="K311" s="177"/>
      <c r="L311" s="180"/>
      <c r="M311" s="181"/>
      <c r="N311" s="177"/>
      <c r="O311" s="177"/>
      <c r="P311" s="177"/>
      <c r="Q311" s="177"/>
      <c r="R311" s="177"/>
      <c r="S311" s="177"/>
      <c r="T311" s="182"/>
      <c r="AT311" s="183" t="s">
        <v>225</v>
      </c>
      <c r="AU311" s="183" t="s">
        <v>85</v>
      </c>
      <c r="AV311" s="183" t="s">
        <v>181</v>
      </c>
      <c r="AW311" s="183" t="s">
        <v>188</v>
      </c>
      <c r="AX311" s="183" t="s">
        <v>22</v>
      </c>
      <c r="AY311" s="183" t="s">
        <v>216</v>
      </c>
    </row>
    <row r="312" spans="2:65" s="6" customFormat="1" ht="15.75" customHeight="1">
      <c r="B312" s="23"/>
      <c r="C312" s="192" t="s">
        <v>467</v>
      </c>
      <c r="D312" s="192" t="s">
        <v>325</v>
      </c>
      <c r="E312" s="193" t="s">
        <v>468</v>
      </c>
      <c r="F312" s="194" t="s">
        <v>469</v>
      </c>
      <c r="G312" s="195" t="s">
        <v>112</v>
      </c>
      <c r="H312" s="196">
        <v>139.769</v>
      </c>
      <c r="I312" s="197"/>
      <c r="J312" s="198">
        <f>ROUND($I$312*$H$312,2)</f>
        <v>0</v>
      </c>
      <c r="K312" s="194"/>
      <c r="L312" s="199"/>
      <c r="M312" s="200"/>
      <c r="N312" s="201" t="s">
        <v>48</v>
      </c>
      <c r="O312" s="24"/>
      <c r="P312" s="24"/>
      <c r="Q312" s="162">
        <v>0.176</v>
      </c>
      <c r="R312" s="162">
        <f>$Q$312*$H$312</f>
        <v>24.599344</v>
      </c>
      <c r="S312" s="162">
        <v>0</v>
      </c>
      <c r="T312" s="163">
        <f>$S$312*$H$312</f>
        <v>0</v>
      </c>
      <c r="AR312" s="97" t="s">
        <v>262</v>
      </c>
      <c r="AT312" s="97" t="s">
        <v>325</v>
      </c>
      <c r="AU312" s="97" t="s">
        <v>85</v>
      </c>
      <c r="AY312" s="6" t="s">
        <v>216</v>
      </c>
      <c r="BE312" s="164">
        <f>IF($N$312="základní",$J$312,0)</f>
        <v>0</v>
      </c>
      <c r="BF312" s="164">
        <f>IF($N$312="snížená",$J$312,0)</f>
        <v>0</v>
      </c>
      <c r="BG312" s="164">
        <f>IF($N$312="zákl. přenesená",$J$312,0)</f>
        <v>0</v>
      </c>
      <c r="BH312" s="164">
        <f>IF($N$312="sníž. přenesená",$J$312,0)</f>
        <v>0</v>
      </c>
      <c r="BI312" s="164">
        <f>IF($N$312="nulová",$J$312,0)</f>
        <v>0</v>
      </c>
      <c r="BJ312" s="97" t="s">
        <v>22</v>
      </c>
      <c r="BK312" s="164">
        <f>ROUND($I$312*$H$312,2)</f>
        <v>0</v>
      </c>
      <c r="BL312" s="97" t="s">
        <v>181</v>
      </c>
      <c r="BM312" s="97" t="s">
        <v>470</v>
      </c>
    </row>
    <row r="313" spans="2:47" s="6" customFormat="1" ht="16.5" customHeight="1">
      <c r="B313" s="23"/>
      <c r="C313" s="24"/>
      <c r="D313" s="165" t="s">
        <v>223</v>
      </c>
      <c r="E313" s="24"/>
      <c r="F313" s="166" t="s">
        <v>469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223</v>
      </c>
      <c r="AU313" s="6" t="s">
        <v>85</v>
      </c>
    </row>
    <row r="314" spans="2:47" s="6" customFormat="1" ht="30.75" customHeight="1">
      <c r="B314" s="23"/>
      <c r="C314" s="24"/>
      <c r="D314" s="169" t="s">
        <v>256</v>
      </c>
      <c r="E314" s="24"/>
      <c r="F314" s="191" t="s">
        <v>471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256</v>
      </c>
      <c r="AU314" s="6" t="s">
        <v>85</v>
      </c>
    </row>
    <row r="315" spans="2:51" s="6" customFormat="1" ht="15.75" customHeight="1">
      <c r="B315" s="167"/>
      <c r="C315" s="168"/>
      <c r="D315" s="169" t="s">
        <v>225</v>
      </c>
      <c r="E315" s="168"/>
      <c r="F315" s="170" t="s">
        <v>472</v>
      </c>
      <c r="G315" s="168"/>
      <c r="H315" s="171">
        <v>138.385</v>
      </c>
      <c r="J315" s="168"/>
      <c r="K315" s="168"/>
      <c r="L315" s="172"/>
      <c r="M315" s="173"/>
      <c r="N315" s="168"/>
      <c r="O315" s="168"/>
      <c r="P315" s="168"/>
      <c r="Q315" s="168"/>
      <c r="R315" s="168"/>
      <c r="S315" s="168"/>
      <c r="T315" s="174"/>
      <c r="AT315" s="175" t="s">
        <v>225</v>
      </c>
      <c r="AU315" s="175" t="s">
        <v>85</v>
      </c>
      <c r="AV315" s="175" t="s">
        <v>85</v>
      </c>
      <c r="AW315" s="175" t="s">
        <v>188</v>
      </c>
      <c r="AX315" s="175" t="s">
        <v>77</v>
      </c>
      <c r="AY315" s="175" t="s">
        <v>216</v>
      </c>
    </row>
    <row r="316" spans="2:51" s="6" customFormat="1" ht="15.75" customHeight="1">
      <c r="B316" s="176"/>
      <c r="C316" s="177"/>
      <c r="D316" s="169" t="s">
        <v>225</v>
      </c>
      <c r="E316" s="177"/>
      <c r="F316" s="178" t="s">
        <v>226</v>
      </c>
      <c r="G316" s="177"/>
      <c r="H316" s="179">
        <v>138.385</v>
      </c>
      <c r="J316" s="177"/>
      <c r="K316" s="177"/>
      <c r="L316" s="180"/>
      <c r="M316" s="181"/>
      <c r="N316" s="177"/>
      <c r="O316" s="177"/>
      <c r="P316" s="177"/>
      <c r="Q316" s="177"/>
      <c r="R316" s="177"/>
      <c r="S316" s="177"/>
      <c r="T316" s="182"/>
      <c r="AT316" s="183" t="s">
        <v>225</v>
      </c>
      <c r="AU316" s="183" t="s">
        <v>85</v>
      </c>
      <c r="AV316" s="183" t="s">
        <v>181</v>
      </c>
      <c r="AW316" s="183" t="s">
        <v>188</v>
      </c>
      <c r="AX316" s="183" t="s">
        <v>22</v>
      </c>
      <c r="AY316" s="183" t="s">
        <v>216</v>
      </c>
    </row>
    <row r="317" spans="2:51" s="6" customFormat="1" ht="15.75" customHeight="1">
      <c r="B317" s="167"/>
      <c r="C317" s="168"/>
      <c r="D317" s="169" t="s">
        <v>225</v>
      </c>
      <c r="E317" s="168"/>
      <c r="F317" s="170" t="s">
        <v>473</v>
      </c>
      <c r="G317" s="168"/>
      <c r="H317" s="171">
        <v>139.769</v>
      </c>
      <c r="J317" s="168"/>
      <c r="K317" s="168"/>
      <c r="L317" s="172"/>
      <c r="M317" s="173"/>
      <c r="N317" s="168"/>
      <c r="O317" s="168"/>
      <c r="P317" s="168"/>
      <c r="Q317" s="168"/>
      <c r="R317" s="168"/>
      <c r="S317" s="168"/>
      <c r="T317" s="174"/>
      <c r="AT317" s="175" t="s">
        <v>225</v>
      </c>
      <c r="AU317" s="175" t="s">
        <v>85</v>
      </c>
      <c r="AV317" s="175" t="s">
        <v>85</v>
      </c>
      <c r="AW317" s="175" t="s">
        <v>77</v>
      </c>
      <c r="AX317" s="175" t="s">
        <v>22</v>
      </c>
      <c r="AY317" s="175" t="s">
        <v>216</v>
      </c>
    </row>
    <row r="318" spans="2:65" s="6" customFormat="1" ht="15.75" customHeight="1">
      <c r="B318" s="23"/>
      <c r="C318" s="192" t="s">
        <v>170</v>
      </c>
      <c r="D318" s="192" t="s">
        <v>325</v>
      </c>
      <c r="E318" s="193" t="s">
        <v>474</v>
      </c>
      <c r="F318" s="194" t="s">
        <v>475</v>
      </c>
      <c r="G318" s="195" t="s">
        <v>112</v>
      </c>
      <c r="H318" s="196">
        <v>12.478</v>
      </c>
      <c r="I318" s="197"/>
      <c r="J318" s="198">
        <f>ROUND($I$318*$H$318,2)</f>
        <v>0</v>
      </c>
      <c r="K318" s="194"/>
      <c r="L318" s="199"/>
      <c r="M318" s="200"/>
      <c r="N318" s="201" t="s">
        <v>48</v>
      </c>
      <c r="O318" s="24"/>
      <c r="P318" s="24"/>
      <c r="Q318" s="162">
        <v>0.176</v>
      </c>
      <c r="R318" s="162">
        <f>$Q$318*$H$318</f>
        <v>2.196128</v>
      </c>
      <c r="S318" s="162">
        <v>0</v>
      </c>
      <c r="T318" s="163">
        <f>$S$318*$H$318</f>
        <v>0</v>
      </c>
      <c r="AR318" s="97" t="s">
        <v>262</v>
      </c>
      <c r="AT318" s="97" t="s">
        <v>325</v>
      </c>
      <c r="AU318" s="97" t="s">
        <v>85</v>
      </c>
      <c r="AY318" s="6" t="s">
        <v>216</v>
      </c>
      <c r="BE318" s="164">
        <f>IF($N$318="základní",$J$318,0)</f>
        <v>0</v>
      </c>
      <c r="BF318" s="164">
        <f>IF($N$318="snížená",$J$318,0)</f>
        <v>0</v>
      </c>
      <c r="BG318" s="164">
        <f>IF($N$318="zákl. přenesená",$J$318,0)</f>
        <v>0</v>
      </c>
      <c r="BH318" s="164">
        <f>IF($N$318="sníž. přenesená",$J$318,0)</f>
        <v>0</v>
      </c>
      <c r="BI318" s="164">
        <f>IF($N$318="nulová",$J$318,0)</f>
        <v>0</v>
      </c>
      <c r="BJ318" s="97" t="s">
        <v>22</v>
      </c>
      <c r="BK318" s="164">
        <f>ROUND($I$318*$H$318,2)</f>
        <v>0</v>
      </c>
      <c r="BL318" s="97" t="s">
        <v>181</v>
      </c>
      <c r="BM318" s="97" t="s">
        <v>476</v>
      </c>
    </row>
    <row r="319" spans="2:47" s="6" customFormat="1" ht="16.5" customHeight="1">
      <c r="B319" s="23"/>
      <c r="C319" s="24"/>
      <c r="D319" s="165" t="s">
        <v>223</v>
      </c>
      <c r="E319" s="24"/>
      <c r="F319" s="166" t="s">
        <v>475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223</v>
      </c>
      <c r="AU319" s="6" t="s">
        <v>85</v>
      </c>
    </row>
    <row r="320" spans="2:47" s="6" customFormat="1" ht="30.75" customHeight="1">
      <c r="B320" s="23"/>
      <c r="C320" s="24"/>
      <c r="D320" s="169" t="s">
        <v>256</v>
      </c>
      <c r="E320" s="24"/>
      <c r="F320" s="191" t="s">
        <v>477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256</v>
      </c>
      <c r="AU320" s="6" t="s">
        <v>85</v>
      </c>
    </row>
    <row r="321" spans="2:51" s="6" customFormat="1" ht="15.75" customHeight="1">
      <c r="B321" s="184"/>
      <c r="C321" s="185"/>
      <c r="D321" s="169" t="s">
        <v>225</v>
      </c>
      <c r="E321" s="185"/>
      <c r="F321" s="186" t="s">
        <v>478</v>
      </c>
      <c r="G321" s="185"/>
      <c r="H321" s="185"/>
      <c r="J321" s="185"/>
      <c r="K321" s="185"/>
      <c r="L321" s="187"/>
      <c r="M321" s="188"/>
      <c r="N321" s="185"/>
      <c r="O321" s="185"/>
      <c r="P321" s="185"/>
      <c r="Q321" s="185"/>
      <c r="R321" s="185"/>
      <c r="S321" s="185"/>
      <c r="T321" s="189"/>
      <c r="AT321" s="190" t="s">
        <v>225</v>
      </c>
      <c r="AU321" s="190" t="s">
        <v>85</v>
      </c>
      <c r="AV321" s="190" t="s">
        <v>22</v>
      </c>
      <c r="AW321" s="190" t="s">
        <v>188</v>
      </c>
      <c r="AX321" s="190" t="s">
        <v>77</v>
      </c>
      <c r="AY321" s="190" t="s">
        <v>216</v>
      </c>
    </row>
    <row r="322" spans="2:51" s="6" customFormat="1" ht="15.75" customHeight="1">
      <c r="B322" s="167"/>
      <c r="C322" s="168"/>
      <c r="D322" s="169" t="s">
        <v>225</v>
      </c>
      <c r="E322" s="168"/>
      <c r="F322" s="170" t="s">
        <v>479</v>
      </c>
      <c r="G322" s="168"/>
      <c r="H322" s="171">
        <v>5.335</v>
      </c>
      <c r="J322" s="168"/>
      <c r="K322" s="168"/>
      <c r="L322" s="172"/>
      <c r="M322" s="173"/>
      <c r="N322" s="168"/>
      <c r="O322" s="168"/>
      <c r="P322" s="168"/>
      <c r="Q322" s="168"/>
      <c r="R322" s="168"/>
      <c r="S322" s="168"/>
      <c r="T322" s="174"/>
      <c r="AT322" s="175" t="s">
        <v>225</v>
      </c>
      <c r="AU322" s="175" t="s">
        <v>85</v>
      </c>
      <c r="AV322" s="175" t="s">
        <v>85</v>
      </c>
      <c r="AW322" s="175" t="s">
        <v>188</v>
      </c>
      <c r="AX322" s="175" t="s">
        <v>77</v>
      </c>
      <c r="AY322" s="175" t="s">
        <v>216</v>
      </c>
    </row>
    <row r="323" spans="2:51" s="6" customFormat="1" ht="15.75" customHeight="1">
      <c r="B323" s="167"/>
      <c r="C323" s="168"/>
      <c r="D323" s="169" t="s">
        <v>225</v>
      </c>
      <c r="E323" s="168"/>
      <c r="F323" s="170" t="s">
        <v>480</v>
      </c>
      <c r="G323" s="168"/>
      <c r="H323" s="171">
        <v>6.48</v>
      </c>
      <c r="J323" s="168"/>
      <c r="K323" s="168"/>
      <c r="L323" s="172"/>
      <c r="M323" s="173"/>
      <c r="N323" s="168"/>
      <c r="O323" s="168"/>
      <c r="P323" s="168"/>
      <c r="Q323" s="168"/>
      <c r="R323" s="168"/>
      <c r="S323" s="168"/>
      <c r="T323" s="174"/>
      <c r="AT323" s="175" t="s">
        <v>225</v>
      </c>
      <c r="AU323" s="175" t="s">
        <v>85</v>
      </c>
      <c r="AV323" s="175" t="s">
        <v>85</v>
      </c>
      <c r="AW323" s="175" t="s">
        <v>188</v>
      </c>
      <c r="AX323" s="175" t="s">
        <v>77</v>
      </c>
      <c r="AY323" s="175" t="s">
        <v>216</v>
      </c>
    </row>
    <row r="324" spans="2:51" s="6" customFormat="1" ht="15.75" customHeight="1">
      <c r="B324" s="167"/>
      <c r="C324" s="168"/>
      <c r="D324" s="169" t="s">
        <v>225</v>
      </c>
      <c r="E324" s="168"/>
      <c r="F324" s="170" t="s">
        <v>481</v>
      </c>
      <c r="G324" s="168"/>
      <c r="H324" s="171">
        <v>0.3</v>
      </c>
      <c r="J324" s="168"/>
      <c r="K324" s="168"/>
      <c r="L324" s="172"/>
      <c r="M324" s="173"/>
      <c r="N324" s="168"/>
      <c r="O324" s="168"/>
      <c r="P324" s="168"/>
      <c r="Q324" s="168"/>
      <c r="R324" s="168"/>
      <c r="S324" s="168"/>
      <c r="T324" s="174"/>
      <c r="AT324" s="175" t="s">
        <v>225</v>
      </c>
      <c r="AU324" s="175" t="s">
        <v>85</v>
      </c>
      <c r="AV324" s="175" t="s">
        <v>85</v>
      </c>
      <c r="AW324" s="175" t="s">
        <v>188</v>
      </c>
      <c r="AX324" s="175" t="s">
        <v>77</v>
      </c>
      <c r="AY324" s="175" t="s">
        <v>216</v>
      </c>
    </row>
    <row r="325" spans="2:51" s="6" customFormat="1" ht="15.75" customHeight="1">
      <c r="B325" s="176"/>
      <c r="C325" s="177"/>
      <c r="D325" s="169" t="s">
        <v>225</v>
      </c>
      <c r="E325" s="177" t="s">
        <v>148</v>
      </c>
      <c r="F325" s="178" t="s">
        <v>226</v>
      </c>
      <c r="G325" s="177"/>
      <c r="H325" s="179">
        <v>12.115</v>
      </c>
      <c r="J325" s="177"/>
      <c r="K325" s="177"/>
      <c r="L325" s="180"/>
      <c r="M325" s="181"/>
      <c r="N325" s="177"/>
      <c r="O325" s="177"/>
      <c r="P325" s="177"/>
      <c r="Q325" s="177"/>
      <c r="R325" s="177"/>
      <c r="S325" s="177"/>
      <c r="T325" s="182"/>
      <c r="AT325" s="183" t="s">
        <v>225</v>
      </c>
      <c r="AU325" s="183" t="s">
        <v>85</v>
      </c>
      <c r="AV325" s="183" t="s">
        <v>181</v>
      </c>
      <c r="AW325" s="183" t="s">
        <v>188</v>
      </c>
      <c r="AX325" s="183" t="s">
        <v>22</v>
      </c>
      <c r="AY325" s="183" t="s">
        <v>216</v>
      </c>
    </row>
    <row r="326" spans="2:51" s="6" customFormat="1" ht="15.75" customHeight="1">
      <c r="B326" s="167"/>
      <c r="C326" s="168"/>
      <c r="D326" s="169" t="s">
        <v>225</v>
      </c>
      <c r="E326" s="168"/>
      <c r="F326" s="170" t="s">
        <v>482</v>
      </c>
      <c r="G326" s="168"/>
      <c r="H326" s="171">
        <v>12.478</v>
      </c>
      <c r="J326" s="168"/>
      <c r="K326" s="168"/>
      <c r="L326" s="172"/>
      <c r="M326" s="173"/>
      <c r="N326" s="168"/>
      <c r="O326" s="168"/>
      <c r="P326" s="168"/>
      <c r="Q326" s="168"/>
      <c r="R326" s="168"/>
      <c r="S326" s="168"/>
      <c r="T326" s="174"/>
      <c r="AT326" s="175" t="s">
        <v>225</v>
      </c>
      <c r="AU326" s="175" t="s">
        <v>85</v>
      </c>
      <c r="AV326" s="175" t="s">
        <v>85</v>
      </c>
      <c r="AW326" s="175" t="s">
        <v>77</v>
      </c>
      <c r="AX326" s="175" t="s">
        <v>22</v>
      </c>
      <c r="AY326" s="175" t="s">
        <v>216</v>
      </c>
    </row>
    <row r="327" spans="2:63" s="140" customFormat="1" ht="30.75" customHeight="1">
      <c r="B327" s="141"/>
      <c r="C327" s="142"/>
      <c r="D327" s="142" t="s">
        <v>76</v>
      </c>
      <c r="E327" s="151" t="s">
        <v>262</v>
      </c>
      <c r="F327" s="151" t="s">
        <v>483</v>
      </c>
      <c r="G327" s="142"/>
      <c r="H327" s="142"/>
      <c r="J327" s="152">
        <f>$BK$327</f>
        <v>0</v>
      </c>
      <c r="K327" s="142"/>
      <c r="L327" s="145"/>
      <c r="M327" s="146"/>
      <c r="N327" s="142"/>
      <c r="O327" s="142"/>
      <c r="P327" s="147">
        <f>SUM($P$328:$P$375)</f>
        <v>0</v>
      </c>
      <c r="Q327" s="142"/>
      <c r="R327" s="147">
        <f>SUM($R$328:$R$375)</f>
        <v>0.77007</v>
      </c>
      <c r="S327" s="142"/>
      <c r="T327" s="148">
        <f>SUM($T$328:$T$375)</f>
        <v>0</v>
      </c>
      <c r="AR327" s="149" t="s">
        <v>22</v>
      </c>
      <c r="AT327" s="149" t="s">
        <v>76</v>
      </c>
      <c r="AU327" s="149" t="s">
        <v>22</v>
      </c>
      <c r="AY327" s="149" t="s">
        <v>216</v>
      </c>
      <c r="BK327" s="150">
        <f>SUM($BK$328:$BK$375)</f>
        <v>0</v>
      </c>
    </row>
    <row r="328" spans="2:65" s="6" customFormat="1" ht="15.75" customHeight="1">
      <c r="B328" s="23"/>
      <c r="C328" s="153" t="s">
        <v>484</v>
      </c>
      <c r="D328" s="153" t="s">
        <v>218</v>
      </c>
      <c r="E328" s="154" t="s">
        <v>485</v>
      </c>
      <c r="F328" s="155" t="s">
        <v>486</v>
      </c>
      <c r="G328" s="156" t="s">
        <v>121</v>
      </c>
      <c r="H328" s="157">
        <v>1</v>
      </c>
      <c r="I328" s="158"/>
      <c r="J328" s="159">
        <f>ROUND($I$328*$H$328,2)</f>
        <v>0</v>
      </c>
      <c r="K328" s="155" t="s">
        <v>221</v>
      </c>
      <c r="L328" s="43"/>
      <c r="M328" s="160"/>
      <c r="N328" s="161" t="s">
        <v>48</v>
      </c>
      <c r="O328" s="24"/>
      <c r="P328" s="24"/>
      <c r="Q328" s="162">
        <v>0.3409</v>
      </c>
      <c r="R328" s="162">
        <f>$Q$328*$H$328</f>
        <v>0.3409</v>
      </c>
      <c r="S328" s="162">
        <v>0</v>
      </c>
      <c r="T328" s="163">
        <f>$S$328*$H$328</f>
        <v>0</v>
      </c>
      <c r="AR328" s="97" t="s">
        <v>181</v>
      </c>
      <c r="AT328" s="97" t="s">
        <v>218</v>
      </c>
      <c r="AU328" s="97" t="s">
        <v>85</v>
      </c>
      <c r="AY328" s="6" t="s">
        <v>216</v>
      </c>
      <c r="BE328" s="164">
        <f>IF($N$328="základní",$J$328,0)</f>
        <v>0</v>
      </c>
      <c r="BF328" s="164">
        <f>IF($N$328="snížená",$J$328,0)</f>
        <v>0</v>
      </c>
      <c r="BG328" s="164">
        <f>IF($N$328="zákl. přenesená",$J$328,0)</f>
        <v>0</v>
      </c>
      <c r="BH328" s="164">
        <f>IF($N$328="sníž. přenesená",$J$328,0)</f>
        <v>0</v>
      </c>
      <c r="BI328" s="164">
        <f>IF($N$328="nulová",$J$328,0)</f>
        <v>0</v>
      </c>
      <c r="BJ328" s="97" t="s">
        <v>22</v>
      </c>
      <c r="BK328" s="164">
        <f>ROUND($I$328*$H$328,2)</f>
        <v>0</v>
      </c>
      <c r="BL328" s="97" t="s">
        <v>181</v>
      </c>
      <c r="BM328" s="97" t="s">
        <v>487</v>
      </c>
    </row>
    <row r="329" spans="2:47" s="6" customFormat="1" ht="16.5" customHeight="1">
      <c r="B329" s="23"/>
      <c r="C329" s="24"/>
      <c r="D329" s="165" t="s">
        <v>223</v>
      </c>
      <c r="E329" s="24"/>
      <c r="F329" s="166" t="s">
        <v>486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223</v>
      </c>
      <c r="AU329" s="6" t="s">
        <v>85</v>
      </c>
    </row>
    <row r="330" spans="2:51" s="6" customFormat="1" ht="15.75" customHeight="1">
      <c r="B330" s="184"/>
      <c r="C330" s="185"/>
      <c r="D330" s="169" t="s">
        <v>225</v>
      </c>
      <c r="E330" s="185"/>
      <c r="F330" s="186" t="s">
        <v>488</v>
      </c>
      <c r="G330" s="185"/>
      <c r="H330" s="185"/>
      <c r="J330" s="185"/>
      <c r="K330" s="185"/>
      <c r="L330" s="187"/>
      <c r="M330" s="188"/>
      <c r="N330" s="185"/>
      <c r="O330" s="185"/>
      <c r="P330" s="185"/>
      <c r="Q330" s="185"/>
      <c r="R330" s="185"/>
      <c r="S330" s="185"/>
      <c r="T330" s="189"/>
      <c r="AT330" s="190" t="s">
        <v>225</v>
      </c>
      <c r="AU330" s="190" t="s">
        <v>85</v>
      </c>
      <c r="AV330" s="190" t="s">
        <v>22</v>
      </c>
      <c r="AW330" s="190" t="s">
        <v>188</v>
      </c>
      <c r="AX330" s="190" t="s">
        <v>77</v>
      </c>
      <c r="AY330" s="190" t="s">
        <v>216</v>
      </c>
    </row>
    <row r="331" spans="2:51" s="6" customFormat="1" ht="15.75" customHeight="1">
      <c r="B331" s="167"/>
      <c r="C331" s="168"/>
      <c r="D331" s="169" t="s">
        <v>225</v>
      </c>
      <c r="E331" s="168" t="s">
        <v>119</v>
      </c>
      <c r="F331" s="170" t="s">
        <v>22</v>
      </c>
      <c r="G331" s="168"/>
      <c r="H331" s="171">
        <v>1</v>
      </c>
      <c r="J331" s="168"/>
      <c r="K331" s="168"/>
      <c r="L331" s="172"/>
      <c r="M331" s="173"/>
      <c r="N331" s="168"/>
      <c r="O331" s="168"/>
      <c r="P331" s="168"/>
      <c r="Q331" s="168"/>
      <c r="R331" s="168"/>
      <c r="S331" s="168"/>
      <c r="T331" s="174"/>
      <c r="AT331" s="175" t="s">
        <v>225</v>
      </c>
      <c r="AU331" s="175" t="s">
        <v>85</v>
      </c>
      <c r="AV331" s="175" t="s">
        <v>85</v>
      </c>
      <c r="AW331" s="175" t="s">
        <v>188</v>
      </c>
      <c r="AX331" s="175" t="s">
        <v>77</v>
      </c>
      <c r="AY331" s="175" t="s">
        <v>216</v>
      </c>
    </row>
    <row r="332" spans="2:51" s="6" customFormat="1" ht="15.75" customHeight="1">
      <c r="B332" s="176"/>
      <c r="C332" s="177"/>
      <c r="D332" s="169" t="s">
        <v>225</v>
      </c>
      <c r="E332" s="177"/>
      <c r="F332" s="178" t="s">
        <v>226</v>
      </c>
      <c r="G332" s="177"/>
      <c r="H332" s="179">
        <v>1</v>
      </c>
      <c r="J332" s="177"/>
      <c r="K332" s="177"/>
      <c r="L332" s="180"/>
      <c r="M332" s="181"/>
      <c r="N332" s="177"/>
      <c r="O332" s="177"/>
      <c r="P332" s="177"/>
      <c r="Q332" s="177"/>
      <c r="R332" s="177"/>
      <c r="S332" s="177"/>
      <c r="T332" s="182"/>
      <c r="AT332" s="183" t="s">
        <v>225</v>
      </c>
      <c r="AU332" s="183" t="s">
        <v>85</v>
      </c>
      <c r="AV332" s="183" t="s">
        <v>181</v>
      </c>
      <c r="AW332" s="183" t="s">
        <v>188</v>
      </c>
      <c r="AX332" s="183" t="s">
        <v>22</v>
      </c>
      <c r="AY332" s="183" t="s">
        <v>216</v>
      </c>
    </row>
    <row r="333" spans="2:65" s="6" customFormat="1" ht="15.75" customHeight="1">
      <c r="B333" s="23"/>
      <c r="C333" s="192" t="s">
        <v>489</v>
      </c>
      <c r="D333" s="192" t="s">
        <v>325</v>
      </c>
      <c r="E333" s="193" t="s">
        <v>490</v>
      </c>
      <c r="F333" s="194" t="s">
        <v>491</v>
      </c>
      <c r="G333" s="195" t="s">
        <v>121</v>
      </c>
      <c r="H333" s="196">
        <v>1</v>
      </c>
      <c r="I333" s="197"/>
      <c r="J333" s="198">
        <f>ROUND($I$333*$H$333,2)</f>
        <v>0</v>
      </c>
      <c r="K333" s="194" t="s">
        <v>221</v>
      </c>
      <c r="L333" s="199"/>
      <c r="M333" s="200"/>
      <c r="N333" s="201" t="s">
        <v>48</v>
      </c>
      <c r="O333" s="24"/>
      <c r="P333" s="24"/>
      <c r="Q333" s="162">
        <v>0.072</v>
      </c>
      <c r="R333" s="162">
        <f>$Q$333*$H$333</f>
        <v>0.072</v>
      </c>
      <c r="S333" s="162">
        <v>0</v>
      </c>
      <c r="T333" s="163">
        <f>$S$333*$H$333</f>
        <v>0</v>
      </c>
      <c r="AR333" s="97" t="s">
        <v>262</v>
      </c>
      <c r="AT333" s="97" t="s">
        <v>325</v>
      </c>
      <c r="AU333" s="97" t="s">
        <v>85</v>
      </c>
      <c r="AY333" s="6" t="s">
        <v>216</v>
      </c>
      <c r="BE333" s="164">
        <f>IF($N$333="základní",$J$333,0)</f>
        <v>0</v>
      </c>
      <c r="BF333" s="164">
        <f>IF($N$333="snížená",$J$333,0)</f>
        <v>0</v>
      </c>
      <c r="BG333" s="164">
        <f>IF($N$333="zákl. přenesená",$J$333,0)</f>
        <v>0</v>
      </c>
      <c r="BH333" s="164">
        <f>IF($N$333="sníž. přenesená",$J$333,0)</f>
        <v>0</v>
      </c>
      <c r="BI333" s="164">
        <f>IF($N$333="nulová",$J$333,0)</f>
        <v>0</v>
      </c>
      <c r="BJ333" s="97" t="s">
        <v>22</v>
      </c>
      <c r="BK333" s="164">
        <f>ROUND($I$333*$H$333,2)</f>
        <v>0</v>
      </c>
      <c r="BL333" s="97" t="s">
        <v>181</v>
      </c>
      <c r="BM333" s="97" t="s">
        <v>492</v>
      </c>
    </row>
    <row r="334" spans="2:47" s="6" customFormat="1" ht="16.5" customHeight="1">
      <c r="B334" s="23"/>
      <c r="C334" s="24"/>
      <c r="D334" s="165" t="s">
        <v>223</v>
      </c>
      <c r="E334" s="24"/>
      <c r="F334" s="166" t="s">
        <v>493</v>
      </c>
      <c r="G334" s="24"/>
      <c r="H334" s="24"/>
      <c r="J334" s="24"/>
      <c r="K334" s="24"/>
      <c r="L334" s="43"/>
      <c r="M334" s="56"/>
      <c r="N334" s="24"/>
      <c r="O334" s="24"/>
      <c r="P334" s="24"/>
      <c r="Q334" s="24"/>
      <c r="R334" s="24"/>
      <c r="S334" s="24"/>
      <c r="T334" s="57"/>
      <c r="AT334" s="6" t="s">
        <v>223</v>
      </c>
      <c r="AU334" s="6" t="s">
        <v>85</v>
      </c>
    </row>
    <row r="335" spans="2:51" s="6" customFormat="1" ht="15.75" customHeight="1">
      <c r="B335" s="167"/>
      <c r="C335" s="168"/>
      <c r="D335" s="169" t="s">
        <v>225</v>
      </c>
      <c r="E335" s="168"/>
      <c r="F335" s="170" t="s">
        <v>119</v>
      </c>
      <c r="G335" s="168"/>
      <c r="H335" s="171">
        <v>1</v>
      </c>
      <c r="J335" s="168"/>
      <c r="K335" s="168"/>
      <c r="L335" s="172"/>
      <c r="M335" s="173"/>
      <c r="N335" s="168"/>
      <c r="O335" s="168"/>
      <c r="P335" s="168"/>
      <c r="Q335" s="168"/>
      <c r="R335" s="168"/>
      <c r="S335" s="168"/>
      <c r="T335" s="174"/>
      <c r="AT335" s="175" t="s">
        <v>225</v>
      </c>
      <c r="AU335" s="175" t="s">
        <v>85</v>
      </c>
      <c r="AV335" s="175" t="s">
        <v>85</v>
      </c>
      <c r="AW335" s="175" t="s">
        <v>188</v>
      </c>
      <c r="AX335" s="175" t="s">
        <v>22</v>
      </c>
      <c r="AY335" s="175" t="s">
        <v>216</v>
      </c>
    </row>
    <row r="336" spans="2:51" s="6" customFormat="1" ht="15.75" customHeight="1">
      <c r="B336" s="176"/>
      <c r="C336" s="177"/>
      <c r="D336" s="169" t="s">
        <v>225</v>
      </c>
      <c r="E336" s="177"/>
      <c r="F336" s="178" t="s">
        <v>226</v>
      </c>
      <c r="G336" s="177"/>
      <c r="H336" s="179">
        <v>1</v>
      </c>
      <c r="J336" s="177"/>
      <c r="K336" s="177"/>
      <c r="L336" s="180"/>
      <c r="M336" s="181"/>
      <c r="N336" s="177"/>
      <c r="O336" s="177"/>
      <c r="P336" s="177"/>
      <c r="Q336" s="177"/>
      <c r="R336" s="177"/>
      <c r="S336" s="177"/>
      <c r="T336" s="182"/>
      <c r="AT336" s="183" t="s">
        <v>225</v>
      </c>
      <c r="AU336" s="183" t="s">
        <v>85</v>
      </c>
      <c r="AV336" s="183" t="s">
        <v>181</v>
      </c>
      <c r="AW336" s="183" t="s">
        <v>188</v>
      </c>
      <c r="AX336" s="183" t="s">
        <v>77</v>
      </c>
      <c r="AY336" s="183" t="s">
        <v>216</v>
      </c>
    </row>
    <row r="337" spans="2:65" s="6" customFormat="1" ht="15.75" customHeight="1">
      <c r="B337" s="23"/>
      <c r="C337" s="192" t="s">
        <v>494</v>
      </c>
      <c r="D337" s="192" t="s">
        <v>325</v>
      </c>
      <c r="E337" s="193" t="s">
        <v>495</v>
      </c>
      <c r="F337" s="194" t="s">
        <v>496</v>
      </c>
      <c r="G337" s="195" t="s">
        <v>121</v>
      </c>
      <c r="H337" s="196">
        <v>1</v>
      </c>
      <c r="I337" s="197"/>
      <c r="J337" s="198">
        <f>ROUND($I$337*$H$337,2)</f>
        <v>0</v>
      </c>
      <c r="K337" s="194" t="s">
        <v>221</v>
      </c>
      <c r="L337" s="199"/>
      <c r="M337" s="200"/>
      <c r="N337" s="201" t="s">
        <v>48</v>
      </c>
      <c r="O337" s="24"/>
      <c r="P337" s="24"/>
      <c r="Q337" s="162">
        <v>0.111</v>
      </c>
      <c r="R337" s="162">
        <f>$Q$337*$H$337</f>
        <v>0.111</v>
      </c>
      <c r="S337" s="162">
        <v>0</v>
      </c>
      <c r="T337" s="163">
        <f>$S$337*$H$337</f>
        <v>0</v>
      </c>
      <c r="AR337" s="97" t="s">
        <v>262</v>
      </c>
      <c r="AT337" s="97" t="s">
        <v>325</v>
      </c>
      <c r="AU337" s="97" t="s">
        <v>85</v>
      </c>
      <c r="AY337" s="6" t="s">
        <v>216</v>
      </c>
      <c r="BE337" s="164">
        <f>IF($N$337="základní",$J$337,0)</f>
        <v>0</v>
      </c>
      <c r="BF337" s="164">
        <f>IF($N$337="snížená",$J$337,0)</f>
        <v>0</v>
      </c>
      <c r="BG337" s="164">
        <f>IF($N$337="zákl. přenesená",$J$337,0)</f>
        <v>0</v>
      </c>
      <c r="BH337" s="164">
        <f>IF($N$337="sníž. přenesená",$J$337,0)</f>
        <v>0</v>
      </c>
      <c r="BI337" s="164">
        <f>IF($N$337="nulová",$J$337,0)</f>
        <v>0</v>
      </c>
      <c r="BJ337" s="97" t="s">
        <v>22</v>
      </c>
      <c r="BK337" s="164">
        <f>ROUND($I$337*$H$337,2)</f>
        <v>0</v>
      </c>
      <c r="BL337" s="97" t="s">
        <v>181</v>
      </c>
      <c r="BM337" s="97" t="s">
        <v>497</v>
      </c>
    </row>
    <row r="338" spans="2:47" s="6" customFormat="1" ht="16.5" customHeight="1">
      <c r="B338" s="23"/>
      <c r="C338" s="24"/>
      <c r="D338" s="165" t="s">
        <v>223</v>
      </c>
      <c r="E338" s="24"/>
      <c r="F338" s="166" t="s">
        <v>498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223</v>
      </c>
      <c r="AU338" s="6" t="s">
        <v>85</v>
      </c>
    </row>
    <row r="339" spans="2:51" s="6" customFormat="1" ht="15.75" customHeight="1">
      <c r="B339" s="167"/>
      <c r="C339" s="168"/>
      <c r="D339" s="169" t="s">
        <v>225</v>
      </c>
      <c r="E339" s="168"/>
      <c r="F339" s="170" t="s">
        <v>119</v>
      </c>
      <c r="G339" s="168"/>
      <c r="H339" s="171">
        <v>1</v>
      </c>
      <c r="J339" s="168"/>
      <c r="K339" s="168"/>
      <c r="L339" s="172"/>
      <c r="M339" s="173"/>
      <c r="N339" s="168"/>
      <c r="O339" s="168"/>
      <c r="P339" s="168"/>
      <c r="Q339" s="168"/>
      <c r="R339" s="168"/>
      <c r="S339" s="168"/>
      <c r="T339" s="174"/>
      <c r="AT339" s="175" t="s">
        <v>225</v>
      </c>
      <c r="AU339" s="175" t="s">
        <v>85</v>
      </c>
      <c r="AV339" s="175" t="s">
        <v>85</v>
      </c>
      <c r="AW339" s="175" t="s">
        <v>188</v>
      </c>
      <c r="AX339" s="175" t="s">
        <v>22</v>
      </c>
      <c r="AY339" s="175" t="s">
        <v>216</v>
      </c>
    </row>
    <row r="340" spans="2:51" s="6" customFormat="1" ht="15.75" customHeight="1">
      <c r="B340" s="176"/>
      <c r="C340" s="177"/>
      <c r="D340" s="169" t="s">
        <v>225</v>
      </c>
      <c r="E340" s="177"/>
      <c r="F340" s="178" t="s">
        <v>226</v>
      </c>
      <c r="G340" s="177"/>
      <c r="H340" s="179">
        <v>1</v>
      </c>
      <c r="J340" s="177"/>
      <c r="K340" s="177"/>
      <c r="L340" s="180"/>
      <c r="M340" s="181"/>
      <c r="N340" s="177"/>
      <c r="O340" s="177"/>
      <c r="P340" s="177"/>
      <c r="Q340" s="177"/>
      <c r="R340" s="177"/>
      <c r="S340" s="177"/>
      <c r="T340" s="182"/>
      <c r="AT340" s="183" t="s">
        <v>225</v>
      </c>
      <c r="AU340" s="183" t="s">
        <v>85</v>
      </c>
      <c r="AV340" s="183" t="s">
        <v>181</v>
      </c>
      <c r="AW340" s="183" t="s">
        <v>188</v>
      </c>
      <c r="AX340" s="183" t="s">
        <v>77</v>
      </c>
      <c r="AY340" s="183" t="s">
        <v>216</v>
      </c>
    </row>
    <row r="341" spans="2:65" s="6" customFormat="1" ht="15.75" customHeight="1">
      <c r="B341" s="23"/>
      <c r="C341" s="192" t="s">
        <v>499</v>
      </c>
      <c r="D341" s="192" t="s">
        <v>325</v>
      </c>
      <c r="E341" s="193" t="s">
        <v>500</v>
      </c>
      <c r="F341" s="194" t="s">
        <v>501</v>
      </c>
      <c r="G341" s="195" t="s">
        <v>121</v>
      </c>
      <c r="H341" s="196">
        <v>1</v>
      </c>
      <c r="I341" s="197"/>
      <c r="J341" s="198">
        <f>ROUND($I$341*$H$341,2)</f>
        <v>0</v>
      </c>
      <c r="K341" s="194" t="s">
        <v>221</v>
      </c>
      <c r="L341" s="199"/>
      <c r="M341" s="200"/>
      <c r="N341" s="201" t="s">
        <v>48</v>
      </c>
      <c r="O341" s="24"/>
      <c r="P341" s="24"/>
      <c r="Q341" s="162">
        <v>0.08</v>
      </c>
      <c r="R341" s="162">
        <f>$Q$341*$H$341</f>
        <v>0.08</v>
      </c>
      <c r="S341" s="162">
        <v>0</v>
      </c>
      <c r="T341" s="163">
        <f>$S$341*$H$341</f>
        <v>0</v>
      </c>
      <c r="AR341" s="97" t="s">
        <v>262</v>
      </c>
      <c r="AT341" s="97" t="s">
        <v>325</v>
      </c>
      <c r="AU341" s="97" t="s">
        <v>85</v>
      </c>
      <c r="AY341" s="6" t="s">
        <v>216</v>
      </c>
      <c r="BE341" s="164">
        <f>IF($N$341="základní",$J$341,0)</f>
        <v>0</v>
      </c>
      <c r="BF341" s="164">
        <f>IF($N$341="snížená",$J$341,0)</f>
        <v>0</v>
      </c>
      <c r="BG341" s="164">
        <f>IF($N$341="zákl. přenesená",$J$341,0)</f>
        <v>0</v>
      </c>
      <c r="BH341" s="164">
        <f>IF($N$341="sníž. přenesená",$J$341,0)</f>
        <v>0</v>
      </c>
      <c r="BI341" s="164">
        <f>IF($N$341="nulová",$J$341,0)</f>
        <v>0</v>
      </c>
      <c r="BJ341" s="97" t="s">
        <v>22</v>
      </c>
      <c r="BK341" s="164">
        <f>ROUND($I$341*$H$341,2)</f>
        <v>0</v>
      </c>
      <c r="BL341" s="97" t="s">
        <v>181</v>
      </c>
      <c r="BM341" s="97" t="s">
        <v>502</v>
      </c>
    </row>
    <row r="342" spans="2:47" s="6" customFormat="1" ht="16.5" customHeight="1">
      <c r="B342" s="23"/>
      <c r="C342" s="24"/>
      <c r="D342" s="165" t="s">
        <v>223</v>
      </c>
      <c r="E342" s="24"/>
      <c r="F342" s="166" t="s">
        <v>503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223</v>
      </c>
      <c r="AU342" s="6" t="s">
        <v>85</v>
      </c>
    </row>
    <row r="343" spans="2:51" s="6" customFormat="1" ht="15.75" customHeight="1">
      <c r="B343" s="167"/>
      <c r="C343" s="168"/>
      <c r="D343" s="169" t="s">
        <v>225</v>
      </c>
      <c r="E343" s="168"/>
      <c r="F343" s="170" t="s">
        <v>119</v>
      </c>
      <c r="G343" s="168"/>
      <c r="H343" s="171">
        <v>1</v>
      </c>
      <c r="J343" s="168"/>
      <c r="K343" s="168"/>
      <c r="L343" s="172"/>
      <c r="M343" s="173"/>
      <c r="N343" s="168"/>
      <c r="O343" s="168"/>
      <c r="P343" s="168"/>
      <c r="Q343" s="168"/>
      <c r="R343" s="168"/>
      <c r="S343" s="168"/>
      <c r="T343" s="174"/>
      <c r="AT343" s="175" t="s">
        <v>225</v>
      </c>
      <c r="AU343" s="175" t="s">
        <v>85</v>
      </c>
      <c r="AV343" s="175" t="s">
        <v>85</v>
      </c>
      <c r="AW343" s="175" t="s">
        <v>188</v>
      </c>
      <c r="AX343" s="175" t="s">
        <v>22</v>
      </c>
      <c r="AY343" s="175" t="s">
        <v>216</v>
      </c>
    </row>
    <row r="344" spans="2:51" s="6" customFormat="1" ht="15.75" customHeight="1">
      <c r="B344" s="176"/>
      <c r="C344" s="177"/>
      <c r="D344" s="169" t="s">
        <v>225</v>
      </c>
      <c r="E344" s="177"/>
      <c r="F344" s="178" t="s">
        <v>226</v>
      </c>
      <c r="G344" s="177"/>
      <c r="H344" s="179">
        <v>1</v>
      </c>
      <c r="J344" s="177"/>
      <c r="K344" s="177"/>
      <c r="L344" s="180"/>
      <c r="M344" s="181"/>
      <c r="N344" s="177"/>
      <c r="O344" s="177"/>
      <c r="P344" s="177"/>
      <c r="Q344" s="177"/>
      <c r="R344" s="177"/>
      <c r="S344" s="177"/>
      <c r="T344" s="182"/>
      <c r="AT344" s="183" t="s">
        <v>225</v>
      </c>
      <c r="AU344" s="183" t="s">
        <v>85</v>
      </c>
      <c r="AV344" s="183" t="s">
        <v>181</v>
      </c>
      <c r="AW344" s="183" t="s">
        <v>188</v>
      </c>
      <c r="AX344" s="183" t="s">
        <v>77</v>
      </c>
      <c r="AY344" s="183" t="s">
        <v>216</v>
      </c>
    </row>
    <row r="345" spans="2:65" s="6" customFormat="1" ht="15.75" customHeight="1">
      <c r="B345" s="23"/>
      <c r="C345" s="153" t="s">
        <v>504</v>
      </c>
      <c r="D345" s="153" t="s">
        <v>218</v>
      </c>
      <c r="E345" s="154" t="s">
        <v>505</v>
      </c>
      <c r="F345" s="155" t="s">
        <v>506</v>
      </c>
      <c r="G345" s="156" t="s">
        <v>121</v>
      </c>
      <c r="H345" s="157">
        <v>1</v>
      </c>
      <c r="I345" s="158"/>
      <c r="J345" s="159">
        <f>ROUND($I$345*$H$345,2)</f>
        <v>0</v>
      </c>
      <c r="K345" s="155" t="s">
        <v>221</v>
      </c>
      <c r="L345" s="43"/>
      <c r="M345" s="160"/>
      <c r="N345" s="161" t="s">
        <v>48</v>
      </c>
      <c r="O345" s="24"/>
      <c r="P345" s="24"/>
      <c r="Q345" s="162">
        <v>0.00936</v>
      </c>
      <c r="R345" s="162">
        <f>$Q$345*$H$345</f>
        <v>0.00936</v>
      </c>
      <c r="S345" s="162">
        <v>0</v>
      </c>
      <c r="T345" s="163">
        <f>$S$345*$H$345</f>
        <v>0</v>
      </c>
      <c r="AR345" s="97" t="s">
        <v>181</v>
      </c>
      <c r="AT345" s="97" t="s">
        <v>218</v>
      </c>
      <c r="AU345" s="97" t="s">
        <v>85</v>
      </c>
      <c r="AY345" s="6" t="s">
        <v>216</v>
      </c>
      <c r="BE345" s="164">
        <f>IF($N$345="základní",$J$345,0)</f>
        <v>0</v>
      </c>
      <c r="BF345" s="164">
        <f>IF($N$345="snížená",$J$345,0)</f>
        <v>0</v>
      </c>
      <c r="BG345" s="164">
        <f>IF($N$345="zákl. přenesená",$J$345,0)</f>
        <v>0</v>
      </c>
      <c r="BH345" s="164">
        <f>IF($N$345="sníž. přenesená",$J$345,0)</f>
        <v>0</v>
      </c>
      <c r="BI345" s="164">
        <f>IF($N$345="nulová",$J$345,0)</f>
        <v>0</v>
      </c>
      <c r="BJ345" s="97" t="s">
        <v>22</v>
      </c>
      <c r="BK345" s="164">
        <f>ROUND($I$345*$H$345,2)</f>
        <v>0</v>
      </c>
      <c r="BL345" s="97" t="s">
        <v>181</v>
      </c>
      <c r="BM345" s="97" t="s">
        <v>507</v>
      </c>
    </row>
    <row r="346" spans="2:47" s="6" customFormat="1" ht="16.5" customHeight="1">
      <c r="B346" s="23"/>
      <c r="C346" s="24"/>
      <c r="D346" s="165" t="s">
        <v>223</v>
      </c>
      <c r="E346" s="24"/>
      <c r="F346" s="166" t="s">
        <v>508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223</v>
      </c>
      <c r="AU346" s="6" t="s">
        <v>85</v>
      </c>
    </row>
    <row r="347" spans="2:51" s="6" customFormat="1" ht="15.75" customHeight="1">
      <c r="B347" s="167"/>
      <c r="C347" s="168"/>
      <c r="D347" s="169" t="s">
        <v>225</v>
      </c>
      <c r="E347" s="168"/>
      <c r="F347" s="170" t="s">
        <v>119</v>
      </c>
      <c r="G347" s="168"/>
      <c r="H347" s="171">
        <v>1</v>
      </c>
      <c r="J347" s="168"/>
      <c r="K347" s="168"/>
      <c r="L347" s="172"/>
      <c r="M347" s="173"/>
      <c r="N347" s="168"/>
      <c r="O347" s="168"/>
      <c r="P347" s="168"/>
      <c r="Q347" s="168"/>
      <c r="R347" s="168"/>
      <c r="S347" s="168"/>
      <c r="T347" s="174"/>
      <c r="AT347" s="175" t="s">
        <v>225</v>
      </c>
      <c r="AU347" s="175" t="s">
        <v>85</v>
      </c>
      <c r="AV347" s="175" t="s">
        <v>85</v>
      </c>
      <c r="AW347" s="175" t="s">
        <v>188</v>
      </c>
      <c r="AX347" s="175" t="s">
        <v>77</v>
      </c>
      <c r="AY347" s="175" t="s">
        <v>216</v>
      </c>
    </row>
    <row r="348" spans="2:51" s="6" customFormat="1" ht="15.75" customHeight="1">
      <c r="B348" s="176"/>
      <c r="C348" s="177"/>
      <c r="D348" s="169" t="s">
        <v>225</v>
      </c>
      <c r="E348" s="177"/>
      <c r="F348" s="178" t="s">
        <v>226</v>
      </c>
      <c r="G348" s="177"/>
      <c r="H348" s="179">
        <v>1</v>
      </c>
      <c r="J348" s="177"/>
      <c r="K348" s="177"/>
      <c r="L348" s="180"/>
      <c r="M348" s="181"/>
      <c r="N348" s="177"/>
      <c r="O348" s="177"/>
      <c r="P348" s="177"/>
      <c r="Q348" s="177"/>
      <c r="R348" s="177"/>
      <c r="S348" s="177"/>
      <c r="T348" s="182"/>
      <c r="AT348" s="183" t="s">
        <v>225</v>
      </c>
      <c r="AU348" s="183" t="s">
        <v>85</v>
      </c>
      <c r="AV348" s="183" t="s">
        <v>181</v>
      </c>
      <c r="AW348" s="183" t="s">
        <v>188</v>
      </c>
      <c r="AX348" s="183" t="s">
        <v>22</v>
      </c>
      <c r="AY348" s="183" t="s">
        <v>216</v>
      </c>
    </row>
    <row r="349" spans="2:65" s="6" customFormat="1" ht="15.75" customHeight="1">
      <c r="B349" s="23"/>
      <c r="C349" s="192" t="s">
        <v>509</v>
      </c>
      <c r="D349" s="192" t="s">
        <v>325</v>
      </c>
      <c r="E349" s="193" t="s">
        <v>510</v>
      </c>
      <c r="F349" s="194" t="s">
        <v>511</v>
      </c>
      <c r="G349" s="195" t="s">
        <v>121</v>
      </c>
      <c r="H349" s="196">
        <v>1</v>
      </c>
      <c r="I349" s="197"/>
      <c r="J349" s="198">
        <f>ROUND($I$349*$H$349,2)</f>
        <v>0</v>
      </c>
      <c r="K349" s="194" t="s">
        <v>221</v>
      </c>
      <c r="L349" s="199"/>
      <c r="M349" s="200"/>
      <c r="N349" s="201" t="s">
        <v>48</v>
      </c>
      <c r="O349" s="24"/>
      <c r="P349" s="24"/>
      <c r="Q349" s="162">
        <v>0.058</v>
      </c>
      <c r="R349" s="162">
        <f>$Q$349*$H$349</f>
        <v>0.058</v>
      </c>
      <c r="S349" s="162">
        <v>0</v>
      </c>
      <c r="T349" s="163">
        <f>$S$349*$H$349</f>
        <v>0</v>
      </c>
      <c r="AR349" s="97" t="s">
        <v>262</v>
      </c>
      <c r="AT349" s="97" t="s">
        <v>325</v>
      </c>
      <c r="AU349" s="97" t="s">
        <v>85</v>
      </c>
      <c r="AY349" s="6" t="s">
        <v>216</v>
      </c>
      <c r="BE349" s="164">
        <f>IF($N$349="základní",$J$349,0)</f>
        <v>0</v>
      </c>
      <c r="BF349" s="164">
        <f>IF($N$349="snížená",$J$349,0)</f>
        <v>0</v>
      </c>
      <c r="BG349" s="164">
        <f>IF($N$349="zákl. přenesená",$J$349,0)</f>
        <v>0</v>
      </c>
      <c r="BH349" s="164">
        <f>IF($N$349="sníž. přenesená",$J$349,0)</f>
        <v>0</v>
      </c>
      <c r="BI349" s="164">
        <f>IF($N$349="nulová",$J$349,0)</f>
        <v>0</v>
      </c>
      <c r="BJ349" s="97" t="s">
        <v>22</v>
      </c>
      <c r="BK349" s="164">
        <f>ROUND($I$349*$H$349,2)</f>
        <v>0</v>
      </c>
      <c r="BL349" s="97" t="s">
        <v>181</v>
      </c>
      <c r="BM349" s="97" t="s">
        <v>512</v>
      </c>
    </row>
    <row r="350" spans="2:47" s="6" customFormat="1" ht="27" customHeight="1">
      <c r="B350" s="23"/>
      <c r="C350" s="24"/>
      <c r="D350" s="165" t="s">
        <v>223</v>
      </c>
      <c r="E350" s="24"/>
      <c r="F350" s="166" t="s">
        <v>513</v>
      </c>
      <c r="G350" s="24"/>
      <c r="H350" s="24"/>
      <c r="J350" s="24"/>
      <c r="K350" s="24"/>
      <c r="L350" s="43"/>
      <c r="M350" s="56"/>
      <c r="N350" s="24"/>
      <c r="O350" s="24"/>
      <c r="P350" s="24"/>
      <c r="Q350" s="24"/>
      <c r="R350" s="24"/>
      <c r="S350" s="24"/>
      <c r="T350" s="57"/>
      <c r="AT350" s="6" t="s">
        <v>223</v>
      </c>
      <c r="AU350" s="6" t="s">
        <v>85</v>
      </c>
    </row>
    <row r="351" spans="2:47" s="6" customFormat="1" ht="30.75" customHeight="1">
      <c r="B351" s="23"/>
      <c r="C351" s="24"/>
      <c r="D351" s="169" t="s">
        <v>256</v>
      </c>
      <c r="E351" s="24"/>
      <c r="F351" s="191" t="s">
        <v>514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256</v>
      </c>
      <c r="AU351" s="6" t="s">
        <v>85</v>
      </c>
    </row>
    <row r="352" spans="2:51" s="6" customFormat="1" ht="15.75" customHeight="1">
      <c r="B352" s="167"/>
      <c r="C352" s="168"/>
      <c r="D352" s="169" t="s">
        <v>225</v>
      </c>
      <c r="E352" s="168"/>
      <c r="F352" s="170" t="s">
        <v>119</v>
      </c>
      <c r="G352" s="168"/>
      <c r="H352" s="171">
        <v>1</v>
      </c>
      <c r="J352" s="168"/>
      <c r="K352" s="168"/>
      <c r="L352" s="172"/>
      <c r="M352" s="173"/>
      <c r="N352" s="168"/>
      <c r="O352" s="168"/>
      <c r="P352" s="168"/>
      <c r="Q352" s="168"/>
      <c r="R352" s="168"/>
      <c r="S352" s="168"/>
      <c r="T352" s="174"/>
      <c r="AT352" s="175" t="s">
        <v>225</v>
      </c>
      <c r="AU352" s="175" t="s">
        <v>85</v>
      </c>
      <c r="AV352" s="175" t="s">
        <v>85</v>
      </c>
      <c r="AW352" s="175" t="s">
        <v>188</v>
      </c>
      <c r="AX352" s="175" t="s">
        <v>77</v>
      </c>
      <c r="AY352" s="175" t="s">
        <v>216</v>
      </c>
    </row>
    <row r="353" spans="2:51" s="6" customFormat="1" ht="15.75" customHeight="1">
      <c r="B353" s="176"/>
      <c r="C353" s="177"/>
      <c r="D353" s="169" t="s">
        <v>225</v>
      </c>
      <c r="E353" s="177"/>
      <c r="F353" s="178" t="s">
        <v>226</v>
      </c>
      <c r="G353" s="177"/>
      <c r="H353" s="179">
        <v>1</v>
      </c>
      <c r="J353" s="177"/>
      <c r="K353" s="177"/>
      <c r="L353" s="180"/>
      <c r="M353" s="181"/>
      <c r="N353" s="177"/>
      <c r="O353" s="177"/>
      <c r="P353" s="177"/>
      <c r="Q353" s="177"/>
      <c r="R353" s="177"/>
      <c r="S353" s="177"/>
      <c r="T353" s="182"/>
      <c r="AT353" s="183" t="s">
        <v>225</v>
      </c>
      <c r="AU353" s="183" t="s">
        <v>85</v>
      </c>
      <c r="AV353" s="183" t="s">
        <v>181</v>
      </c>
      <c r="AW353" s="183" t="s">
        <v>188</v>
      </c>
      <c r="AX353" s="183" t="s">
        <v>22</v>
      </c>
      <c r="AY353" s="183" t="s">
        <v>216</v>
      </c>
    </row>
    <row r="354" spans="2:65" s="6" customFormat="1" ht="15.75" customHeight="1">
      <c r="B354" s="23"/>
      <c r="C354" s="192" t="s">
        <v>515</v>
      </c>
      <c r="D354" s="192" t="s">
        <v>325</v>
      </c>
      <c r="E354" s="193" t="s">
        <v>516</v>
      </c>
      <c r="F354" s="194" t="s">
        <v>517</v>
      </c>
      <c r="G354" s="195" t="s">
        <v>121</v>
      </c>
      <c r="H354" s="196">
        <v>1</v>
      </c>
      <c r="I354" s="197"/>
      <c r="J354" s="198">
        <f>ROUND($I$354*$H$354,2)</f>
        <v>0</v>
      </c>
      <c r="K354" s="194" t="s">
        <v>221</v>
      </c>
      <c r="L354" s="199"/>
      <c r="M354" s="200"/>
      <c r="N354" s="201" t="s">
        <v>48</v>
      </c>
      <c r="O354" s="24"/>
      <c r="P354" s="24"/>
      <c r="Q354" s="162">
        <v>0.06</v>
      </c>
      <c r="R354" s="162">
        <f>$Q$354*$H$354</f>
        <v>0.06</v>
      </c>
      <c r="S354" s="162">
        <v>0</v>
      </c>
      <c r="T354" s="163">
        <f>$S$354*$H$354</f>
        <v>0</v>
      </c>
      <c r="AR354" s="97" t="s">
        <v>262</v>
      </c>
      <c r="AT354" s="97" t="s">
        <v>325</v>
      </c>
      <c r="AU354" s="97" t="s">
        <v>85</v>
      </c>
      <c r="AY354" s="6" t="s">
        <v>216</v>
      </c>
      <c r="BE354" s="164">
        <f>IF($N$354="základní",$J$354,0)</f>
        <v>0</v>
      </c>
      <c r="BF354" s="164">
        <f>IF($N$354="snížená",$J$354,0)</f>
        <v>0</v>
      </c>
      <c r="BG354" s="164">
        <f>IF($N$354="zákl. přenesená",$J$354,0)</f>
        <v>0</v>
      </c>
      <c r="BH354" s="164">
        <f>IF($N$354="sníž. přenesená",$J$354,0)</f>
        <v>0</v>
      </c>
      <c r="BI354" s="164">
        <f>IF($N$354="nulová",$J$354,0)</f>
        <v>0</v>
      </c>
      <c r="BJ354" s="97" t="s">
        <v>22</v>
      </c>
      <c r="BK354" s="164">
        <f>ROUND($I$354*$H$354,2)</f>
        <v>0</v>
      </c>
      <c r="BL354" s="97" t="s">
        <v>181</v>
      </c>
      <c r="BM354" s="97" t="s">
        <v>518</v>
      </c>
    </row>
    <row r="355" spans="2:47" s="6" customFormat="1" ht="27" customHeight="1">
      <c r="B355" s="23"/>
      <c r="C355" s="24"/>
      <c r="D355" s="165" t="s">
        <v>223</v>
      </c>
      <c r="E355" s="24"/>
      <c r="F355" s="166" t="s">
        <v>519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223</v>
      </c>
      <c r="AU355" s="6" t="s">
        <v>85</v>
      </c>
    </row>
    <row r="356" spans="2:51" s="6" customFormat="1" ht="15.75" customHeight="1">
      <c r="B356" s="167"/>
      <c r="C356" s="168"/>
      <c r="D356" s="169" t="s">
        <v>225</v>
      </c>
      <c r="E356" s="168"/>
      <c r="F356" s="170" t="s">
        <v>119</v>
      </c>
      <c r="G356" s="168"/>
      <c r="H356" s="171">
        <v>1</v>
      </c>
      <c r="J356" s="168"/>
      <c r="K356" s="168"/>
      <c r="L356" s="172"/>
      <c r="M356" s="173"/>
      <c r="N356" s="168"/>
      <c r="O356" s="168"/>
      <c r="P356" s="168"/>
      <c r="Q356" s="168"/>
      <c r="R356" s="168"/>
      <c r="S356" s="168"/>
      <c r="T356" s="174"/>
      <c r="AT356" s="175" t="s">
        <v>225</v>
      </c>
      <c r="AU356" s="175" t="s">
        <v>85</v>
      </c>
      <c r="AV356" s="175" t="s">
        <v>85</v>
      </c>
      <c r="AW356" s="175" t="s">
        <v>188</v>
      </c>
      <c r="AX356" s="175" t="s">
        <v>77</v>
      </c>
      <c r="AY356" s="175" t="s">
        <v>216</v>
      </c>
    </row>
    <row r="357" spans="2:51" s="6" customFormat="1" ht="15.75" customHeight="1">
      <c r="B357" s="176"/>
      <c r="C357" s="177"/>
      <c r="D357" s="169" t="s">
        <v>225</v>
      </c>
      <c r="E357" s="177"/>
      <c r="F357" s="178" t="s">
        <v>226</v>
      </c>
      <c r="G357" s="177"/>
      <c r="H357" s="179">
        <v>1</v>
      </c>
      <c r="J357" s="177"/>
      <c r="K357" s="177"/>
      <c r="L357" s="180"/>
      <c r="M357" s="181"/>
      <c r="N357" s="177"/>
      <c r="O357" s="177"/>
      <c r="P357" s="177"/>
      <c r="Q357" s="177"/>
      <c r="R357" s="177"/>
      <c r="S357" s="177"/>
      <c r="T357" s="182"/>
      <c r="AT357" s="183" t="s">
        <v>225</v>
      </c>
      <c r="AU357" s="183" t="s">
        <v>85</v>
      </c>
      <c r="AV357" s="183" t="s">
        <v>181</v>
      </c>
      <c r="AW357" s="183" t="s">
        <v>188</v>
      </c>
      <c r="AX357" s="183" t="s">
        <v>22</v>
      </c>
      <c r="AY357" s="183" t="s">
        <v>216</v>
      </c>
    </row>
    <row r="358" spans="2:65" s="6" customFormat="1" ht="15.75" customHeight="1">
      <c r="B358" s="23"/>
      <c r="C358" s="192" t="s">
        <v>520</v>
      </c>
      <c r="D358" s="192" t="s">
        <v>325</v>
      </c>
      <c r="E358" s="193" t="s">
        <v>521</v>
      </c>
      <c r="F358" s="194" t="s">
        <v>522</v>
      </c>
      <c r="G358" s="195" t="s">
        <v>121</v>
      </c>
      <c r="H358" s="196">
        <v>1</v>
      </c>
      <c r="I358" s="197"/>
      <c r="J358" s="198">
        <f>ROUND($I$358*$H$358,2)</f>
        <v>0</v>
      </c>
      <c r="K358" s="194" t="s">
        <v>221</v>
      </c>
      <c r="L358" s="199"/>
      <c r="M358" s="200"/>
      <c r="N358" s="201" t="s">
        <v>48</v>
      </c>
      <c r="O358" s="24"/>
      <c r="P358" s="24"/>
      <c r="Q358" s="162">
        <v>0.006</v>
      </c>
      <c r="R358" s="162">
        <f>$Q$358*$H$358</f>
        <v>0.006</v>
      </c>
      <c r="S358" s="162">
        <v>0</v>
      </c>
      <c r="T358" s="163">
        <f>$S$358*$H$358</f>
        <v>0</v>
      </c>
      <c r="AR358" s="97" t="s">
        <v>262</v>
      </c>
      <c r="AT358" s="97" t="s">
        <v>325</v>
      </c>
      <c r="AU358" s="97" t="s">
        <v>85</v>
      </c>
      <c r="AY358" s="6" t="s">
        <v>216</v>
      </c>
      <c r="BE358" s="164">
        <f>IF($N$358="základní",$J$358,0)</f>
        <v>0</v>
      </c>
      <c r="BF358" s="164">
        <f>IF($N$358="snížená",$J$358,0)</f>
        <v>0</v>
      </c>
      <c r="BG358" s="164">
        <f>IF($N$358="zákl. přenesená",$J$358,0)</f>
        <v>0</v>
      </c>
      <c r="BH358" s="164">
        <f>IF($N$358="sníž. přenesená",$J$358,0)</f>
        <v>0</v>
      </c>
      <c r="BI358" s="164">
        <f>IF($N$358="nulová",$J$358,0)</f>
        <v>0</v>
      </c>
      <c r="BJ358" s="97" t="s">
        <v>22</v>
      </c>
      <c r="BK358" s="164">
        <f>ROUND($I$358*$H$358,2)</f>
        <v>0</v>
      </c>
      <c r="BL358" s="97" t="s">
        <v>181</v>
      </c>
      <c r="BM358" s="97" t="s">
        <v>523</v>
      </c>
    </row>
    <row r="359" spans="2:47" s="6" customFormat="1" ht="27" customHeight="1">
      <c r="B359" s="23"/>
      <c r="C359" s="24"/>
      <c r="D359" s="165" t="s">
        <v>223</v>
      </c>
      <c r="E359" s="24"/>
      <c r="F359" s="166" t="s">
        <v>524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223</v>
      </c>
      <c r="AU359" s="6" t="s">
        <v>85</v>
      </c>
    </row>
    <row r="360" spans="2:51" s="6" customFormat="1" ht="15.75" customHeight="1">
      <c r="B360" s="167"/>
      <c r="C360" s="168"/>
      <c r="D360" s="169" t="s">
        <v>225</v>
      </c>
      <c r="E360" s="168"/>
      <c r="F360" s="170" t="s">
        <v>119</v>
      </c>
      <c r="G360" s="168"/>
      <c r="H360" s="171">
        <v>1</v>
      </c>
      <c r="J360" s="168"/>
      <c r="K360" s="168"/>
      <c r="L360" s="172"/>
      <c r="M360" s="173"/>
      <c r="N360" s="168"/>
      <c r="O360" s="168"/>
      <c r="P360" s="168"/>
      <c r="Q360" s="168"/>
      <c r="R360" s="168"/>
      <c r="S360" s="168"/>
      <c r="T360" s="174"/>
      <c r="AT360" s="175" t="s">
        <v>225</v>
      </c>
      <c r="AU360" s="175" t="s">
        <v>85</v>
      </c>
      <c r="AV360" s="175" t="s">
        <v>85</v>
      </c>
      <c r="AW360" s="175" t="s">
        <v>188</v>
      </c>
      <c r="AX360" s="175" t="s">
        <v>77</v>
      </c>
      <c r="AY360" s="175" t="s">
        <v>216</v>
      </c>
    </row>
    <row r="361" spans="2:51" s="6" customFormat="1" ht="15.75" customHeight="1">
      <c r="B361" s="176"/>
      <c r="C361" s="177"/>
      <c r="D361" s="169" t="s">
        <v>225</v>
      </c>
      <c r="E361" s="177"/>
      <c r="F361" s="178" t="s">
        <v>226</v>
      </c>
      <c r="G361" s="177"/>
      <c r="H361" s="179">
        <v>1</v>
      </c>
      <c r="J361" s="177"/>
      <c r="K361" s="177"/>
      <c r="L361" s="180"/>
      <c r="M361" s="181"/>
      <c r="N361" s="177"/>
      <c r="O361" s="177"/>
      <c r="P361" s="177"/>
      <c r="Q361" s="177"/>
      <c r="R361" s="177"/>
      <c r="S361" s="177"/>
      <c r="T361" s="182"/>
      <c r="AT361" s="183" t="s">
        <v>225</v>
      </c>
      <c r="AU361" s="183" t="s">
        <v>85</v>
      </c>
      <c r="AV361" s="183" t="s">
        <v>181</v>
      </c>
      <c r="AW361" s="183" t="s">
        <v>188</v>
      </c>
      <c r="AX361" s="183" t="s">
        <v>22</v>
      </c>
      <c r="AY361" s="183" t="s">
        <v>216</v>
      </c>
    </row>
    <row r="362" spans="2:65" s="6" customFormat="1" ht="15.75" customHeight="1">
      <c r="B362" s="23"/>
      <c r="C362" s="153" t="s">
        <v>525</v>
      </c>
      <c r="D362" s="153" t="s">
        <v>218</v>
      </c>
      <c r="E362" s="154" t="s">
        <v>526</v>
      </c>
      <c r="F362" s="155" t="s">
        <v>527</v>
      </c>
      <c r="G362" s="156" t="s">
        <v>121</v>
      </c>
      <c r="H362" s="157">
        <v>1</v>
      </c>
      <c r="I362" s="158"/>
      <c r="J362" s="159">
        <f>ROUND($I$362*$H$362,2)</f>
        <v>0</v>
      </c>
      <c r="K362" s="155" t="s">
        <v>221</v>
      </c>
      <c r="L362" s="43"/>
      <c r="M362" s="160"/>
      <c r="N362" s="161" t="s">
        <v>48</v>
      </c>
      <c r="O362" s="24"/>
      <c r="P362" s="24"/>
      <c r="Q362" s="162">
        <v>0.00468</v>
      </c>
      <c r="R362" s="162">
        <f>$Q$362*$H$362</f>
        <v>0.00468</v>
      </c>
      <c r="S362" s="162">
        <v>0</v>
      </c>
      <c r="T362" s="163">
        <f>$S$362*$H$362</f>
        <v>0</v>
      </c>
      <c r="AR362" s="97" t="s">
        <v>181</v>
      </c>
      <c r="AT362" s="97" t="s">
        <v>218</v>
      </c>
      <c r="AU362" s="97" t="s">
        <v>85</v>
      </c>
      <c r="AY362" s="6" t="s">
        <v>216</v>
      </c>
      <c r="BE362" s="164">
        <f>IF($N$362="základní",$J$362,0)</f>
        <v>0</v>
      </c>
      <c r="BF362" s="164">
        <f>IF($N$362="snížená",$J$362,0)</f>
        <v>0</v>
      </c>
      <c r="BG362" s="164">
        <f>IF($N$362="zákl. přenesená",$J$362,0)</f>
        <v>0</v>
      </c>
      <c r="BH362" s="164">
        <f>IF($N$362="sníž. přenesená",$J$362,0)</f>
        <v>0</v>
      </c>
      <c r="BI362" s="164">
        <f>IF($N$362="nulová",$J$362,0)</f>
        <v>0</v>
      </c>
      <c r="BJ362" s="97" t="s">
        <v>22</v>
      </c>
      <c r="BK362" s="164">
        <f>ROUND($I$362*$H$362,2)</f>
        <v>0</v>
      </c>
      <c r="BL362" s="97" t="s">
        <v>181</v>
      </c>
      <c r="BM362" s="97" t="s">
        <v>528</v>
      </c>
    </row>
    <row r="363" spans="2:47" s="6" customFormat="1" ht="16.5" customHeight="1">
      <c r="B363" s="23"/>
      <c r="C363" s="24"/>
      <c r="D363" s="165" t="s">
        <v>223</v>
      </c>
      <c r="E363" s="24"/>
      <c r="F363" s="166" t="s">
        <v>529</v>
      </c>
      <c r="G363" s="24"/>
      <c r="H363" s="24"/>
      <c r="J363" s="24"/>
      <c r="K363" s="24"/>
      <c r="L363" s="43"/>
      <c r="M363" s="56"/>
      <c r="N363" s="24"/>
      <c r="O363" s="24"/>
      <c r="P363" s="24"/>
      <c r="Q363" s="24"/>
      <c r="R363" s="24"/>
      <c r="S363" s="24"/>
      <c r="T363" s="57"/>
      <c r="AT363" s="6" t="s">
        <v>223</v>
      </c>
      <c r="AU363" s="6" t="s">
        <v>85</v>
      </c>
    </row>
    <row r="364" spans="2:51" s="6" customFormat="1" ht="15.75" customHeight="1">
      <c r="B364" s="167"/>
      <c r="C364" s="168"/>
      <c r="D364" s="169" t="s">
        <v>225</v>
      </c>
      <c r="E364" s="168"/>
      <c r="F364" s="170" t="s">
        <v>146</v>
      </c>
      <c r="G364" s="168"/>
      <c r="H364" s="171">
        <v>1</v>
      </c>
      <c r="J364" s="168"/>
      <c r="K364" s="168"/>
      <c r="L364" s="172"/>
      <c r="M364" s="173"/>
      <c r="N364" s="168"/>
      <c r="O364" s="168"/>
      <c r="P364" s="168"/>
      <c r="Q364" s="168"/>
      <c r="R364" s="168"/>
      <c r="S364" s="168"/>
      <c r="T364" s="174"/>
      <c r="AT364" s="175" t="s">
        <v>225</v>
      </c>
      <c r="AU364" s="175" t="s">
        <v>85</v>
      </c>
      <c r="AV364" s="175" t="s">
        <v>85</v>
      </c>
      <c r="AW364" s="175" t="s">
        <v>188</v>
      </c>
      <c r="AX364" s="175" t="s">
        <v>77</v>
      </c>
      <c r="AY364" s="175" t="s">
        <v>216</v>
      </c>
    </row>
    <row r="365" spans="2:51" s="6" customFormat="1" ht="15.75" customHeight="1">
      <c r="B365" s="176"/>
      <c r="C365" s="177"/>
      <c r="D365" s="169" t="s">
        <v>225</v>
      </c>
      <c r="E365" s="177"/>
      <c r="F365" s="178" t="s">
        <v>226</v>
      </c>
      <c r="G365" s="177"/>
      <c r="H365" s="179">
        <v>1</v>
      </c>
      <c r="J365" s="177"/>
      <c r="K365" s="177"/>
      <c r="L365" s="180"/>
      <c r="M365" s="181"/>
      <c r="N365" s="177"/>
      <c r="O365" s="177"/>
      <c r="P365" s="177"/>
      <c r="Q365" s="177"/>
      <c r="R365" s="177"/>
      <c r="S365" s="177"/>
      <c r="T365" s="182"/>
      <c r="AT365" s="183" t="s">
        <v>225</v>
      </c>
      <c r="AU365" s="183" t="s">
        <v>85</v>
      </c>
      <c r="AV365" s="183" t="s">
        <v>181</v>
      </c>
      <c r="AW365" s="183" t="s">
        <v>188</v>
      </c>
      <c r="AX365" s="183" t="s">
        <v>22</v>
      </c>
      <c r="AY365" s="183" t="s">
        <v>216</v>
      </c>
    </row>
    <row r="366" spans="2:65" s="6" customFormat="1" ht="15.75" customHeight="1">
      <c r="B366" s="23"/>
      <c r="C366" s="192" t="s">
        <v>530</v>
      </c>
      <c r="D366" s="192" t="s">
        <v>325</v>
      </c>
      <c r="E366" s="193" t="s">
        <v>531</v>
      </c>
      <c r="F366" s="194" t="s">
        <v>532</v>
      </c>
      <c r="G366" s="195" t="s">
        <v>121</v>
      </c>
      <c r="H366" s="196">
        <v>1</v>
      </c>
      <c r="I366" s="197"/>
      <c r="J366" s="198">
        <f>ROUND($I$366*$H$366,2)</f>
        <v>0</v>
      </c>
      <c r="K366" s="194" t="s">
        <v>221</v>
      </c>
      <c r="L366" s="199"/>
      <c r="M366" s="200"/>
      <c r="N366" s="201" t="s">
        <v>48</v>
      </c>
      <c r="O366" s="24"/>
      <c r="P366" s="24"/>
      <c r="Q366" s="162">
        <v>0.015</v>
      </c>
      <c r="R366" s="162">
        <f>$Q$366*$H$366</f>
        <v>0.015</v>
      </c>
      <c r="S366" s="162">
        <v>0</v>
      </c>
      <c r="T366" s="163">
        <f>$S$366*$H$366</f>
        <v>0</v>
      </c>
      <c r="AR366" s="97" t="s">
        <v>262</v>
      </c>
      <c r="AT366" s="97" t="s">
        <v>325</v>
      </c>
      <c r="AU366" s="97" t="s">
        <v>85</v>
      </c>
      <c r="AY366" s="6" t="s">
        <v>216</v>
      </c>
      <c r="BE366" s="164">
        <f>IF($N$366="základní",$J$366,0)</f>
        <v>0</v>
      </c>
      <c r="BF366" s="164">
        <f>IF($N$366="snížená",$J$366,0)</f>
        <v>0</v>
      </c>
      <c r="BG366" s="164">
        <f>IF($N$366="zákl. přenesená",$J$366,0)</f>
        <v>0</v>
      </c>
      <c r="BH366" s="164">
        <f>IF($N$366="sníž. přenesená",$J$366,0)</f>
        <v>0</v>
      </c>
      <c r="BI366" s="164">
        <f>IF($N$366="nulová",$J$366,0)</f>
        <v>0</v>
      </c>
      <c r="BJ366" s="97" t="s">
        <v>22</v>
      </c>
      <c r="BK366" s="164">
        <f>ROUND($I$366*$H$366,2)</f>
        <v>0</v>
      </c>
      <c r="BL366" s="97" t="s">
        <v>181</v>
      </c>
      <c r="BM366" s="97" t="s">
        <v>533</v>
      </c>
    </row>
    <row r="367" spans="2:47" s="6" customFormat="1" ht="27" customHeight="1">
      <c r="B367" s="23"/>
      <c r="C367" s="24"/>
      <c r="D367" s="165" t="s">
        <v>223</v>
      </c>
      <c r="E367" s="24"/>
      <c r="F367" s="166" t="s">
        <v>534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223</v>
      </c>
      <c r="AU367" s="6" t="s">
        <v>85</v>
      </c>
    </row>
    <row r="368" spans="2:51" s="6" customFormat="1" ht="15.75" customHeight="1">
      <c r="B368" s="167"/>
      <c r="C368" s="168"/>
      <c r="D368" s="169" t="s">
        <v>225</v>
      </c>
      <c r="E368" s="168"/>
      <c r="F368" s="170" t="s">
        <v>146</v>
      </c>
      <c r="G368" s="168"/>
      <c r="H368" s="171">
        <v>1</v>
      </c>
      <c r="J368" s="168"/>
      <c r="K368" s="168"/>
      <c r="L368" s="172"/>
      <c r="M368" s="173"/>
      <c r="N368" s="168"/>
      <c r="O368" s="168"/>
      <c r="P368" s="168"/>
      <c r="Q368" s="168"/>
      <c r="R368" s="168"/>
      <c r="S368" s="168"/>
      <c r="T368" s="174"/>
      <c r="AT368" s="175" t="s">
        <v>225</v>
      </c>
      <c r="AU368" s="175" t="s">
        <v>85</v>
      </c>
      <c r="AV368" s="175" t="s">
        <v>85</v>
      </c>
      <c r="AW368" s="175" t="s">
        <v>188</v>
      </c>
      <c r="AX368" s="175" t="s">
        <v>77</v>
      </c>
      <c r="AY368" s="175" t="s">
        <v>216</v>
      </c>
    </row>
    <row r="369" spans="2:51" s="6" customFormat="1" ht="15.75" customHeight="1">
      <c r="B369" s="176"/>
      <c r="C369" s="177"/>
      <c r="D369" s="169" t="s">
        <v>225</v>
      </c>
      <c r="E369" s="177"/>
      <c r="F369" s="178" t="s">
        <v>226</v>
      </c>
      <c r="G369" s="177"/>
      <c r="H369" s="179">
        <v>1</v>
      </c>
      <c r="J369" s="177"/>
      <c r="K369" s="177"/>
      <c r="L369" s="180"/>
      <c r="M369" s="181"/>
      <c r="N369" s="177"/>
      <c r="O369" s="177"/>
      <c r="P369" s="177"/>
      <c r="Q369" s="177"/>
      <c r="R369" s="177"/>
      <c r="S369" s="177"/>
      <c r="T369" s="182"/>
      <c r="AT369" s="183" t="s">
        <v>225</v>
      </c>
      <c r="AU369" s="183" t="s">
        <v>85</v>
      </c>
      <c r="AV369" s="183" t="s">
        <v>181</v>
      </c>
      <c r="AW369" s="183" t="s">
        <v>188</v>
      </c>
      <c r="AX369" s="183" t="s">
        <v>22</v>
      </c>
      <c r="AY369" s="183" t="s">
        <v>216</v>
      </c>
    </row>
    <row r="370" spans="2:65" s="6" customFormat="1" ht="15.75" customHeight="1">
      <c r="B370" s="23"/>
      <c r="C370" s="153" t="s">
        <v>535</v>
      </c>
      <c r="D370" s="153" t="s">
        <v>218</v>
      </c>
      <c r="E370" s="154" t="s">
        <v>536</v>
      </c>
      <c r="F370" s="155" t="s">
        <v>537</v>
      </c>
      <c r="G370" s="156" t="s">
        <v>121</v>
      </c>
      <c r="H370" s="157">
        <v>1</v>
      </c>
      <c r="I370" s="158"/>
      <c r="J370" s="159">
        <f>ROUND($I$370*$H$370,2)</f>
        <v>0</v>
      </c>
      <c r="K370" s="155"/>
      <c r="L370" s="43"/>
      <c r="M370" s="160"/>
      <c r="N370" s="161" t="s">
        <v>48</v>
      </c>
      <c r="O370" s="24"/>
      <c r="P370" s="24"/>
      <c r="Q370" s="162">
        <v>0.01313</v>
      </c>
      <c r="R370" s="162">
        <f>$Q$370*$H$370</f>
        <v>0.01313</v>
      </c>
      <c r="S370" s="162">
        <v>0</v>
      </c>
      <c r="T370" s="163">
        <f>$S$370*$H$370</f>
        <v>0</v>
      </c>
      <c r="AR370" s="97" t="s">
        <v>181</v>
      </c>
      <c r="AT370" s="97" t="s">
        <v>218</v>
      </c>
      <c r="AU370" s="97" t="s">
        <v>85</v>
      </c>
      <c r="AY370" s="6" t="s">
        <v>216</v>
      </c>
      <c r="BE370" s="164">
        <f>IF($N$370="základní",$J$370,0)</f>
        <v>0</v>
      </c>
      <c r="BF370" s="164">
        <f>IF($N$370="snížená",$J$370,0)</f>
        <v>0</v>
      </c>
      <c r="BG370" s="164">
        <f>IF($N$370="zákl. přenesená",$J$370,0)</f>
        <v>0</v>
      </c>
      <c r="BH370" s="164">
        <f>IF($N$370="sníž. přenesená",$J$370,0)</f>
        <v>0</v>
      </c>
      <c r="BI370" s="164">
        <f>IF($N$370="nulová",$J$370,0)</f>
        <v>0</v>
      </c>
      <c r="BJ370" s="97" t="s">
        <v>22</v>
      </c>
      <c r="BK370" s="164">
        <f>ROUND($I$370*$H$370,2)</f>
        <v>0</v>
      </c>
      <c r="BL370" s="97" t="s">
        <v>181</v>
      </c>
      <c r="BM370" s="97" t="s">
        <v>538</v>
      </c>
    </row>
    <row r="371" spans="2:47" s="6" customFormat="1" ht="16.5" customHeight="1">
      <c r="B371" s="23"/>
      <c r="C371" s="24"/>
      <c r="D371" s="165" t="s">
        <v>223</v>
      </c>
      <c r="E371" s="24"/>
      <c r="F371" s="166" t="s">
        <v>537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223</v>
      </c>
      <c r="AU371" s="6" t="s">
        <v>85</v>
      </c>
    </row>
    <row r="372" spans="2:47" s="6" customFormat="1" ht="30.75" customHeight="1">
      <c r="B372" s="23"/>
      <c r="C372" s="24"/>
      <c r="D372" s="169" t="s">
        <v>256</v>
      </c>
      <c r="E372" s="24"/>
      <c r="F372" s="191" t="s">
        <v>539</v>
      </c>
      <c r="G372" s="24"/>
      <c r="H372" s="24"/>
      <c r="J372" s="24"/>
      <c r="K372" s="24"/>
      <c r="L372" s="43"/>
      <c r="M372" s="56"/>
      <c r="N372" s="24"/>
      <c r="O372" s="24"/>
      <c r="P372" s="24"/>
      <c r="Q372" s="24"/>
      <c r="R372" s="24"/>
      <c r="S372" s="24"/>
      <c r="T372" s="57"/>
      <c r="AT372" s="6" t="s">
        <v>256</v>
      </c>
      <c r="AU372" s="6" t="s">
        <v>85</v>
      </c>
    </row>
    <row r="373" spans="2:51" s="6" customFormat="1" ht="15.75" customHeight="1">
      <c r="B373" s="184"/>
      <c r="C373" s="185"/>
      <c r="D373" s="169" t="s">
        <v>225</v>
      </c>
      <c r="E373" s="185"/>
      <c r="F373" s="186" t="s">
        <v>488</v>
      </c>
      <c r="G373" s="185"/>
      <c r="H373" s="185"/>
      <c r="J373" s="185"/>
      <c r="K373" s="185"/>
      <c r="L373" s="187"/>
      <c r="M373" s="188"/>
      <c r="N373" s="185"/>
      <c r="O373" s="185"/>
      <c r="P373" s="185"/>
      <c r="Q373" s="185"/>
      <c r="R373" s="185"/>
      <c r="S373" s="185"/>
      <c r="T373" s="189"/>
      <c r="AT373" s="190" t="s">
        <v>225</v>
      </c>
      <c r="AU373" s="190" t="s">
        <v>85</v>
      </c>
      <c r="AV373" s="190" t="s">
        <v>22</v>
      </c>
      <c r="AW373" s="190" t="s">
        <v>188</v>
      </c>
      <c r="AX373" s="190" t="s">
        <v>77</v>
      </c>
      <c r="AY373" s="190" t="s">
        <v>216</v>
      </c>
    </row>
    <row r="374" spans="2:51" s="6" customFormat="1" ht="15.75" customHeight="1">
      <c r="B374" s="167"/>
      <c r="C374" s="168"/>
      <c r="D374" s="169" t="s">
        <v>225</v>
      </c>
      <c r="E374" s="168" t="s">
        <v>146</v>
      </c>
      <c r="F374" s="170" t="s">
        <v>22</v>
      </c>
      <c r="G374" s="168"/>
      <c r="H374" s="171">
        <v>1</v>
      </c>
      <c r="J374" s="168"/>
      <c r="K374" s="168"/>
      <c r="L374" s="172"/>
      <c r="M374" s="173"/>
      <c r="N374" s="168"/>
      <c r="O374" s="168"/>
      <c r="P374" s="168"/>
      <c r="Q374" s="168"/>
      <c r="R374" s="168"/>
      <c r="S374" s="168"/>
      <c r="T374" s="174"/>
      <c r="AT374" s="175" t="s">
        <v>225</v>
      </c>
      <c r="AU374" s="175" t="s">
        <v>85</v>
      </c>
      <c r="AV374" s="175" t="s">
        <v>85</v>
      </c>
      <c r="AW374" s="175" t="s">
        <v>188</v>
      </c>
      <c r="AX374" s="175" t="s">
        <v>77</v>
      </c>
      <c r="AY374" s="175" t="s">
        <v>216</v>
      </c>
    </row>
    <row r="375" spans="2:51" s="6" customFormat="1" ht="15.75" customHeight="1">
      <c r="B375" s="176"/>
      <c r="C375" s="177"/>
      <c r="D375" s="169" t="s">
        <v>225</v>
      </c>
      <c r="E375" s="177"/>
      <c r="F375" s="178" t="s">
        <v>226</v>
      </c>
      <c r="G375" s="177"/>
      <c r="H375" s="179">
        <v>1</v>
      </c>
      <c r="J375" s="177"/>
      <c r="K375" s="177"/>
      <c r="L375" s="180"/>
      <c r="M375" s="181"/>
      <c r="N375" s="177"/>
      <c r="O375" s="177"/>
      <c r="P375" s="177"/>
      <c r="Q375" s="177"/>
      <c r="R375" s="177"/>
      <c r="S375" s="177"/>
      <c r="T375" s="182"/>
      <c r="AT375" s="183" t="s">
        <v>225</v>
      </c>
      <c r="AU375" s="183" t="s">
        <v>85</v>
      </c>
      <c r="AV375" s="183" t="s">
        <v>181</v>
      </c>
      <c r="AW375" s="183" t="s">
        <v>188</v>
      </c>
      <c r="AX375" s="183" t="s">
        <v>22</v>
      </c>
      <c r="AY375" s="183" t="s">
        <v>216</v>
      </c>
    </row>
    <row r="376" spans="2:63" s="140" customFormat="1" ht="30.75" customHeight="1">
      <c r="B376" s="141"/>
      <c r="C376" s="142"/>
      <c r="D376" s="142" t="s">
        <v>76</v>
      </c>
      <c r="E376" s="151" t="s">
        <v>267</v>
      </c>
      <c r="F376" s="151" t="s">
        <v>540</v>
      </c>
      <c r="G376" s="142"/>
      <c r="H376" s="142"/>
      <c r="J376" s="152">
        <f>$BK$376</f>
        <v>0</v>
      </c>
      <c r="K376" s="142"/>
      <c r="L376" s="145"/>
      <c r="M376" s="146"/>
      <c r="N376" s="142"/>
      <c r="O376" s="142"/>
      <c r="P376" s="147">
        <f>SUM($P$377:$P$456)</f>
        <v>0</v>
      </c>
      <c r="Q376" s="142"/>
      <c r="R376" s="147">
        <f>SUM($R$377:$R$456)</f>
        <v>22.520368</v>
      </c>
      <c r="S376" s="142"/>
      <c r="T376" s="148">
        <f>SUM($T$377:$T$456)</f>
        <v>0</v>
      </c>
      <c r="AR376" s="149" t="s">
        <v>22</v>
      </c>
      <c r="AT376" s="149" t="s">
        <v>76</v>
      </c>
      <c r="AU376" s="149" t="s">
        <v>22</v>
      </c>
      <c r="AY376" s="149" t="s">
        <v>216</v>
      </c>
      <c r="BK376" s="150">
        <f>SUM($BK$377:$BK$456)</f>
        <v>0</v>
      </c>
    </row>
    <row r="377" spans="2:65" s="6" customFormat="1" ht="15.75" customHeight="1">
      <c r="B377" s="23"/>
      <c r="C377" s="153" t="s">
        <v>541</v>
      </c>
      <c r="D377" s="153" t="s">
        <v>218</v>
      </c>
      <c r="E377" s="154" t="s">
        <v>542</v>
      </c>
      <c r="F377" s="155" t="s">
        <v>543</v>
      </c>
      <c r="G377" s="156" t="s">
        <v>121</v>
      </c>
      <c r="H377" s="157">
        <v>4</v>
      </c>
      <c r="I377" s="158"/>
      <c r="J377" s="159">
        <f>ROUND($I$377*$H$377,2)</f>
        <v>0</v>
      </c>
      <c r="K377" s="155" t="s">
        <v>221</v>
      </c>
      <c r="L377" s="43"/>
      <c r="M377" s="160"/>
      <c r="N377" s="161" t="s">
        <v>48</v>
      </c>
      <c r="O377" s="24"/>
      <c r="P377" s="24"/>
      <c r="Q377" s="162">
        <v>0.0007</v>
      </c>
      <c r="R377" s="162">
        <f>$Q$377*$H$377</f>
        <v>0.0028</v>
      </c>
      <c r="S377" s="162">
        <v>0</v>
      </c>
      <c r="T377" s="163">
        <f>$S$377*$H$377</f>
        <v>0</v>
      </c>
      <c r="AR377" s="97" t="s">
        <v>181</v>
      </c>
      <c r="AT377" s="97" t="s">
        <v>218</v>
      </c>
      <c r="AU377" s="97" t="s">
        <v>85</v>
      </c>
      <c r="AY377" s="6" t="s">
        <v>216</v>
      </c>
      <c r="BE377" s="164">
        <f>IF($N$377="základní",$J$377,0)</f>
        <v>0</v>
      </c>
      <c r="BF377" s="164">
        <f>IF($N$377="snížená",$J$377,0)</f>
        <v>0</v>
      </c>
      <c r="BG377" s="164">
        <f>IF($N$377="zákl. přenesená",$J$377,0)</f>
        <v>0</v>
      </c>
      <c r="BH377" s="164">
        <f>IF($N$377="sníž. přenesená",$J$377,0)</f>
        <v>0</v>
      </c>
      <c r="BI377" s="164">
        <f>IF($N$377="nulová",$J$377,0)</f>
        <v>0</v>
      </c>
      <c r="BJ377" s="97" t="s">
        <v>22</v>
      </c>
      <c r="BK377" s="164">
        <f>ROUND($I$377*$H$377,2)</f>
        <v>0</v>
      </c>
      <c r="BL377" s="97" t="s">
        <v>181</v>
      </c>
      <c r="BM377" s="97" t="s">
        <v>544</v>
      </c>
    </row>
    <row r="378" spans="2:47" s="6" customFormat="1" ht="16.5" customHeight="1">
      <c r="B378" s="23"/>
      <c r="C378" s="24"/>
      <c r="D378" s="165" t="s">
        <v>223</v>
      </c>
      <c r="E378" s="24"/>
      <c r="F378" s="166" t="s">
        <v>545</v>
      </c>
      <c r="G378" s="24"/>
      <c r="H378" s="24"/>
      <c r="J378" s="24"/>
      <c r="K378" s="24"/>
      <c r="L378" s="43"/>
      <c r="M378" s="56"/>
      <c r="N378" s="24"/>
      <c r="O378" s="24"/>
      <c r="P378" s="24"/>
      <c r="Q378" s="24"/>
      <c r="R378" s="24"/>
      <c r="S378" s="24"/>
      <c r="T378" s="57"/>
      <c r="AT378" s="6" t="s">
        <v>223</v>
      </c>
      <c r="AU378" s="6" t="s">
        <v>85</v>
      </c>
    </row>
    <row r="379" spans="2:51" s="6" customFormat="1" ht="15.75" customHeight="1">
      <c r="B379" s="184"/>
      <c r="C379" s="185"/>
      <c r="D379" s="169" t="s">
        <v>225</v>
      </c>
      <c r="E379" s="185"/>
      <c r="F379" s="186" t="s">
        <v>488</v>
      </c>
      <c r="G379" s="185"/>
      <c r="H379" s="185"/>
      <c r="J379" s="185"/>
      <c r="K379" s="185"/>
      <c r="L379" s="187"/>
      <c r="M379" s="188"/>
      <c r="N379" s="185"/>
      <c r="O379" s="185"/>
      <c r="P379" s="185"/>
      <c r="Q379" s="185"/>
      <c r="R379" s="185"/>
      <c r="S379" s="185"/>
      <c r="T379" s="189"/>
      <c r="AT379" s="190" t="s">
        <v>225</v>
      </c>
      <c r="AU379" s="190" t="s">
        <v>85</v>
      </c>
      <c r="AV379" s="190" t="s">
        <v>22</v>
      </c>
      <c r="AW379" s="190" t="s">
        <v>188</v>
      </c>
      <c r="AX379" s="190" t="s">
        <v>77</v>
      </c>
      <c r="AY379" s="190" t="s">
        <v>216</v>
      </c>
    </row>
    <row r="380" spans="2:51" s="6" customFormat="1" ht="15.75" customHeight="1">
      <c r="B380" s="167"/>
      <c r="C380" s="168"/>
      <c r="D380" s="169" t="s">
        <v>225</v>
      </c>
      <c r="E380" s="168"/>
      <c r="F380" s="170" t="s">
        <v>181</v>
      </c>
      <c r="G380" s="168"/>
      <c r="H380" s="171">
        <v>4</v>
      </c>
      <c r="J380" s="168"/>
      <c r="K380" s="168"/>
      <c r="L380" s="172"/>
      <c r="M380" s="173"/>
      <c r="N380" s="168"/>
      <c r="O380" s="168"/>
      <c r="P380" s="168"/>
      <c r="Q380" s="168"/>
      <c r="R380" s="168"/>
      <c r="S380" s="168"/>
      <c r="T380" s="174"/>
      <c r="AT380" s="175" t="s">
        <v>225</v>
      </c>
      <c r="AU380" s="175" t="s">
        <v>85</v>
      </c>
      <c r="AV380" s="175" t="s">
        <v>85</v>
      </c>
      <c r="AW380" s="175" t="s">
        <v>188</v>
      </c>
      <c r="AX380" s="175" t="s">
        <v>77</v>
      </c>
      <c r="AY380" s="175" t="s">
        <v>216</v>
      </c>
    </row>
    <row r="381" spans="2:51" s="6" customFormat="1" ht="15.75" customHeight="1">
      <c r="B381" s="176"/>
      <c r="C381" s="177"/>
      <c r="D381" s="169" t="s">
        <v>225</v>
      </c>
      <c r="E381" s="177"/>
      <c r="F381" s="178" t="s">
        <v>226</v>
      </c>
      <c r="G381" s="177"/>
      <c r="H381" s="179">
        <v>4</v>
      </c>
      <c r="J381" s="177"/>
      <c r="K381" s="177"/>
      <c r="L381" s="180"/>
      <c r="M381" s="181"/>
      <c r="N381" s="177"/>
      <c r="O381" s="177"/>
      <c r="P381" s="177"/>
      <c r="Q381" s="177"/>
      <c r="R381" s="177"/>
      <c r="S381" s="177"/>
      <c r="T381" s="182"/>
      <c r="AT381" s="183" t="s">
        <v>225</v>
      </c>
      <c r="AU381" s="183" t="s">
        <v>85</v>
      </c>
      <c r="AV381" s="183" t="s">
        <v>181</v>
      </c>
      <c r="AW381" s="183" t="s">
        <v>188</v>
      </c>
      <c r="AX381" s="183" t="s">
        <v>22</v>
      </c>
      <c r="AY381" s="183" t="s">
        <v>216</v>
      </c>
    </row>
    <row r="382" spans="2:65" s="6" customFormat="1" ht="15.75" customHeight="1">
      <c r="B382" s="23"/>
      <c r="C382" s="192" t="s">
        <v>546</v>
      </c>
      <c r="D382" s="192" t="s">
        <v>325</v>
      </c>
      <c r="E382" s="193" t="s">
        <v>547</v>
      </c>
      <c r="F382" s="194" t="s">
        <v>548</v>
      </c>
      <c r="G382" s="195" t="s">
        <v>121</v>
      </c>
      <c r="H382" s="196">
        <v>2</v>
      </c>
      <c r="I382" s="197"/>
      <c r="J382" s="198">
        <f>ROUND($I$382*$H$382,2)</f>
        <v>0</v>
      </c>
      <c r="K382" s="194" t="s">
        <v>221</v>
      </c>
      <c r="L382" s="199"/>
      <c r="M382" s="200"/>
      <c r="N382" s="201" t="s">
        <v>48</v>
      </c>
      <c r="O382" s="24"/>
      <c r="P382" s="24"/>
      <c r="Q382" s="162">
        <v>0.004</v>
      </c>
      <c r="R382" s="162">
        <f>$Q$382*$H$382</f>
        <v>0.008</v>
      </c>
      <c r="S382" s="162">
        <v>0</v>
      </c>
      <c r="T382" s="163">
        <f>$S$382*$H$382</f>
        <v>0</v>
      </c>
      <c r="AR382" s="97" t="s">
        <v>262</v>
      </c>
      <c r="AT382" s="97" t="s">
        <v>325</v>
      </c>
      <c r="AU382" s="97" t="s">
        <v>85</v>
      </c>
      <c r="AY382" s="6" t="s">
        <v>216</v>
      </c>
      <c r="BE382" s="164">
        <f>IF($N$382="základní",$J$382,0)</f>
        <v>0</v>
      </c>
      <c r="BF382" s="164">
        <f>IF($N$382="snížená",$J$382,0)</f>
        <v>0</v>
      </c>
      <c r="BG382" s="164">
        <f>IF($N$382="zákl. přenesená",$J$382,0)</f>
        <v>0</v>
      </c>
      <c r="BH382" s="164">
        <f>IF($N$382="sníž. přenesená",$J$382,0)</f>
        <v>0</v>
      </c>
      <c r="BI382" s="164">
        <f>IF($N$382="nulová",$J$382,0)</f>
        <v>0</v>
      </c>
      <c r="BJ382" s="97" t="s">
        <v>22</v>
      </c>
      <c r="BK382" s="164">
        <f>ROUND($I$382*$H$382,2)</f>
        <v>0</v>
      </c>
      <c r="BL382" s="97" t="s">
        <v>181</v>
      </c>
      <c r="BM382" s="97" t="s">
        <v>549</v>
      </c>
    </row>
    <row r="383" spans="2:47" s="6" customFormat="1" ht="38.25" customHeight="1">
      <c r="B383" s="23"/>
      <c r="C383" s="24"/>
      <c r="D383" s="165" t="s">
        <v>223</v>
      </c>
      <c r="E383" s="24"/>
      <c r="F383" s="166" t="s">
        <v>550</v>
      </c>
      <c r="G383" s="24"/>
      <c r="H383" s="24"/>
      <c r="J383" s="24"/>
      <c r="K383" s="24"/>
      <c r="L383" s="43"/>
      <c r="M383" s="56"/>
      <c r="N383" s="24"/>
      <c r="O383" s="24"/>
      <c r="P383" s="24"/>
      <c r="Q383" s="24"/>
      <c r="R383" s="24"/>
      <c r="S383" s="24"/>
      <c r="T383" s="57"/>
      <c r="AT383" s="6" t="s">
        <v>223</v>
      </c>
      <c r="AU383" s="6" t="s">
        <v>85</v>
      </c>
    </row>
    <row r="384" spans="2:51" s="6" customFormat="1" ht="15.75" customHeight="1">
      <c r="B384" s="184"/>
      <c r="C384" s="185"/>
      <c r="D384" s="169" t="s">
        <v>225</v>
      </c>
      <c r="E384" s="185"/>
      <c r="F384" s="186" t="s">
        <v>488</v>
      </c>
      <c r="G384" s="185"/>
      <c r="H384" s="185"/>
      <c r="J384" s="185"/>
      <c r="K384" s="185"/>
      <c r="L384" s="187"/>
      <c r="M384" s="188"/>
      <c r="N384" s="185"/>
      <c r="O384" s="185"/>
      <c r="P384" s="185"/>
      <c r="Q384" s="185"/>
      <c r="R384" s="185"/>
      <c r="S384" s="185"/>
      <c r="T384" s="189"/>
      <c r="AT384" s="190" t="s">
        <v>225</v>
      </c>
      <c r="AU384" s="190" t="s">
        <v>85</v>
      </c>
      <c r="AV384" s="190" t="s">
        <v>22</v>
      </c>
      <c r="AW384" s="190" t="s">
        <v>188</v>
      </c>
      <c r="AX384" s="190" t="s">
        <v>77</v>
      </c>
      <c r="AY384" s="190" t="s">
        <v>216</v>
      </c>
    </row>
    <row r="385" spans="2:51" s="6" customFormat="1" ht="15.75" customHeight="1">
      <c r="B385" s="167"/>
      <c r="C385" s="168"/>
      <c r="D385" s="169" t="s">
        <v>225</v>
      </c>
      <c r="E385" s="168"/>
      <c r="F385" s="170" t="s">
        <v>85</v>
      </c>
      <c r="G385" s="168"/>
      <c r="H385" s="171">
        <v>2</v>
      </c>
      <c r="J385" s="168"/>
      <c r="K385" s="168"/>
      <c r="L385" s="172"/>
      <c r="M385" s="173"/>
      <c r="N385" s="168"/>
      <c r="O385" s="168"/>
      <c r="P385" s="168"/>
      <c r="Q385" s="168"/>
      <c r="R385" s="168"/>
      <c r="S385" s="168"/>
      <c r="T385" s="174"/>
      <c r="AT385" s="175" t="s">
        <v>225</v>
      </c>
      <c r="AU385" s="175" t="s">
        <v>85</v>
      </c>
      <c r="AV385" s="175" t="s">
        <v>85</v>
      </c>
      <c r="AW385" s="175" t="s">
        <v>188</v>
      </c>
      <c r="AX385" s="175" t="s">
        <v>77</v>
      </c>
      <c r="AY385" s="175" t="s">
        <v>216</v>
      </c>
    </row>
    <row r="386" spans="2:51" s="6" customFormat="1" ht="15.75" customHeight="1">
      <c r="B386" s="176"/>
      <c r="C386" s="177"/>
      <c r="D386" s="169" t="s">
        <v>225</v>
      </c>
      <c r="E386" s="177"/>
      <c r="F386" s="178" t="s">
        <v>226</v>
      </c>
      <c r="G386" s="177"/>
      <c r="H386" s="179">
        <v>2</v>
      </c>
      <c r="J386" s="177"/>
      <c r="K386" s="177"/>
      <c r="L386" s="180"/>
      <c r="M386" s="181"/>
      <c r="N386" s="177"/>
      <c r="O386" s="177"/>
      <c r="P386" s="177"/>
      <c r="Q386" s="177"/>
      <c r="R386" s="177"/>
      <c r="S386" s="177"/>
      <c r="T386" s="182"/>
      <c r="AT386" s="183" t="s">
        <v>225</v>
      </c>
      <c r="AU386" s="183" t="s">
        <v>85</v>
      </c>
      <c r="AV386" s="183" t="s">
        <v>181</v>
      </c>
      <c r="AW386" s="183" t="s">
        <v>188</v>
      </c>
      <c r="AX386" s="183" t="s">
        <v>22</v>
      </c>
      <c r="AY386" s="183" t="s">
        <v>216</v>
      </c>
    </row>
    <row r="387" spans="2:65" s="6" customFormat="1" ht="15.75" customHeight="1">
      <c r="B387" s="23"/>
      <c r="C387" s="192" t="s">
        <v>551</v>
      </c>
      <c r="D387" s="192" t="s">
        <v>325</v>
      </c>
      <c r="E387" s="193" t="s">
        <v>552</v>
      </c>
      <c r="F387" s="194" t="s">
        <v>553</v>
      </c>
      <c r="G387" s="195" t="s">
        <v>121</v>
      </c>
      <c r="H387" s="196">
        <v>1</v>
      </c>
      <c r="I387" s="197"/>
      <c r="J387" s="198">
        <f>ROUND($I$387*$H$387,2)</f>
        <v>0</v>
      </c>
      <c r="K387" s="194" t="s">
        <v>221</v>
      </c>
      <c r="L387" s="199"/>
      <c r="M387" s="200"/>
      <c r="N387" s="201" t="s">
        <v>48</v>
      </c>
      <c r="O387" s="24"/>
      <c r="P387" s="24"/>
      <c r="Q387" s="162">
        <v>0.004</v>
      </c>
      <c r="R387" s="162">
        <f>$Q$387*$H$387</f>
        <v>0.004</v>
      </c>
      <c r="S387" s="162">
        <v>0</v>
      </c>
      <c r="T387" s="163">
        <f>$S$387*$H$387</f>
        <v>0</v>
      </c>
      <c r="AR387" s="97" t="s">
        <v>262</v>
      </c>
      <c r="AT387" s="97" t="s">
        <v>325</v>
      </c>
      <c r="AU387" s="97" t="s">
        <v>85</v>
      </c>
      <c r="AY387" s="6" t="s">
        <v>216</v>
      </c>
      <c r="BE387" s="164">
        <f>IF($N$387="základní",$J$387,0)</f>
        <v>0</v>
      </c>
      <c r="BF387" s="164">
        <f>IF($N$387="snížená",$J$387,0)</f>
        <v>0</v>
      </c>
      <c r="BG387" s="164">
        <f>IF($N$387="zákl. přenesená",$J$387,0)</f>
        <v>0</v>
      </c>
      <c r="BH387" s="164">
        <f>IF($N$387="sníž. přenesená",$J$387,0)</f>
        <v>0</v>
      </c>
      <c r="BI387" s="164">
        <f>IF($N$387="nulová",$J$387,0)</f>
        <v>0</v>
      </c>
      <c r="BJ387" s="97" t="s">
        <v>22</v>
      </c>
      <c r="BK387" s="164">
        <f>ROUND($I$387*$H$387,2)</f>
        <v>0</v>
      </c>
      <c r="BL387" s="97" t="s">
        <v>181</v>
      </c>
      <c r="BM387" s="97" t="s">
        <v>554</v>
      </c>
    </row>
    <row r="388" spans="2:47" s="6" customFormat="1" ht="38.25" customHeight="1">
      <c r="B388" s="23"/>
      <c r="C388" s="24"/>
      <c r="D388" s="165" t="s">
        <v>223</v>
      </c>
      <c r="E388" s="24"/>
      <c r="F388" s="166" t="s">
        <v>555</v>
      </c>
      <c r="G388" s="24"/>
      <c r="H388" s="24"/>
      <c r="J388" s="24"/>
      <c r="K388" s="24"/>
      <c r="L388" s="43"/>
      <c r="M388" s="56"/>
      <c r="N388" s="24"/>
      <c r="O388" s="24"/>
      <c r="P388" s="24"/>
      <c r="Q388" s="24"/>
      <c r="R388" s="24"/>
      <c r="S388" s="24"/>
      <c r="T388" s="57"/>
      <c r="AT388" s="6" t="s">
        <v>223</v>
      </c>
      <c r="AU388" s="6" t="s">
        <v>85</v>
      </c>
    </row>
    <row r="389" spans="2:51" s="6" customFormat="1" ht="15.75" customHeight="1">
      <c r="B389" s="184"/>
      <c r="C389" s="185"/>
      <c r="D389" s="169" t="s">
        <v>225</v>
      </c>
      <c r="E389" s="185"/>
      <c r="F389" s="186" t="s">
        <v>488</v>
      </c>
      <c r="G389" s="185"/>
      <c r="H389" s="185"/>
      <c r="J389" s="185"/>
      <c r="K389" s="185"/>
      <c r="L389" s="187"/>
      <c r="M389" s="188"/>
      <c r="N389" s="185"/>
      <c r="O389" s="185"/>
      <c r="P389" s="185"/>
      <c r="Q389" s="185"/>
      <c r="R389" s="185"/>
      <c r="S389" s="185"/>
      <c r="T389" s="189"/>
      <c r="AT389" s="190" t="s">
        <v>225</v>
      </c>
      <c r="AU389" s="190" t="s">
        <v>85</v>
      </c>
      <c r="AV389" s="190" t="s">
        <v>22</v>
      </c>
      <c r="AW389" s="190" t="s">
        <v>188</v>
      </c>
      <c r="AX389" s="190" t="s">
        <v>77</v>
      </c>
      <c r="AY389" s="190" t="s">
        <v>216</v>
      </c>
    </row>
    <row r="390" spans="2:51" s="6" customFormat="1" ht="15.75" customHeight="1">
      <c r="B390" s="167"/>
      <c r="C390" s="168"/>
      <c r="D390" s="169" t="s">
        <v>225</v>
      </c>
      <c r="E390" s="168"/>
      <c r="F390" s="170" t="s">
        <v>22</v>
      </c>
      <c r="G390" s="168"/>
      <c r="H390" s="171">
        <v>1</v>
      </c>
      <c r="J390" s="168"/>
      <c r="K390" s="168"/>
      <c r="L390" s="172"/>
      <c r="M390" s="173"/>
      <c r="N390" s="168"/>
      <c r="O390" s="168"/>
      <c r="P390" s="168"/>
      <c r="Q390" s="168"/>
      <c r="R390" s="168"/>
      <c r="S390" s="168"/>
      <c r="T390" s="174"/>
      <c r="AT390" s="175" t="s">
        <v>225</v>
      </c>
      <c r="AU390" s="175" t="s">
        <v>85</v>
      </c>
      <c r="AV390" s="175" t="s">
        <v>85</v>
      </c>
      <c r="AW390" s="175" t="s">
        <v>188</v>
      </c>
      <c r="AX390" s="175" t="s">
        <v>77</v>
      </c>
      <c r="AY390" s="175" t="s">
        <v>216</v>
      </c>
    </row>
    <row r="391" spans="2:51" s="6" customFormat="1" ht="15.75" customHeight="1">
      <c r="B391" s="176"/>
      <c r="C391" s="177"/>
      <c r="D391" s="169" t="s">
        <v>225</v>
      </c>
      <c r="E391" s="177"/>
      <c r="F391" s="178" t="s">
        <v>226</v>
      </c>
      <c r="G391" s="177"/>
      <c r="H391" s="179">
        <v>1</v>
      </c>
      <c r="J391" s="177"/>
      <c r="K391" s="177"/>
      <c r="L391" s="180"/>
      <c r="M391" s="181"/>
      <c r="N391" s="177"/>
      <c r="O391" s="177"/>
      <c r="P391" s="177"/>
      <c r="Q391" s="177"/>
      <c r="R391" s="177"/>
      <c r="S391" s="177"/>
      <c r="T391" s="182"/>
      <c r="AT391" s="183" t="s">
        <v>225</v>
      </c>
      <c r="AU391" s="183" t="s">
        <v>85</v>
      </c>
      <c r="AV391" s="183" t="s">
        <v>181</v>
      </c>
      <c r="AW391" s="183" t="s">
        <v>188</v>
      </c>
      <c r="AX391" s="183" t="s">
        <v>22</v>
      </c>
      <c r="AY391" s="183" t="s">
        <v>216</v>
      </c>
    </row>
    <row r="392" spans="2:65" s="6" customFormat="1" ht="15.75" customHeight="1">
      <c r="B392" s="23"/>
      <c r="C392" s="192" t="s">
        <v>556</v>
      </c>
      <c r="D392" s="192" t="s">
        <v>325</v>
      </c>
      <c r="E392" s="193" t="s">
        <v>557</v>
      </c>
      <c r="F392" s="194" t="s">
        <v>558</v>
      </c>
      <c r="G392" s="195" t="s">
        <v>121</v>
      </c>
      <c r="H392" s="196">
        <v>1</v>
      </c>
      <c r="I392" s="197"/>
      <c r="J392" s="198">
        <f>ROUND($I$392*$H$392,2)</f>
        <v>0</v>
      </c>
      <c r="K392" s="194" t="s">
        <v>221</v>
      </c>
      <c r="L392" s="199"/>
      <c r="M392" s="200"/>
      <c r="N392" s="201" t="s">
        <v>48</v>
      </c>
      <c r="O392" s="24"/>
      <c r="P392" s="24"/>
      <c r="Q392" s="162">
        <v>0.006</v>
      </c>
      <c r="R392" s="162">
        <f>$Q$392*$H$392</f>
        <v>0.006</v>
      </c>
      <c r="S392" s="162">
        <v>0</v>
      </c>
      <c r="T392" s="163">
        <f>$S$392*$H$392</f>
        <v>0</v>
      </c>
      <c r="AR392" s="97" t="s">
        <v>262</v>
      </c>
      <c r="AT392" s="97" t="s">
        <v>325</v>
      </c>
      <c r="AU392" s="97" t="s">
        <v>85</v>
      </c>
      <c r="AY392" s="6" t="s">
        <v>216</v>
      </c>
      <c r="BE392" s="164">
        <f>IF($N$392="základní",$J$392,0)</f>
        <v>0</v>
      </c>
      <c r="BF392" s="164">
        <f>IF($N$392="snížená",$J$392,0)</f>
        <v>0</v>
      </c>
      <c r="BG392" s="164">
        <f>IF($N$392="zákl. přenesená",$J$392,0)</f>
        <v>0</v>
      </c>
      <c r="BH392" s="164">
        <f>IF($N$392="sníž. přenesená",$J$392,0)</f>
        <v>0</v>
      </c>
      <c r="BI392" s="164">
        <f>IF($N$392="nulová",$J$392,0)</f>
        <v>0</v>
      </c>
      <c r="BJ392" s="97" t="s">
        <v>22</v>
      </c>
      <c r="BK392" s="164">
        <f>ROUND($I$392*$H$392,2)</f>
        <v>0</v>
      </c>
      <c r="BL392" s="97" t="s">
        <v>181</v>
      </c>
      <c r="BM392" s="97" t="s">
        <v>559</v>
      </c>
    </row>
    <row r="393" spans="2:47" s="6" customFormat="1" ht="27" customHeight="1">
      <c r="B393" s="23"/>
      <c r="C393" s="24"/>
      <c r="D393" s="165" t="s">
        <v>223</v>
      </c>
      <c r="E393" s="24"/>
      <c r="F393" s="166" t="s">
        <v>560</v>
      </c>
      <c r="G393" s="24"/>
      <c r="H393" s="24"/>
      <c r="J393" s="24"/>
      <c r="K393" s="24"/>
      <c r="L393" s="43"/>
      <c r="M393" s="56"/>
      <c r="N393" s="24"/>
      <c r="O393" s="24"/>
      <c r="P393" s="24"/>
      <c r="Q393" s="24"/>
      <c r="R393" s="24"/>
      <c r="S393" s="24"/>
      <c r="T393" s="57"/>
      <c r="AT393" s="6" t="s">
        <v>223</v>
      </c>
      <c r="AU393" s="6" t="s">
        <v>85</v>
      </c>
    </row>
    <row r="394" spans="2:51" s="6" customFormat="1" ht="15.75" customHeight="1">
      <c r="B394" s="184"/>
      <c r="C394" s="185"/>
      <c r="D394" s="169" t="s">
        <v>225</v>
      </c>
      <c r="E394" s="185"/>
      <c r="F394" s="186" t="s">
        <v>488</v>
      </c>
      <c r="G394" s="185"/>
      <c r="H394" s="185"/>
      <c r="J394" s="185"/>
      <c r="K394" s="185"/>
      <c r="L394" s="187"/>
      <c r="M394" s="188"/>
      <c r="N394" s="185"/>
      <c r="O394" s="185"/>
      <c r="P394" s="185"/>
      <c r="Q394" s="185"/>
      <c r="R394" s="185"/>
      <c r="S394" s="185"/>
      <c r="T394" s="189"/>
      <c r="AT394" s="190" t="s">
        <v>225</v>
      </c>
      <c r="AU394" s="190" t="s">
        <v>85</v>
      </c>
      <c r="AV394" s="190" t="s">
        <v>22</v>
      </c>
      <c r="AW394" s="190" t="s">
        <v>188</v>
      </c>
      <c r="AX394" s="190" t="s">
        <v>77</v>
      </c>
      <c r="AY394" s="190" t="s">
        <v>216</v>
      </c>
    </row>
    <row r="395" spans="2:51" s="6" customFormat="1" ht="15.75" customHeight="1">
      <c r="B395" s="167"/>
      <c r="C395" s="168"/>
      <c r="D395" s="169" t="s">
        <v>225</v>
      </c>
      <c r="E395" s="168"/>
      <c r="F395" s="170" t="s">
        <v>22</v>
      </c>
      <c r="G395" s="168"/>
      <c r="H395" s="171">
        <v>1</v>
      </c>
      <c r="J395" s="168"/>
      <c r="K395" s="168"/>
      <c r="L395" s="172"/>
      <c r="M395" s="173"/>
      <c r="N395" s="168"/>
      <c r="O395" s="168"/>
      <c r="P395" s="168"/>
      <c r="Q395" s="168"/>
      <c r="R395" s="168"/>
      <c r="S395" s="168"/>
      <c r="T395" s="174"/>
      <c r="AT395" s="175" t="s">
        <v>225</v>
      </c>
      <c r="AU395" s="175" t="s">
        <v>85</v>
      </c>
      <c r="AV395" s="175" t="s">
        <v>85</v>
      </c>
      <c r="AW395" s="175" t="s">
        <v>188</v>
      </c>
      <c r="AX395" s="175" t="s">
        <v>77</v>
      </c>
      <c r="AY395" s="175" t="s">
        <v>216</v>
      </c>
    </row>
    <row r="396" spans="2:51" s="6" customFormat="1" ht="15.75" customHeight="1">
      <c r="B396" s="176"/>
      <c r="C396" s="177"/>
      <c r="D396" s="169" t="s">
        <v>225</v>
      </c>
      <c r="E396" s="177"/>
      <c r="F396" s="178" t="s">
        <v>226</v>
      </c>
      <c r="G396" s="177"/>
      <c r="H396" s="179">
        <v>1</v>
      </c>
      <c r="J396" s="177"/>
      <c r="K396" s="177"/>
      <c r="L396" s="180"/>
      <c r="M396" s="181"/>
      <c r="N396" s="177"/>
      <c r="O396" s="177"/>
      <c r="P396" s="177"/>
      <c r="Q396" s="177"/>
      <c r="R396" s="177"/>
      <c r="S396" s="177"/>
      <c r="T396" s="182"/>
      <c r="AT396" s="183" t="s">
        <v>225</v>
      </c>
      <c r="AU396" s="183" t="s">
        <v>85</v>
      </c>
      <c r="AV396" s="183" t="s">
        <v>181</v>
      </c>
      <c r="AW396" s="183" t="s">
        <v>188</v>
      </c>
      <c r="AX396" s="183" t="s">
        <v>22</v>
      </c>
      <c r="AY396" s="183" t="s">
        <v>216</v>
      </c>
    </row>
    <row r="397" spans="2:65" s="6" customFormat="1" ht="15.75" customHeight="1">
      <c r="B397" s="23"/>
      <c r="C397" s="153" t="s">
        <v>561</v>
      </c>
      <c r="D397" s="153" t="s">
        <v>218</v>
      </c>
      <c r="E397" s="154" t="s">
        <v>562</v>
      </c>
      <c r="F397" s="155" t="s">
        <v>563</v>
      </c>
      <c r="G397" s="156" t="s">
        <v>121</v>
      </c>
      <c r="H397" s="157">
        <v>2</v>
      </c>
      <c r="I397" s="158"/>
      <c r="J397" s="159">
        <f>ROUND($I$397*$H$397,2)</f>
        <v>0</v>
      </c>
      <c r="K397" s="155" t="s">
        <v>221</v>
      </c>
      <c r="L397" s="43"/>
      <c r="M397" s="160"/>
      <c r="N397" s="161" t="s">
        <v>48</v>
      </c>
      <c r="O397" s="24"/>
      <c r="P397" s="24"/>
      <c r="Q397" s="162">
        <v>0.10941</v>
      </c>
      <c r="R397" s="162">
        <f>$Q$397*$H$397</f>
        <v>0.21882</v>
      </c>
      <c r="S397" s="162">
        <v>0</v>
      </c>
      <c r="T397" s="163">
        <f>$S$397*$H$397</f>
        <v>0</v>
      </c>
      <c r="AR397" s="97" t="s">
        <v>181</v>
      </c>
      <c r="AT397" s="97" t="s">
        <v>218</v>
      </c>
      <c r="AU397" s="97" t="s">
        <v>85</v>
      </c>
      <c r="AY397" s="6" t="s">
        <v>216</v>
      </c>
      <c r="BE397" s="164">
        <f>IF($N$397="základní",$J$397,0)</f>
        <v>0</v>
      </c>
      <c r="BF397" s="164">
        <f>IF($N$397="snížená",$J$397,0)</f>
        <v>0</v>
      </c>
      <c r="BG397" s="164">
        <f>IF($N$397="zákl. přenesená",$J$397,0)</f>
        <v>0</v>
      </c>
      <c r="BH397" s="164">
        <f>IF($N$397="sníž. přenesená",$J$397,0)</f>
        <v>0</v>
      </c>
      <c r="BI397" s="164">
        <f>IF($N$397="nulová",$J$397,0)</f>
        <v>0</v>
      </c>
      <c r="BJ397" s="97" t="s">
        <v>22</v>
      </c>
      <c r="BK397" s="164">
        <f>ROUND($I$397*$H$397,2)</f>
        <v>0</v>
      </c>
      <c r="BL397" s="97" t="s">
        <v>181</v>
      </c>
      <c r="BM397" s="97" t="s">
        <v>564</v>
      </c>
    </row>
    <row r="398" spans="2:47" s="6" customFormat="1" ht="16.5" customHeight="1">
      <c r="B398" s="23"/>
      <c r="C398" s="24"/>
      <c r="D398" s="165" t="s">
        <v>223</v>
      </c>
      <c r="E398" s="24"/>
      <c r="F398" s="166" t="s">
        <v>565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223</v>
      </c>
      <c r="AU398" s="6" t="s">
        <v>85</v>
      </c>
    </row>
    <row r="399" spans="2:51" s="6" customFormat="1" ht="15.75" customHeight="1">
      <c r="B399" s="184"/>
      <c r="C399" s="185"/>
      <c r="D399" s="169" t="s">
        <v>225</v>
      </c>
      <c r="E399" s="185"/>
      <c r="F399" s="186" t="s">
        <v>488</v>
      </c>
      <c r="G399" s="185"/>
      <c r="H399" s="185"/>
      <c r="J399" s="185"/>
      <c r="K399" s="185"/>
      <c r="L399" s="187"/>
      <c r="M399" s="188"/>
      <c r="N399" s="185"/>
      <c r="O399" s="185"/>
      <c r="P399" s="185"/>
      <c r="Q399" s="185"/>
      <c r="R399" s="185"/>
      <c r="S399" s="185"/>
      <c r="T399" s="189"/>
      <c r="AT399" s="190" t="s">
        <v>225</v>
      </c>
      <c r="AU399" s="190" t="s">
        <v>85</v>
      </c>
      <c r="AV399" s="190" t="s">
        <v>22</v>
      </c>
      <c r="AW399" s="190" t="s">
        <v>188</v>
      </c>
      <c r="AX399" s="190" t="s">
        <v>77</v>
      </c>
      <c r="AY399" s="190" t="s">
        <v>216</v>
      </c>
    </row>
    <row r="400" spans="2:51" s="6" customFormat="1" ht="15.75" customHeight="1">
      <c r="B400" s="167"/>
      <c r="C400" s="168"/>
      <c r="D400" s="169" t="s">
        <v>225</v>
      </c>
      <c r="E400" s="168" t="s">
        <v>125</v>
      </c>
      <c r="F400" s="170" t="s">
        <v>85</v>
      </c>
      <c r="G400" s="168"/>
      <c r="H400" s="171">
        <v>2</v>
      </c>
      <c r="J400" s="168"/>
      <c r="K400" s="168"/>
      <c r="L400" s="172"/>
      <c r="M400" s="173"/>
      <c r="N400" s="168"/>
      <c r="O400" s="168"/>
      <c r="P400" s="168"/>
      <c r="Q400" s="168"/>
      <c r="R400" s="168"/>
      <c r="S400" s="168"/>
      <c r="T400" s="174"/>
      <c r="AT400" s="175" t="s">
        <v>225</v>
      </c>
      <c r="AU400" s="175" t="s">
        <v>85</v>
      </c>
      <c r="AV400" s="175" t="s">
        <v>85</v>
      </c>
      <c r="AW400" s="175" t="s">
        <v>188</v>
      </c>
      <c r="AX400" s="175" t="s">
        <v>77</v>
      </c>
      <c r="AY400" s="175" t="s">
        <v>216</v>
      </c>
    </row>
    <row r="401" spans="2:51" s="6" customFormat="1" ht="15.75" customHeight="1">
      <c r="B401" s="176"/>
      <c r="C401" s="177"/>
      <c r="D401" s="169" t="s">
        <v>225</v>
      </c>
      <c r="E401" s="177"/>
      <c r="F401" s="178" t="s">
        <v>226</v>
      </c>
      <c r="G401" s="177"/>
      <c r="H401" s="179">
        <v>2</v>
      </c>
      <c r="J401" s="177"/>
      <c r="K401" s="177"/>
      <c r="L401" s="180"/>
      <c r="M401" s="181"/>
      <c r="N401" s="177"/>
      <c r="O401" s="177"/>
      <c r="P401" s="177"/>
      <c r="Q401" s="177"/>
      <c r="R401" s="177"/>
      <c r="S401" s="177"/>
      <c r="T401" s="182"/>
      <c r="AT401" s="183" t="s">
        <v>225</v>
      </c>
      <c r="AU401" s="183" t="s">
        <v>85</v>
      </c>
      <c r="AV401" s="183" t="s">
        <v>181</v>
      </c>
      <c r="AW401" s="183" t="s">
        <v>188</v>
      </c>
      <c r="AX401" s="183" t="s">
        <v>22</v>
      </c>
      <c r="AY401" s="183" t="s">
        <v>216</v>
      </c>
    </row>
    <row r="402" spans="2:65" s="6" customFormat="1" ht="15.75" customHeight="1">
      <c r="B402" s="23"/>
      <c r="C402" s="192" t="s">
        <v>566</v>
      </c>
      <c r="D402" s="192" t="s">
        <v>325</v>
      </c>
      <c r="E402" s="193" t="s">
        <v>567</v>
      </c>
      <c r="F402" s="194" t="s">
        <v>568</v>
      </c>
      <c r="G402" s="195" t="s">
        <v>121</v>
      </c>
      <c r="H402" s="196">
        <v>2</v>
      </c>
      <c r="I402" s="197"/>
      <c r="J402" s="198">
        <f>ROUND($I$402*$H$402,2)</f>
        <v>0</v>
      </c>
      <c r="K402" s="194" t="s">
        <v>221</v>
      </c>
      <c r="L402" s="199"/>
      <c r="M402" s="200"/>
      <c r="N402" s="201" t="s">
        <v>48</v>
      </c>
      <c r="O402" s="24"/>
      <c r="P402" s="24"/>
      <c r="Q402" s="162">
        <v>0.0061</v>
      </c>
      <c r="R402" s="162">
        <f>$Q$402*$H$402</f>
        <v>0.0122</v>
      </c>
      <c r="S402" s="162">
        <v>0</v>
      </c>
      <c r="T402" s="163">
        <f>$S$402*$H$402</f>
        <v>0</v>
      </c>
      <c r="AR402" s="97" t="s">
        <v>262</v>
      </c>
      <c r="AT402" s="97" t="s">
        <v>325</v>
      </c>
      <c r="AU402" s="97" t="s">
        <v>85</v>
      </c>
      <c r="AY402" s="6" t="s">
        <v>216</v>
      </c>
      <c r="BE402" s="164">
        <f>IF($N$402="základní",$J$402,0)</f>
        <v>0</v>
      </c>
      <c r="BF402" s="164">
        <f>IF($N$402="snížená",$J$402,0)</f>
        <v>0</v>
      </c>
      <c r="BG402" s="164">
        <f>IF($N$402="zákl. přenesená",$J$402,0)</f>
        <v>0</v>
      </c>
      <c r="BH402" s="164">
        <f>IF($N$402="sníž. přenesená",$J$402,0)</f>
        <v>0</v>
      </c>
      <c r="BI402" s="164">
        <f>IF($N$402="nulová",$J$402,0)</f>
        <v>0</v>
      </c>
      <c r="BJ402" s="97" t="s">
        <v>22</v>
      </c>
      <c r="BK402" s="164">
        <f>ROUND($I$402*$H$402,2)</f>
        <v>0</v>
      </c>
      <c r="BL402" s="97" t="s">
        <v>181</v>
      </c>
      <c r="BM402" s="97" t="s">
        <v>569</v>
      </c>
    </row>
    <row r="403" spans="2:47" s="6" customFormat="1" ht="16.5" customHeight="1">
      <c r="B403" s="23"/>
      <c r="C403" s="24"/>
      <c r="D403" s="165" t="s">
        <v>223</v>
      </c>
      <c r="E403" s="24"/>
      <c r="F403" s="166" t="s">
        <v>570</v>
      </c>
      <c r="G403" s="24"/>
      <c r="H403" s="24"/>
      <c r="J403" s="24"/>
      <c r="K403" s="24"/>
      <c r="L403" s="43"/>
      <c r="M403" s="56"/>
      <c r="N403" s="24"/>
      <c r="O403" s="24"/>
      <c r="P403" s="24"/>
      <c r="Q403" s="24"/>
      <c r="R403" s="24"/>
      <c r="S403" s="24"/>
      <c r="T403" s="57"/>
      <c r="AT403" s="6" t="s">
        <v>223</v>
      </c>
      <c r="AU403" s="6" t="s">
        <v>85</v>
      </c>
    </row>
    <row r="404" spans="2:51" s="6" customFormat="1" ht="15.75" customHeight="1">
      <c r="B404" s="167"/>
      <c r="C404" s="168"/>
      <c r="D404" s="169" t="s">
        <v>225</v>
      </c>
      <c r="E404" s="168"/>
      <c r="F404" s="170" t="s">
        <v>125</v>
      </c>
      <c r="G404" s="168"/>
      <c r="H404" s="171">
        <v>2</v>
      </c>
      <c r="J404" s="168"/>
      <c r="K404" s="168"/>
      <c r="L404" s="172"/>
      <c r="M404" s="173"/>
      <c r="N404" s="168"/>
      <c r="O404" s="168"/>
      <c r="P404" s="168"/>
      <c r="Q404" s="168"/>
      <c r="R404" s="168"/>
      <c r="S404" s="168"/>
      <c r="T404" s="174"/>
      <c r="AT404" s="175" t="s">
        <v>225</v>
      </c>
      <c r="AU404" s="175" t="s">
        <v>85</v>
      </c>
      <c r="AV404" s="175" t="s">
        <v>85</v>
      </c>
      <c r="AW404" s="175" t="s">
        <v>188</v>
      </c>
      <c r="AX404" s="175" t="s">
        <v>77</v>
      </c>
      <c r="AY404" s="175" t="s">
        <v>216</v>
      </c>
    </row>
    <row r="405" spans="2:51" s="6" customFormat="1" ht="15.75" customHeight="1">
      <c r="B405" s="176"/>
      <c r="C405" s="177"/>
      <c r="D405" s="169" t="s">
        <v>225</v>
      </c>
      <c r="E405" s="177"/>
      <c r="F405" s="178" t="s">
        <v>226</v>
      </c>
      <c r="G405" s="177"/>
      <c r="H405" s="179">
        <v>2</v>
      </c>
      <c r="J405" s="177"/>
      <c r="K405" s="177"/>
      <c r="L405" s="180"/>
      <c r="M405" s="181"/>
      <c r="N405" s="177"/>
      <c r="O405" s="177"/>
      <c r="P405" s="177"/>
      <c r="Q405" s="177"/>
      <c r="R405" s="177"/>
      <c r="S405" s="177"/>
      <c r="T405" s="182"/>
      <c r="AT405" s="183" t="s">
        <v>225</v>
      </c>
      <c r="AU405" s="183" t="s">
        <v>85</v>
      </c>
      <c r="AV405" s="183" t="s">
        <v>181</v>
      </c>
      <c r="AW405" s="183" t="s">
        <v>188</v>
      </c>
      <c r="AX405" s="183" t="s">
        <v>22</v>
      </c>
      <c r="AY405" s="183" t="s">
        <v>216</v>
      </c>
    </row>
    <row r="406" spans="2:65" s="6" customFormat="1" ht="15.75" customHeight="1">
      <c r="B406" s="23"/>
      <c r="C406" s="192" t="s">
        <v>571</v>
      </c>
      <c r="D406" s="192" t="s">
        <v>325</v>
      </c>
      <c r="E406" s="193" t="s">
        <v>572</v>
      </c>
      <c r="F406" s="194" t="s">
        <v>573</v>
      </c>
      <c r="G406" s="195" t="s">
        <v>121</v>
      </c>
      <c r="H406" s="196">
        <v>2</v>
      </c>
      <c r="I406" s="197"/>
      <c r="J406" s="198">
        <f>ROUND($I$406*$H$406,2)</f>
        <v>0</v>
      </c>
      <c r="K406" s="194" t="s">
        <v>221</v>
      </c>
      <c r="L406" s="199"/>
      <c r="M406" s="200"/>
      <c r="N406" s="201" t="s">
        <v>48</v>
      </c>
      <c r="O406" s="24"/>
      <c r="P406" s="24"/>
      <c r="Q406" s="162">
        <v>0.0001</v>
      </c>
      <c r="R406" s="162">
        <f>$Q$406*$H$406</f>
        <v>0.0002</v>
      </c>
      <c r="S406" s="162">
        <v>0</v>
      </c>
      <c r="T406" s="163">
        <f>$S$406*$H$406</f>
        <v>0</v>
      </c>
      <c r="AR406" s="97" t="s">
        <v>262</v>
      </c>
      <c r="AT406" s="97" t="s">
        <v>325</v>
      </c>
      <c r="AU406" s="97" t="s">
        <v>85</v>
      </c>
      <c r="AY406" s="6" t="s">
        <v>216</v>
      </c>
      <c r="BE406" s="164">
        <f>IF($N$406="základní",$J$406,0)</f>
        <v>0</v>
      </c>
      <c r="BF406" s="164">
        <f>IF($N$406="snížená",$J$406,0)</f>
        <v>0</v>
      </c>
      <c r="BG406" s="164">
        <f>IF($N$406="zákl. přenesená",$J$406,0)</f>
        <v>0</v>
      </c>
      <c r="BH406" s="164">
        <f>IF($N$406="sníž. přenesená",$J$406,0)</f>
        <v>0</v>
      </c>
      <c r="BI406" s="164">
        <f>IF($N$406="nulová",$J$406,0)</f>
        <v>0</v>
      </c>
      <c r="BJ406" s="97" t="s">
        <v>22</v>
      </c>
      <c r="BK406" s="164">
        <f>ROUND($I$406*$H$406,2)</f>
        <v>0</v>
      </c>
      <c r="BL406" s="97" t="s">
        <v>181</v>
      </c>
      <c r="BM406" s="97" t="s">
        <v>574</v>
      </c>
    </row>
    <row r="407" spans="2:47" s="6" customFormat="1" ht="16.5" customHeight="1">
      <c r="B407" s="23"/>
      <c r="C407" s="24"/>
      <c r="D407" s="165" t="s">
        <v>223</v>
      </c>
      <c r="E407" s="24"/>
      <c r="F407" s="166" t="s">
        <v>575</v>
      </c>
      <c r="G407" s="24"/>
      <c r="H407" s="24"/>
      <c r="J407" s="24"/>
      <c r="K407" s="24"/>
      <c r="L407" s="43"/>
      <c r="M407" s="56"/>
      <c r="N407" s="24"/>
      <c r="O407" s="24"/>
      <c r="P407" s="24"/>
      <c r="Q407" s="24"/>
      <c r="R407" s="24"/>
      <c r="S407" s="24"/>
      <c r="T407" s="57"/>
      <c r="AT407" s="6" t="s">
        <v>223</v>
      </c>
      <c r="AU407" s="6" t="s">
        <v>85</v>
      </c>
    </row>
    <row r="408" spans="2:51" s="6" customFormat="1" ht="15.75" customHeight="1">
      <c r="B408" s="167"/>
      <c r="C408" s="168"/>
      <c r="D408" s="169" t="s">
        <v>225</v>
      </c>
      <c r="E408" s="168"/>
      <c r="F408" s="170" t="s">
        <v>125</v>
      </c>
      <c r="G408" s="168"/>
      <c r="H408" s="171">
        <v>2</v>
      </c>
      <c r="J408" s="168"/>
      <c r="K408" s="168"/>
      <c r="L408" s="172"/>
      <c r="M408" s="173"/>
      <c r="N408" s="168"/>
      <c r="O408" s="168"/>
      <c r="P408" s="168"/>
      <c r="Q408" s="168"/>
      <c r="R408" s="168"/>
      <c r="S408" s="168"/>
      <c r="T408" s="174"/>
      <c r="AT408" s="175" t="s">
        <v>225</v>
      </c>
      <c r="AU408" s="175" t="s">
        <v>85</v>
      </c>
      <c r="AV408" s="175" t="s">
        <v>85</v>
      </c>
      <c r="AW408" s="175" t="s">
        <v>188</v>
      </c>
      <c r="AX408" s="175" t="s">
        <v>77</v>
      </c>
      <c r="AY408" s="175" t="s">
        <v>216</v>
      </c>
    </row>
    <row r="409" spans="2:51" s="6" customFormat="1" ht="15.75" customHeight="1">
      <c r="B409" s="176"/>
      <c r="C409" s="177"/>
      <c r="D409" s="169" t="s">
        <v>225</v>
      </c>
      <c r="E409" s="177"/>
      <c r="F409" s="178" t="s">
        <v>226</v>
      </c>
      <c r="G409" s="177"/>
      <c r="H409" s="179">
        <v>2</v>
      </c>
      <c r="J409" s="177"/>
      <c r="K409" s="177"/>
      <c r="L409" s="180"/>
      <c r="M409" s="181"/>
      <c r="N409" s="177"/>
      <c r="O409" s="177"/>
      <c r="P409" s="177"/>
      <c r="Q409" s="177"/>
      <c r="R409" s="177"/>
      <c r="S409" s="177"/>
      <c r="T409" s="182"/>
      <c r="AT409" s="183" t="s">
        <v>225</v>
      </c>
      <c r="AU409" s="183" t="s">
        <v>85</v>
      </c>
      <c r="AV409" s="183" t="s">
        <v>181</v>
      </c>
      <c r="AW409" s="183" t="s">
        <v>188</v>
      </c>
      <c r="AX409" s="183" t="s">
        <v>22</v>
      </c>
      <c r="AY409" s="183" t="s">
        <v>216</v>
      </c>
    </row>
    <row r="410" spans="2:65" s="6" customFormat="1" ht="15.75" customHeight="1">
      <c r="B410" s="23"/>
      <c r="C410" s="192" t="s">
        <v>576</v>
      </c>
      <c r="D410" s="192" t="s">
        <v>325</v>
      </c>
      <c r="E410" s="193" t="s">
        <v>577</v>
      </c>
      <c r="F410" s="194" t="s">
        <v>578</v>
      </c>
      <c r="G410" s="195" t="s">
        <v>121</v>
      </c>
      <c r="H410" s="196">
        <v>4</v>
      </c>
      <c r="I410" s="197"/>
      <c r="J410" s="198">
        <f>ROUND($I$410*$H$410,2)</f>
        <v>0</v>
      </c>
      <c r="K410" s="194" t="s">
        <v>221</v>
      </c>
      <c r="L410" s="199"/>
      <c r="M410" s="200"/>
      <c r="N410" s="201" t="s">
        <v>48</v>
      </c>
      <c r="O410" s="24"/>
      <c r="P410" s="24"/>
      <c r="Q410" s="162">
        <v>0.00035</v>
      </c>
      <c r="R410" s="162">
        <f>$Q$410*$H$410</f>
        <v>0.0014</v>
      </c>
      <c r="S410" s="162">
        <v>0</v>
      </c>
      <c r="T410" s="163">
        <f>$S$410*$H$410</f>
        <v>0</v>
      </c>
      <c r="AR410" s="97" t="s">
        <v>262</v>
      </c>
      <c r="AT410" s="97" t="s">
        <v>325</v>
      </c>
      <c r="AU410" s="97" t="s">
        <v>85</v>
      </c>
      <c r="AY410" s="6" t="s">
        <v>216</v>
      </c>
      <c r="BE410" s="164">
        <f>IF($N$410="základní",$J$410,0)</f>
        <v>0</v>
      </c>
      <c r="BF410" s="164">
        <f>IF($N$410="snížená",$J$410,0)</f>
        <v>0</v>
      </c>
      <c r="BG410" s="164">
        <f>IF($N$410="zákl. přenesená",$J$410,0)</f>
        <v>0</v>
      </c>
      <c r="BH410" s="164">
        <f>IF($N$410="sníž. přenesená",$J$410,0)</f>
        <v>0</v>
      </c>
      <c r="BI410" s="164">
        <f>IF($N$410="nulová",$J$410,0)</f>
        <v>0</v>
      </c>
      <c r="BJ410" s="97" t="s">
        <v>22</v>
      </c>
      <c r="BK410" s="164">
        <f>ROUND($I$410*$H$410,2)</f>
        <v>0</v>
      </c>
      <c r="BL410" s="97" t="s">
        <v>181</v>
      </c>
      <c r="BM410" s="97" t="s">
        <v>579</v>
      </c>
    </row>
    <row r="411" spans="2:47" s="6" customFormat="1" ht="27" customHeight="1">
      <c r="B411" s="23"/>
      <c r="C411" s="24"/>
      <c r="D411" s="165" t="s">
        <v>223</v>
      </c>
      <c r="E411" s="24"/>
      <c r="F411" s="166" t="s">
        <v>580</v>
      </c>
      <c r="G411" s="24"/>
      <c r="H411" s="24"/>
      <c r="J411" s="24"/>
      <c r="K411" s="24"/>
      <c r="L411" s="43"/>
      <c r="M411" s="56"/>
      <c r="N411" s="24"/>
      <c r="O411" s="24"/>
      <c r="P411" s="24"/>
      <c r="Q411" s="24"/>
      <c r="R411" s="24"/>
      <c r="S411" s="24"/>
      <c r="T411" s="57"/>
      <c r="AT411" s="6" t="s">
        <v>223</v>
      </c>
      <c r="AU411" s="6" t="s">
        <v>85</v>
      </c>
    </row>
    <row r="412" spans="2:51" s="6" customFormat="1" ht="15.75" customHeight="1">
      <c r="B412" s="184"/>
      <c r="C412" s="185"/>
      <c r="D412" s="169" t="s">
        <v>225</v>
      </c>
      <c r="E412" s="185"/>
      <c r="F412" s="186" t="s">
        <v>488</v>
      </c>
      <c r="G412" s="185"/>
      <c r="H412" s="185"/>
      <c r="J412" s="185"/>
      <c r="K412" s="185"/>
      <c r="L412" s="187"/>
      <c r="M412" s="188"/>
      <c r="N412" s="185"/>
      <c r="O412" s="185"/>
      <c r="P412" s="185"/>
      <c r="Q412" s="185"/>
      <c r="R412" s="185"/>
      <c r="S412" s="185"/>
      <c r="T412" s="189"/>
      <c r="AT412" s="190" t="s">
        <v>225</v>
      </c>
      <c r="AU412" s="190" t="s">
        <v>85</v>
      </c>
      <c r="AV412" s="190" t="s">
        <v>22</v>
      </c>
      <c r="AW412" s="190" t="s">
        <v>188</v>
      </c>
      <c r="AX412" s="190" t="s">
        <v>77</v>
      </c>
      <c r="AY412" s="190" t="s">
        <v>216</v>
      </c>
    </row>
    <row r="413" spans="2:51" s="6" customFormat="1" ht="15.75" customHeight="1">
      <c r="B413" s="167"/>
      <c r="C413" s="168"/>
      <c r="D413" s="169" t="s">
        <v>225</v>
      </c>
      <c r="E413" s="168"/>
      <c r="F413" s="170" t="s">
        <v>181</v>
      </c>
      <c r="G413" s="168"/>
      <c r="H413" s="171">
        <v>4</v>
      </c>
      <c r="J413" s="168"/>
      <c r="K413" s="168"/>
      <c r="L413" s="172"/>
      <c r="M413" s="173"/>
      <c r="N413" s="168"/>
      <c r="O413" s="168"/>
      <c r="P413" s="168"/>
      <c r="Q413" s="168"/>
      <c r="R413" s="168"/>
      <c r="S413" s="168"/>
      <c r="T413" s="174"/>
      <c r="AT413" s="175" t="s">
        <v>225</v>
      </c>
      <c r="AU413" s="175" t="s">
        <v>85</v>
      </c>
      <c r="AV413" s="175" t="s">
        <v>85</v>
      </c>
      <c r="AW413" s="175" t="s">
        <v>188</v>
      </c>
      <c r="AX413" s="175" t="s">
        <v>77</v>
      </c>
      <c r="AY413" s="175" t="s">
        <v>216</v>
      </c>
    </row>
    <row r="414" spans="2:51" s="6" customFormat="1" ht="15.75" customHeight="1">
      <c r="B414" s="176"/>
      <c r="C414" s="177"/>
      <c r="D414" s="169" t="s">
        <v>225</v>
      </c>
      <c r="E414" s="177"/>
      <c r="F414" s="178" t="s">
        <v>226</v>
      </c>
      <c r="G414" s="177"/>
      <c r="H414" s="179">
        <v>4</v>
      </c>
      <c r="J414" s="177"/>
      <c r="K414" s="177"/>
      <c r="L414" s="180"/>
      <c r="M414" s="181"/>
      <c r="N414" s="177"/>
      <c r="O414" s="177"/>
      <c r="P414" s="177"/>
      <c r="Q414" s="177"/>
      <c r="R414" s="177"/>
      <c r="S414" s="177"/>
      <c r="T414" s="182"/>
      <c r="AT414" s="183" t="s">
        <v>225</v>
      </c>
      <c r="AU414" s="183" t="s">
        <v>85</v>
      </c>
      <c r="AV414" s="183" t="s">
        <v>181</v>
      </c>
      <c r="AW414" s="183" t="s">
        <v>188</v>
      </c>
      <c r="AX414" s="183" t="s">
        <v>22</v>
      </c>
      <c r="AY414" s="183" t="s">
        <v>216</v>
      </c>
    </row>
    <row r="415" spans="2:65" s="6" customFormat="1" ht="15.75" customHeight="1">
      <c r="B415" s="23"/>
      <c r="C415" s="153" t="s">
        <v>581</v>
      </c>
      <c r="D415" s="153" t="s">
        <v>218</v>
      </c>
      <c r="E415" s="154" t="s">
        <v>582</v>
      </c>
      <c r="F415" s="155" t="s">
        <v>583</v>
      </c>
      <c r="G415" s="156" t="s">
        <v>116</v>
      </c>
      <c r="H415" s="157">
        <v>74.7</v>
      </c>
      <c r="I415" s="158"/>
      <c r="J415" s="159">
        <f>ROUND($I$415*$H$415,2)</f>
        <v>0</v>
      </c>
      <c r="K415" s="155" t="s">
        <v>221</v>
      </c>
      <c r="L415" s="43"/>
      <c r="M415" s="160"/>
      <c r="N415" s="161" t="s">
        <v>48</v>
      </c>
      <c r="O415" s="24"/>
      <c r="P415" s="24"/>
      <c r="Q415" s="162">
        <v>0.1554</v>
      </c>
      <c r="R415" s="162">
        <f>$Q$415*$H$415</f>
        <v>11.60838</v>
      </c>
      <c r="S415" s="162">
        <v>0</v>
      </c>
      <c r="T415" s="163">
        <f>$S$415*$H$415</f>
        <v>0</v>
      </c>
      <c r="AR415" s="97" t="s">
        <v>181</v>
      </c>
      <c r="AT415" s="97" t="s">
        <v>218</v>
      </c>
      <c r="AU415" s="97" t="s">
        <v>85</v>
      </c>
      <c r="AY415" s="6" t="s">
        <v>216</v>
      </c>
      <c r="BE415" s="164">
        <f>IF($N$415="základní",$J$415,0)</f>
        <v>0</v>
      </c>
      <c r="BF415" s="164">
        <f>IF($N$415="snížená",$J$415,0)</f>
        <v>0</v>
      </c>
      <c r="BG415" s="164">
        <f>IF($N$415="zákl. přenesená",$J$415,0)</f>
        <v>0</v>
      </c>
      <c r="BH415" s="164">
        <f>IF($N$415="sníž. přenesená",$J$415,0)</f>
        <v>0</v>
      </c>
      <c r="BI415" s="164">
        <f>IF($N$415="nulová",$J$415,0)</f>
        <v>0</v>
      </c>
      <c r="BJ415" s="97" t="s">
        <v>22</v>
      </c>
      <c r="BK415" s="164">
        <f>ROUND($I$415*$H$415,2)</f>
        <v>0</v>
      </c>
      <c r="BL415" s="97" t="s">
        <v>181</v>
      </c>
      <c r="BM415" s="97" t="s">
        <v>584</v>
      </c>
    </row>
    <row r="416" spans="2:47" s="6" customFormat="1" ht="27" customHeight="1">
      <c r="B416" s="23"/>
      <c r="C416" s="24"/>
      <c r="D416" s="165" t="s">
        <v>223</v>
      </c>
      <c r="E416" s="24"/>
      <c r="F416" s="166" t="s">
        <v>585</v>
      </c>
      <c r="G416" s="24"/>
      <c r="H416" s="24"/>
      <c r="J416" s="24"/>
      <c r="K416" s="24"/>
      <c r="L416" s="43"/>
      <c r="M416" s="56"/>
      <c r="N416" s="24"/>
      <c r="O416" s="24"/>
      <c r="P416" s="24"/>
      <c r="Q416" s="24"/>
      <c r="R416" s="24"/>
      <c r="S416" s="24"/>
      <c r="T416" s="57"/>
      <c r="AT416" s="6" t="s">
        <v>223</v>
      </c>
      <c r="AU416" s="6" t="s">
        <v>85</v>
      </c>
    </row>
    <row r="417" spans="2:51" s="6" customFormat="1" ht="15.75" customHeight="1">
      <c r="B417" s="167"/>
      <c r="C417" s="168"/>
      <c r="D417" s="169" t="s">
        <v>225</v>
      </c>
      <c r="E417" s="168"/>
      <c r="F417" s="170" t="s">
        <v>586</v>
      </c>
      <c r="G417" s="168"/>
      <c r="H417" s="171">
        <v>74.7</v>
      </c>
      <c r="J417" s="168"/>
      <c r="K417" s="168"/>
      <c r="L417" s="172"/>
      <c r="M417" s="173"/>
      <c r="N417" s="168"/>
      <c r="O417" s="168"/>
      <c r="P417" s="168"/>
      <c r="Q417" s="168"/>
      <c r="R417" s="168"/>
      <c r="S417" s="168"/>
      <c r="T417" s="174"/>
      <c r="AT417" s="175" t="s">
        <v>225</v>
      </c>
      <c r="AU417" s="175" t="s">
        <v>85</v>
      </c>
      <c r="AV417" s="175" t="s">
        <v>85</v>
      </c>
      <c r="AW417" s="175" t="s">
        <v>188</v>
      </c>
      <c r="AX417" s="175" t="s">
        <v>77</v>
      </c>
      <c r="AY417" s="175" t="s">
        <v>216</v>
      </c>
    </row>
    <row r="418" spans="2:51" s="6" customFormat="1" ht="15.75" customHeight="1">
      <c r="B418" s="176"/>
      <c r="C418" s="177"/>
      <c r="D418" s="169" t="s">
        <v>225</v>
      </c>
      <c r="E418" s="177"/>
      <c r="F418" s="178" t="s">
        <v>226</v>
      </c>
      <c r="G418" s="177"/>
      <c r="H418" s="179">
        <v>74.7</v>
      </c>
      <c r="J418" s="177"/>
      <c r="K418" s="177"/>
      <c r="L418" s="180"/>
      <c r="M418" s="181"/>
      <c r="N418" s="177"/>
      <c r="O418" s="177"/>
      <c r="P418" s="177"/>
      <c r="Q418" s="177"/>
      <c r="R418" s="177"/>
      <c r="S418" s="177"/>
      <c r="T418" s="182"/>
      <c r="AT418" s="183" t="s">
        <v>225</v>
      </c>
      <c r="AU418" s="183" t="s">
        <v>85</v>
      </c>
      <c r="AV418" s="183" t="s">
        <v>181</v>
      </c>
      <c r="AW418" s="183" t="s">
        <v>188</v>
      </c>
      <c r="AX418" s="183" t="s">
        <v>22</v>
      </c>
      <c r="AY418" s="183" t="s">
        <v>216</v>
      </c>
    </row>
    <row r="419" spans="2:65" s="6" customFormat="1" ht="15.75" customHeight="1">
      <c r="B419" s="23"/>
      <c r="C419" s="192" t="s">
        <v>587</v>
      </c>
      <c r="D419" s="192" t="s">
        <v>325</v>
      </c>
      <c r="E419" s="193" t="s">
        <v>588</v>
      </c>
      <c r="F419" s="194" t="s">
        <v>589</v>
      </c>
      <c r="G419" s="195" t="s">
        <v>121</v>
      </c>
      <c r="H419" s="196">
        <v>35.58</v>
      </c>
      <c r="I419" s="197"/>
      <c r="J419" s="198">
        <f>ROUND($I$419*$H$419,2)</f>
        <v>0</v>
      </c>
      <c r="K419" s="194" t="s">
        <v>221</v>
      </c>
      <c r="L419" s="199"/>
      <c r="M419" s="200"/>
      <c r="N419" s="201" t="s">
        <v>48</v>
      </c>
      <c r="O419" s="24"/>
      <c r="P419" s="24"/>
      <c r="Q419" s="162">
        <v>0.0821</v>
      </c>
      <c r="R419" s="162">
        <f>$Q$419*$H$419</f>
        <v>2.921118</v>
      </c>
      <c r="S419" s="162">
        <v>0</v>
      </c>
      <c r="T419" s="163">
        <f>$S$419*$H$419</f>
        <v>0</v>
      </c>
      <c r="AR419" s="97" t="s">
        <v>262</v>
      </c>
      <c r="AT419" s="97" t="s">
        <v>325</v>
      </c>
      <c r="AU419" s="97" t="s">
        <v>85</v>
      </c>
      <c r="AY419" s="6" t="s">
        <v>216</v>
      </c>
      <c r="BE419" s="164">
        <f>IF($N$419="základní",$J$419,0)</f>
        <v>0</v>
      </c>
      <c r="BF419" s="164">
        <f>IF($N$419="snížená",$J$419,0)</f>
        <v>0</v>
      </c>
      <c r="BG419" s="164">
        <f>IF($N$419="zákl. přenesená",$J$419,0)</f>
        <v>0</v>
      </c>
      <c r="BH419" s="164">
        <f>IF($N$419="sníž. přenesená",$J$419,0)</f>
        <v>0</v>
      </c>
      <c r="BI419" s="164">
        <f>IF($N$419="nulová",$J$419,0)</f>
        <v>0</v>
      </c>
      <c r="BJ419" s="97" t="s">
        <v>22</v>
      </c>
      <c r="BK419" s="164">
        <f>ROUND($I$419*$H$419,2)</f>
        <v>0</v>
      </c>
      <c r="BL419" s="97" t="s">
        <v>181</v>
      </c>
      <c r="BM419" s="97" t="s">
        <v>590</v>
      </c>
    </row>
    <row r="420" spans="2:47" s="6" customFormat="1" ht="16.5" customHeight="1">
      <c r="B420" s="23"/>
      <c r="C420" s="24"/>
      <c r="D420" s="165" t="s">
        <v>223</v>
      </c>
      <c r="E420" s="24"/>
      <c r="F420" s="166" t="s">
        <v>591</v>
      </c>
      <c r="G420" s="24"/>
      <c r="H420" s="24"/>
      <c r="J420" s="24"/>
      <c r="K420" s="24"/>
      <c r="L420" s="43"/>
      <c r="M420" s="56"/>
      <c r="N420" s="24"/>
      <c r="O420" s="24"/>
      <c r="P420" s="24"/>
      <c r="Q420" s="24"/>
      <c r="R420" s="24"/>
      <c r="S420" s="24"/>
      <c r="T420" s="57"/>
      <c r="AT420" s="6" t="s">
        <v>223</v>
      </c>
      <c r="AU420" s="6" t="s">
        <v>85</v>
      </c>
    </row>
    <row r="421" spans="2:51" s="6" customFormat="1" ht="15.75" customHeight="1">
      <c r="B421" s="184"/>
      <c r="C421" s="185"/>
      <c r="D421" s="169" t="s">
        <v>225</v>
      </c>
      <c r="E421" s="185"/>
      <c r="F421" s="186" t="s">
        <v>242</v>
      </c>
      <c r="G421" s="185"/>
      <c r="H421" s="185"/>
      <c r="J421" s="185"/>
      <c r="K421" s="185"/>
      <c r="L421" s="187"/>
      <c r="M421" s="188"/>
      <c r="N421" s="185"/>
      <c r="O421" s="185"/>
      <c r="P421" s="185"/>
      <c r="Q421" s="185"/>
      <c r="R421" s="185"/>
      <c r="S421" s="185"/>
      <c r="T421" s="189"/>
      <c r="AT421" s="190" t="s">
        <v>225</v>
      </c>
      <c r="AU421" s="190" t="s">
        <v>85</v>
      </c>
      <c r="AV421" s="190" t="s">
        <v>22</v>
      </c>
      <c r="AW421" s="190" t="s">
        <v>188</v>
      </c>
      <c r="AX421" s="190" t="s">
        <v>77</v>
      </c>
      <c r="AY421" s="190" t="s">
        <v>216</v>
      </c>
    </row>
    <row r="422" spans="2:51" s="6" customFormat="1" ht="15.75" customHeight="1">
      <c r="B422" s="167"/>
      <c r="C422" s="168"/>
      <c r="D422" s="169" t="s">
        <v>225</v>
      </c>
      <c r="E422" s="168" t="s">
        <v>182</v>
      </c>
      <c r="F422" s="170" t="s">
        <v>592</v>
      </c>
      <c r="G422" s="168"/>
      <c r="H422" s="171">
        <v>35.58</v>
      </c>
      <c r="J422" s="168"/>
      <c r="K422" s="168"/>
      <c r="L422" s="172"/>
      <c r="M422" s="173"/>
      <c r="N422" s="168"/>
      <c r="O422" s="168"/>
      <c r="P422" s="168"/>
      <c r="Q422" s="168"/>
      <c r="R422" s="168"/>
      <c r="S422" s="168"/>
      <c r="T422" s="174"/>
      <c r="AT422" s="175" t="s">
        <v>225</v>
      </c>
      <c r="AU422" s="175" t="s">
        <v>85</v>
      </c>
      <c r="AV422" s="175" t="s">
        <v>85</v>
      </c>
      <c r="AW422" s="175" t="s">
        <v>188</v>
      </c>
      <c r="AX422" s="175" t="s">
        <v>77</v>
      </c>
      <c r="AY422" s="175" t="s">
        <v>216</v>
      </c>
    </row>
    <row r="423" spans="2:51" s="6" customFormat="1" ht="15.75" customHeight="1">
      <c r="B423" s="176"/>
      <c r="C423" s="177"/>
      <c r="D423" s="169" t="s">
        <v>225</v>
      </c>
      <c r="E423" s="177"/>
      <c r="F423" s="178" t="s">
        <v>226</v>
      </c>
      <c r="G423" s="177"/>
      <c r="H423" s="179">
        <v>35.58</v>
      </c>
      <c r="J423" s="177"/>
      <c r="K423" s="177"/>
      <c r="L423" s="180"/>
      <c r="M423" s="181"/>
      <c r="N423" s="177"/>
      <c r="O423" s="177"/>
      <c r="P423" s="177"/>
      <c r="Q423" s="177"/>
      <c r="R423" s="177"/>
      <c r="S423" s="177"/>
      <c r="T423" s="182"/>
      <c r="AT423" s="183" t="s">
        <v>225</v>
      </c>
      <c r="AU423" s="183" t="s">
        <v>85</v>
      </c>
      <c r="AV423" s="183" t="s">
        <v>181</v>
      </c>
      <c r="AW423" s="183" t="s">
        <v>188</v>
      </c>
      <c r="AX423" s="183" t="s">
        <v>22</v>
      </c>
      <c r="AY423" s="183" t="s">
        <v>216</v>
      </c>
    </row>
    <row r="424" spans="2:65" s="6" customFormat="1" ht="15.75" customHeight="1">
      <c r="B424" s="23"/>
      <c r="C424" s="192" t="s">
        <v>593</v>
      </c>
      <c r="D424" s="192" t="s">
        <v>325</v>
      </c>
      <c r="E424" s="193" t="s">
        <v>594</v>
      </c>
      <c r="F424" s="194" t="s">
        <v>595</v>
      </c>
      <c r="G424" s="195" t="s">
        <v>121</v>
      </c>
      <c r="H424" s="196">
        <v>34</v>
      </c>
      <c r="I424" s="197"/>
      <c r="J424" s="198">
        <f>ROUND($I$424*$H$424,2)</f>
        <v>0</v>
      </c>
      <c r="K424" s="194" t="s">
        <v>221</v>
      </c>
      <c r="L424" s="199"/>
      <c r="M424" s="200"/>
      <c r="N424" s="201" t="s">
        <v>48</v>
      </c>
      <c r="O424" s="24"/>
      <c r="P424" s="24"/>
      <c r="Q424" s="162">
        <v>0.0483</v>
      </c>
      <c r="R424" s="162">
        <f>$Q$424*$H$424</f>
        <v>1.6422</v>
      </c>
      <c r="S424" s="162">
        <v>0</v>
      </c>
      <c r="T424" s="163">
        <f>$S$424*$H$424</f>
        <v>0</v>
      </c>
      <c r="AR424" s="97" t="s">
        <v>262</v>
      </c>
      <c r="AT424" s="97" t="s">
        <v>325</v>
      </c>
      <c r="AU424" s="97" t="s">
        <v>85</v>
      </c>
      <c r="AY424" s="6" t="s">
        <v>216</v>
      </c>
      <c r="BE424" s="164">
        <f>IF($N$424="základní",$J$424,0)</f>
        <v>0</v>
      </c>
      <c r="BF424" s="164">
        <f>IF($N$424="snížená",$J$424,0)</f>
        <v>0</v>
      </c>
      <c r="BG424" s="164">
        <f>IF($N$424="zákl. přenesená",$J$424,0)</f>
        <v>0</v>
      </c>
      <c r="BH424" s="164">
        <f>IF($N$424="sníž. přenesená",$J$424,0)</f>
        <v>0</v>
      </c>
      <c r="BI424" s="164">
        <f>IF($N$424="nulová",$J$424,0)</f>
        <v>0</v>
      </c>
      <c r="BJ424" s="97" t="s">
        <v>22</v>
      </c>
      <c r="BK424" s="164">
        <f>ROUND($I$424*$H$424,2)</f>
        <v>0</v>
      </c>
      <c r="BL424" s="97" t="s">
        <v>181</v>
      </c>
      <c r="BM424" s="97" t="s">
        <v>596</v>
      </c>
    </row>
    <row r="425" spans="2:47" s="6" customFormat="1" ht="16.5" customHeight="1">
      <c r="B425" s="23"/>
      <c r="C425" s="24"/>
      <c r="D425" s="165" t="s">
        <v>223</v>
      </c>
      <c r="E425" s="24"/>
      <c r="F425" s="166" t="s">
        <v>597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223</v>
      </c>
      <c r="AU425" s="6" t="s">
        <v>85</v>
      </c>
    </row>
    <row r="426" spans="2:51" s="6" customFormat="1" ht="15.75" customHeight="1">
      <c r="B426" s="184"/>
      <c r="C426" s="185"/>
      <c r="D426" s="169" t="s">
        <v>225</v>
      </c>
      <c r="E426" s="185"/>
      <c r="F426" s="186" t="s">
        <v>242</v>
      </c>
      <c r="G426" s="185"/>
      <c r="H426" s="185"/>
      <c r="J426" s="185"/>
      <c r="K426" s="185"/>
      <c r="L426" s="187"/>
      <c r="M426" s="188"/>
      <c r="N426" s="185"/>
      <c r="O426" s="185"/>
      <c r="P426" s="185"/>
      <c r="Q426" s="185"/>
      <c r="R426" s="185"/>
      <c r="S426" s="185"/>
      <c r="T426" s="189"/>
      <c r="AT426" s="190" t="s">
        <v>225</v>
      </c>
      <c r="AU426" s="190" t="s">
        <v>85</v>
      </c>
      <c r="AV426" s="190" t="s">
        <v>22</v>
      </c>
      <c r="AW426" s="190" t="s">
        <v>188</v>
      </c>
      <c r="AX426" s="190" t="s">
        <v>77</v>
      </c>
      <c r="AY426" s="190" t="s">
        <v>216</v>
      </c>
    </row>
    <row r="427" spans="2:51" s="6" customFormat="1" ht="15.75" customHeight="1">
      <c r="B427" s="167"/>
      <c r="C427" s="168"/>
      <c r="D427" s="169" t="s">
        <v>225</v>
      </c>
      <c r="E427" s="168" t="s">
        <v>177</v>
      </c>
      <c r="F427" s="170" t="s">
        <v>598</v>
      </c>
      <c r="G427" s="168"/>
      <c r="H427" s="171">
        <v>34</v>
      </c>
      <c r="J427" s="168"/>
      <c r="K427" s="168"/>
      <c r="L427" s="172"/>
      <c r="M427" s="173"/>
      <c r="N427" s="168"/>
      <c r="O427" s="168"/>
      <c r="P427" s="168"/>
      <c r="Q427" s="168"/>
      <c r="R427" s="168"/>
      <c r="S427" s="168"/>
      <c r="T427" s="174"/>
      <c r="AT427" s="175" t="s">
        <v>225</v>
      </c>
      <c r="AU427" s="175" t="s">
        <v>85</v>
      </c>
      <c r="AV427" s="175" t="s">
        <v>85</v>
      </c>
      <c r="AW427" s="175" t="s">
        <v>188</v>
      </c>
      <c r="AX427" s="175" t="s">
        <v>77</v>
      </c>
      <c r="AY427" s="175" t="s">
        <v>216</v>
      </c>
    </row>
    <row r="428" spans="2:51" s="6" customFormat="1" ht="15.75" customHeight="1">
      <c r="B428" s="176"/>
      <c r="C428" s="177"/>
      <c r="D428" s="169" t="s">
        <v>225</v>
      </c>
      <c r="E428" s="177"/>
      <c r="F428" s="178" t="s">
        <v>226</v>
      </c>
      <c r="G428" s="177"/>
      <c r="H428" s="179">
        <v>34</v>
      </c>
      <c r="J428" s="177"/>
      <c r="K428" s="177"/>
      <c r="L428" s="180"/>
      <c r="M428" s="181"/>
      <c r="N428" s="177"/>
      <c r="O428" s="177"/>
      <c r="P428" s="177"/>
      <c r="Q428" s="177"/>
      <c r="R428" s="177"/>
      <c r="S428" s="177"/>
      <c r="T428" s="182"/>
      <c r="AT428" s="183" t="s">
        <v>225</v>
      </c>
      <c r="AU428" s="183" t="s">
        <v>85</v>
      </c>
      <c r="AV428" s="183" t="s">
        <v>181</v>
      </c>
      <c r="AW428" s="183" t="s">
        <v>188</v>
      </c>
      <c r="AX428" s="183" t="s">
        <v>22</v>
      </c>
      <c r="AY428" s="183" t="s">
        <v>216</v>
      </c>
    </row>
    <row r="429" spans="2:65" s="6" customFormat="1" ht="15.75" customHeight="1">
      <c r="B429" s="23"/>
      <c r="C429" s="192" t="s">
        <v>599</v>
      </c>
      <c r="D429" s="192" t="s">
        <v>325</v>
      </c>
      <c r="E429" s="193" t="s">
        <v>600</v>
      </c>
      <c r="F429" s="194" t="s">
        <v>601</v>
      </c>
      <c r="G429" s="195" t="s">
        <v>121</v>
      </c>
      <c r="H429" s="196">
        <v>2</v>
      </c>
      <c r="I429" s="197"/>
      <c r="J429" s="198">
        <f>ROUND($I$429*$H$429,2)</f>
        <v>0</v>
      </c>
      <c r="K429" s="194" t="s">
        <v>221</v>
      </c>
      <c r="L429" s="199"/>
      <c r="M429" s="200"/>
      <c r="N429" s="201" t="s">
        <v>48</v>
      </c>
      <c r="O429" s="24"/>
      <c r="P429" s="24"/>
      <c r="Q429" s="162">
        <v>0.064</v>
      </c>
      <c r="R429" s="162">
        <f>$Q$429*$H$429</f>
        <v>0.128</v>
      </c>
      <c r="S429" s="162">
        <v>0</v>
      </c>
      <c r="T429" s="163">
        <f>$S$429*$H$429</f>
        <v>0</v>
      </c>
      <c r="AR429" s="97" t="s">
        <v>262</v>
      </c>
      <c r="AT429" s="97" t="s">
        <v>325</v>
      </c>
      <c r="AU429" s="97" t="s">
        <v>85</v>
      </c>
      <c r="AY429" s="6" t="s">
        <v>216</v>
      </c>
      <c r="BE429" s="164">
        <f>IF($N$429="základní",$J$429,0)</f>
        <v>0</v>
      </c>
      <c r="BF429" s="164">
        <f>IF($N$429="snížená",$J$429,0)</f>
        <v>0</v>
      </c>
      <c r="BG429" s="164">
        <f>IF($N$429="zákl. přenesená",$J$429,0)</f>
        <v>0</v>
      </c>
      <c r="BH429" s="164">
        <f>IF($N$429="sníž. přenesená",$J$429,0)</f>
        <v>0</v>
      </c>
      <c r="BI429" s="164">
        <f>IF($N$429="nulová",$J$429,0)</f>
        <v>0</v>
      </c>
      <c r="BJ429" s="97" t="s">
        <v>22</v>
      </c>
      <c r="BK429" s="164">
        <f>ROUND($I$429*$H$429,2)</f>
        <v>0</v>
      </c>
      <c r="BL429" s="97" t="s">
        <v>181</v>
      </c>
      <c r="BM429" s="97" t="s">
        <v>602</v>
      </c>
    </row>
    <row r="430" spans="2:47" s="6" customFormat="1" ht="16.5" customHeight="1">
      <c r="B430" s="23"/>
      <c r="C430" s="24"/>
      <c r="D430" s="165" t="s">
        <v>223</v>
      </c>
      <c r="E430" s="24"/>
      <c r="F430" s="166" t="s">
        <v>603</v>
      </c>
      <c r="G430" s="24"/>
      <c r="H430" s="24"/>
      <c r="J430" s="24"/>
      <c r="K430" s="24"/>
      <c r="L430" s="43"/>
      <c r="M430" s="56"/>
      <c r="N430" s="24"/>
      <c r="O430" s="24"/>
      <c r="P430" s="24"/>
      <c r="Q430" s="24"/>
      <c r="R430" s="24"/>
      <c r="S430" s="24"/>
      <c r="T430" s="57"/>
      <c r="AT430" s="6" t="s">
        <v>223</v>
      </c>
      <c r="AU430" s="6" t="s">
        <v>85</v>
      </c>
    </row>
    <row r="431" spans="2:51" s="6" customFormat="1" ht="15.75" customHeight="1">
      <c r="B431" s="184"/>
      <c r="C431" s="185"/>
      <c r="D431" s="169" t="s">
        <v>225</v>
      </c>
      <c r="E431" s="185"/>
      <c r="F431" s="186" t="s">
        <v>242</v>
      </c>
      <c r="G431" s="185"/>
      <c r="H431" s="185"/>
      <c r="J431" s="185"/>
      <c r="K431" s="185"/>
      <c r="L431" s="187"/>
      <c r="M431" s="188"/>
      <c r="N431" s="185"/>
      <c r="O431" s="185"/>
      <c r="P431" s="185"/>
      <c r="Q431" s="185"/>
      <c r="R431" s="185"/>
      <c r="S431" s="185"/>
      <c r="T431" s="189"/>
      <c r="AT431" s="190" t="s">
        <v>225</v>
      </c>
      <c r="AU431" s="190" t="s">
        <v>85</v>
      </c>
      <c r="AV431" s="190" t="s">
        <v>22</v>
      </c>
      <c r="AW431" s="190" t="s">
        <v>188</v>
      </c>
      <c r="AX431" s="190" t="s">
        <v>77</v>
      </c>
      <c r="AY431" s="190" t="s">
        <v>216</v>
      </c>
    </row>
    <row r="432" spans="2:51" s="6" customFormat="1" ht="15.75" customHeight="1">
      <c r="B432" s="167"/>
      <c r="C432" s="168"/>
      <c r="D432" s="169" t="s">
        <v>225</v>
      </c>
      <c r="E432" s="168" t="s">
        <v>179</v>
      </c>
      <c r="F432" s="170" t="s">
        <v>85</v>
      </c>
      <c r="G432" s="168"/>
      <c r="H432" s="171">
        <v>2</v>
      </c>
      <c r="J432" s="168"/>
      <c r="K432" s="168"/>
      <c r="L432" s="172"/>
      <c r="M432" s="173"/>
      <c r="N432" s="168"/>
      <c r="O432" s="168"/>
      <c r="P432" s="168"/>
      <c r="Q432" s="168"/>
      <c r="R432" s="168"/>
      <c r="S432" s="168"/>
      <c r="T432" s="174"/>
      <c r="AT432" s="175" t="s">
        <v>225</v>
      </c>
      <c r="AU432" s="175" t="s">
        <v>85</v>
      </c>
      <c r="AV432" s="175" t="s">
        <v>85</v>
      </c>
      <c r="AW432" s="175" t="s">
        <v>188</v>
      </c>
      <c r="AX432" s="175" t="s">
        <v>77</v>
      </c>
      <c r="AY432" s="175" t="s">
        <v>216</v>
      </c>
    </row>
    <row r="433" spans="2:51" s="6" customFormat="1" ht="15.75" customHeight="1">
      <c r="B433" s="176"/>
      <c r="C433" s="177"/>
      <c r="D433" s="169" t="s">
        <v>225</v>
      </c>
      <c r="E433" s="177"/>
      <c r="F433" s="178" t="s">
        <v>226</v>
      </c>
      <c r="G433" s="177"/>
      <c r="H433" s="179">
        <v>2</v>
      </c>
      <c r="J433" s="177"/>
      <c r="K433" s="177"/>
      <c r="L433" s="180"/>
      <c r="M433" s="181"/>
      <c r="N433" s="177"/>
      <c r="O433" s="177"/>
      <c r="P433" s="177"/>
      <c r="Q433" s="177"/>
      <c r="R433" s="177"/>
      <c r="S433" s="177"/>
      <c r="T433" s="182"/>
      <c r="AT433" s="183" t="s">
        <v>225</v>
      </c>
      <c r="AU433" s="183" t="s">
        <v>85</v>
      </c>
      <c r="AV433" s="183" t="s">
        <v>181</v>
      </c>
      <c r="AW433" s="183" t="s">
        <v>188</v>
      </c>
      <c r="AX433" s="183" t="s">
        <v>22</v>
      </c>
      <c r="AY433" s="183" t="s">
        <v>216</v>
      </c>
    </row>
    <row r="434" spans="2:65" s="6" customFormat="1" ht="15.75" customHeight="1">
      <c r="B434" s="23"/>
      <c r="C434" s="192" t="s">
        <v>604</v>
      </c>
      <c r="D434" s="192" t="s">
        <v>325</v>
      </c>
      <c r="E434" s="193" t="s">
        <v>605</v>
      </c>
      <c r="F434" s="194" t="s">
        <v>606</v>
      </c>
      <c r="G434" s="195" t="s">
        <v>121</v>
      </c>
      <c r="H434" s="196">
        <v>4</v>
      </c>
      <c r="I434" s="197"/>
      <c r="J434" s="198">
        <f>ROUND($I$434*$H$434,2)</f>
        <v>0</v>
      </c>
      <c r="K434" s="194" t="s">
        <v>221</v>
      </c>
      <c r="L434" s="199"/>
      <c r="M434" s="200"/>
      <c r="N434" s="201" t="s">
        <v>48</v>
      </c>
      <c r="O434" s="24"/>
      <c r="P434" s="24"/>
      <c r="Q434" s="162">
        <v>0.0585</v>
      </c>
      <c r="R434" s="162">
        <f>$Q$434*$H$434</f>
        <v>0.234</v>
      </c>
      <c r="S434" s="162">
        <v>0</v>
      </c>
      <c r="T434" s="163">
        <f>$S$434*$H$434</f>
        <v>0</v>
      </c>
      <c r="AR434" s="97" t="s">
        <v>262</v>
      </c>
      <c r="AT434" s="97" t="s">
        <v>325</v>
      </c>
      <c r="AU434" s="97" t="s">
        <v>85</v>
      </c>
      <c r="AY434" s="6" t="s">
        <v>216</v>
      </c>
      <c r="BE434" s="164">
        <f>IF($N$434="základní",$J$434,0)</f>
        <v>0</v>
      </c>
      <c r="BF434" s="164">
        <f>IF($N$434="snížená",$J$434,0)</f>
        <v>0</v>
      </c>
      <c r="BG434" s="164">
        <f>IF($N$434="zákl. přenesená",$J$434,0)</f>
        <v>0</v>
      </c>
      <c r="BH434" s="164">
        <f>IF($N$434="sníž. přenesená",$J$434,0)</f>
        <v>0</v>
      </c>
      <c r="BI434" s="164">
        <f>IF($N$434="nulová",$J$434,0)</f>
        <v>0</v>
      </c>
      <c r="BJ434" s="97" t="s">
        <v>22</v>
      </c>
      <c r="BK434" s="164">
        <f>ROUND($I$434*$H$434,2)</f>
        <v>0</v>
      </c>
      <c r="BL434" s="97" t="s">
        <v>181</v>
      </c>
      <c r="BM434" s="97" t="s">
        <v>607</v>
      </c>
    </row>
    <row r="435" spans="2:47" s="6" customFormat="1" ht="16.5" customHeight="1">
      <c r="B435" s="23"/>
      <c r="C435" s="24"/>
      <c r="D435" s="165" t="s">
        <v>223</v>
      </c>
      <c r="E435" s="24"/>
      <c r="F435" s="166" t="s">
        <v>608</v>
      </c>
      <c r="G435" s="24"/>
      <c r="H435" s="24"/>
      <c r="J435" s="24"/>
      <c r="K435" s="24"/>
      <c r="L435" s="43"/>
      <c r="M435" s="56"/>
      <c r="N435" s="24"/>
      <c r="O435" s="24"/>
      <c r="P435" s="24"/>
      <c r="Q435" s="24"/>
      <c r="R435" s="24"/>
      <c r="S435" s="24"/>
      <c r="T435" s="57"/>
      <c r="AT435" s="6" t="s">
        <v>223</v>
      </c>
      <c r="AU435" s="6" t="s">
        <v>85</v>
      </c>
    </row>
    <row r="436" spans="2:51" s="6" customFormat="1" ht="15.75" customHeight="1">
      <c r="B436" s="184"/>
      <c r="C436" s="185"/>
      <c r="D436" s="169" t="s">
        <v>225</v>
      </c>
      <c r="E436" s="185"/>
      <c r="F436" s="186" t="s">
        <v>488</v>
      </c>
      <c r="G436" s="185"/>
      <c r="H436" s="185"/>
      <c r="J436" s="185"/>
      <c r="K436" s="185"/>
      <c r="L436" s="187"/>
      <c r="M436" s="188"/>
      <c r="N436" s="185"/>
      <c r="O436" s="185"/>
      <c r="P436" s="185"/>
      <c r="Q436" s="185"/>
      <c r="R436" s="185"/>
      <c r="S436" s="185"/>
      <c r="T436" s="189"/>
      <c r="AT436" s="190" t="s">
        <v>225</v>
      </c>
      <c r="AU436" s="190" t="s">
        <v>85</v>
      </c>
      <c r="AV436" s="190" t="s">
        <v>22</v>
      </c>
      <c r="AW436" s="190" t="s">
        <v>188</v>
      </c>
      <c r="AX436" s="190" t="s">
        <v>77</v>
      </c>
      <c r="AY436" s="190" t="s">
        <v>216</v>
      </c>
    </row>
    <row r="437" spans="2:51" s="6" customFormat="1" ht="15.75" customHeight="1">
      <c r="B437" s="167"/>
      <c r="C437" s="168"/>
      <c r="D437" s="169" t="s">
        <v>225</v>
      </c>
      <c r="E437" s="168" t="s">
        <v>180</v>
      </c>
      <c r="F437" s="170" t="s">
        <v>609</v>
      </c>
      <c r="G437" s="168"/>
      <c r="H437" s="171">
        <v>4</v>
      </c>
      <c r="J437" s="168"/>
      <c r="K437" s="168"/>
      <c r="L437" s="172"/>
      <c r="M437" s="173"/>
      <c r="N437" s="168"/>
      <c r="O437" s="168"/>
      <c r="P437" s="168"/>
      <c r="Q437" s="168"/>
      <c r="R437" s="168"/>
      <c r="S437" s="168"/>
      <c r="T437" s="174"/>
      <c r="AT437" s="175" t="s">
        <v>225</v>
      </c>
      <c r="AU437" s="175" t="s">
        <v>85</v>
      </c>
      <c r="AV437" s="175" t="s">
        <v>85</v>
      </c>
      <c r="AW437" s="175" t="s">
        <v>188</v>
      </c>
      <c r="AX437" s="175" t="s">
        <v>77</v>
      </c>
      <c r="AY437" s="175" t="s">
        <v>216</v>
      </c>
    </row>
    <row r="438" spans="2:51" s="6" customFormat="1" ht="15.75" customHeight="1">
      <c r="B438" s="176"/>
      <c r="C438" s="177"/>
      <c r="D438" s="169" t="s">
        <v>225</v>
      </c>
      <c r="E438" s="177"/>
      <c r="F438" s="178" t="s">
        <v>226</v>
      </c>
      <c r="G438" s="177"/>
      <c r="H438" s="179">
        <v>4</v>
      </c>
      <c r="J438" s="177"/>
      <c r="K438" s="177"/>
      <c r="L438" s="180"/>
      <c r="M438" s="181"/>
      <c r="N438" s="177"/>
      <c r="O438" s="177"/>
      <c r="P438" s="177"/>
      <c r="Q438" s="177"/>
      <c r="R438" s="177"/>
      <c r="S438" s="177"/>
      <c r="T438" s="182"/>
      <c r="AT438" s="183" t="s">
        <v>225</v>
      </c>
      <c r="AU438" s="183" t="s">
        <v>85</v>
      </c>
      <c r="AV438" s="183" t="s">
        <v>181</v>
      </c>
      <c r="AW438" s="183" t="s">
        <v>188</v>
      </c>
      <c r="AX438" s="183" t="s">
        <v>22</v>
      </c>
      <c r="AY438" s="183" t="s">
        <v>216</v>
      </c>
    </row>
    <row r="439" spans="2:65" s="6" customFormat="1" ht="15.75" customHeight="1">
      <c r="B439" s="23"/>
      <c r="C439" s="153" t="s">
        <v>610</v>
      </c>
      <c r="D439" s="153" t="s">
        <v>218</v>
      </c>
      <c r="E439" s="154" t="s">
        <v>611</v>
      </c>
      <c r="F439" s="155" t="s">
        <v>612</v>
      </c>
      <c r="G439" s="156" t="s">
        <v>116</v>
      </c>
      <c r="H439" s="157">
        <v>32.3</v>
      </c>
      <c r="I439" s="158"/>
      <c r="J439" s="159">
        <f>ROUND($I$439*$H$439,2)</f>
        <v>0</v>
      </c>
      <c r="K439" s="155" t="s">
        <v>221</v>
      </c>
      <c r="L439" s="43"/>
      <c r="M439" s="160"/>
      <c r="N439" s="161" t="s">
        <v>48</v>
      </c>
      <c r="O439" s="24"/>
      <c r="P439" s="24"/>
      <c r="Q439" s="162">
        <v>0.1295</v>
      </c>
      <c r="R439" s="162">
        <f>$Q$439*$H$439</f>
        <v>4.18285</v>
      </c>
      <c r="S439" s="162">
        <v>0</v>
      </c>
      <c r="T439" s="163">
        <f>$S$439*$H$439</f>
        <v>0</v>
      </c>
      <c r="AR439" s="97" t="s">
        <v>181</v>
      </c>
      <c r="AT439" s="97" t="s">
        <v>218</v>
      </c>
      <c r="AU439" s="97" t="s">
        <v>85</v>
      </c>
      <c r="AY439" s="6" t="s">
        <v>216</v>
      </c>
      <c r="BE439" s="164">
        <f>IF($N$439="základní",$J$439,0)</f>
        <v>0</v>
      </c>
      <c r="BF439" s="164">
        <f>IF($N$439="snížená",$J$439,0)</f>
        <v>0</v>
      </c>
      <c r="BG439" s="164">
        <f>IF($N$439="zákl. přenesená",$J$439,0)</f>
        <v>0</v>
      </c>
      <c r="BH439" s="164">
        <f>IF($N$439="sníž. přenesená",$J$439,0)</f>
        <v>0</v>
      </c>
      <c r="BI439" s="164">
        <f>IF($N$439="nulová",$J$439,0)</f>
        <v>0</v>
      </c>
      <c r="BJ439" s="97" t="s">
        <v>22</v>
      </c>
      <c r="BK439" s="164">
        <f>ROUND($I$439*$H$439,2)</f>
        <v>0</v>
      </c>
      <c r="BL439" s="97" t="s">
        <v>181</v>
      </c>
      <c r="BM439" s="97" t="s">
        <v>613</v>
      </c>
    </row>
    <row r="440" spans="2:47" s="6" customFormat="1" ht="27" customHeight="1">
      <c r="B440" s="23"/>
      <c r="C440" s="24"/>
      <c r="D440" s="165" t="s">
        <v>223</v>
      </c>
      <c r="E440" s="24"/>
      <c r="F440" s="166" t="s">
        <v>614</v>
      </c>
      <c r="G440" s="24"/>
      <c r="H440" s="24"/>
      <c r="J440" s="24"/>
      <c r="K440" s="24"/>
      <c r="L440" s="43"/>
      <c r="M440" s="56"/>
      <c r="N440" s="24"/>
      <c r="O440" s="24"/>
      <c r="P440" s="24"/>
      <c r="Q440" s="24"/>
      <c r="R440" s="24"/>
      <c r="S440" s="24"/>
      <c r="T440" s="57"/>
      <c r="AT440" s="6" t="s">
        <v>223</v>
      </c>
      <c r="AU440" s="6" t="s">
        <v>85</v>
      </c>
    </row>
    <row r="441" spans="2:51" s="6" customFormat="1" ht="15.75" customHeight="1">
      <c r="B441" s="184"/>
      <c r="C441" s="185"/>
      <c r="D441" s="169" t="s">
        <v>225</v>
      </c>
      <c r="E441" s="185"/>
      <c r="F441" s="186" t="s">
        <v>242</v>
      </c>
      <c r="G441" s="185"/>
      <c r="H441" s="185"/>
      <c r="J441" s="185"/>
      <c r="K441" s="185"/>
      <c r="L441" s="187"/>
      <c r="M441" s="188"/>
      <c r="N441" s="185"/>
      <c r="O441" s="185"/>
      <c r="P441" s="185"/>
      <c r="Q441" s="185"/>
      <c r="R441" s="185"/>
      <c r="S441" s="185"/>
      <c r="T441" s="189"/>
      <c r="AT441" s="190" t="s">
        <v>225</v>
      </c>
      <c r="AU441" s="190" t="s">
        <v>85</v>
      </c>
      <c r="AV441" s="190" t="s">
        <v>22</v>
      </c>
      <c r="AW441" s="190" t="s">
        <v>188</v>
      </c>
      <c r="AX441" s="190" t="s">
        <v>77</v>
      </c>
      <c r="AY441" s="190" t="s">
        <v>216</v>
      </c>
    </row>
    <row r="442" spans="2:51" s="6" customFormat="1" ht="15.75" customHeight="1">
      <c r="B442" s="167"/>
      <c r="C442" s="168"/>
      <c r="D442" s="169" t="s">
        <v>225</v>
      </c>
      <c r="E442" s="168" t="s">
        <v>114</v>
      </c>
      <c r="F442" s="170" t="s">
        <v>117</v>
      </c>
      <c r="G442" s="168"/>
      <c r="H442" s="171">
        <v>32.3</v>
      </c>
      <c r="J442" s="168"/>
      <c r="K442" s="168"/>
      <c r="L442" s="172"/>
      <c r="M442" s="173"/>
      <c r="N442" s="168"/>
      <c r="O442" s="168"/>
      <c r="P442" s="168"/>
      <c r="Q442" s="168"/>
      <c r="R442" s="168"/>
      <c r="S442" s="168"/>
      <c r="T442" s="174"/>
      <c r="AT442" s="175" t="s">
        <v>225</v>
      </c>
      <c r="AU442" s="175" t="s">
        <v>85</v>
      </c>
      <c r="AV442" s="175" t="s">
        <v>85</v>
      </c>
      <c r="AW442" s="175" t="s">
        <v>188</v>
      </c>
      <c r="AX442" s="175" t="s">
        <v>77</v>
      </c>
      <c r="AY442" s="175" t="s">
        <v>216</v>
      </c>
    </row>
    <row r="443" spans="2:51" s="6" customFormat="1" ht="15.75" customHeight="1">
      <c r="B443" s="176"/>
      <c r="C443" s="177"/>
      <c r="D443" s="169" t="s">
        <v>225</v>
      </c>
      <c r="E443" s="177"/>
      <c r="F443" s="178" t="s">
        <v>226</v>
      </c>
      <c r="G443" s="177"/>
      <c r="H443" s="179">
        <v>32.3</v>
      </c>
      <c r="J443" s="177"/>
      <c r="K443" s="177"/>
      <c r="L443" s="180"/>
      <c r="M443" s="181"/>
      <c r="N443" s="177"/>
      <c r="O443" s="177"/>
      <c r="P443" s="177"/>
      <c r="Q443" s="177"/>
      <c r="R443" s="177"/>
      <c r="S443" s="177"/>
      <c r="T443" s="182"/>
      <c r="AT443" s="183" t="s">
        <v>225</v>
      </c>
      <c r="AU443" s="183" t="s">
        <v>85</v>
      </c>
      <c r="AV443" s="183" t="s">
        <v>181</v>
      </c>
      <c r="AW443" s="183" t="s">
        <v>188</v>
      </c>
      <c r="AX443" s="183" t="s">
        <v>22</v>
      </c>
      <c r="AY443" s="183" t="s">
        <v>216</v>
      </c>
    </row>
    <row r="444" spans="2:65" s="6" customFormat="1" ht="15.75" customHeight="1">
      <c r="B444" s="23"/>
      <c r="C444" s="192" t="s">
        <v>615</v>
      </c>
      <c r="D444" s="192" t="s">
        <v>325</v>
      </c>
      <c r="E444" s="193" t="s">
        <v>616</v>
      </c>
      <c r="F444" s="194" t="s">
        <v>617</v>
      </c>
      <c r="G444" s="195" t="s">
        <v>121</v>
      </c>
      <c r="H444" s="196">
        <v>64.6</v>
      </c>
      <c r="I444" s="197"/>
      <c r="J444" s="198">
        <f>ROUND($I$444*$H$444,2)</f>
        <v>0</v>
      </c>
      <c r="K444" s="194"/>
      <c r="L444" s="199"/>
      <c r="M444" s="200"/>
      <c r="N444" s="201" t="s">
        <v>48</v>
      </c>
      <c r="O444" s="24"/>
      <c r="P444" s="24"/>
      <c r="Q444" s="162">
        <v>0.024</v>
      </c>
      <c r="R444" s="162">
        <f>$Q$444*$H$444</f>
        <v>1.5504</v>
      </c>
      <c r="S444" s="162">
        <v>0</v>
      </c>
      <c r="T444" s="163">
        <f>$S$444*$H$444</f>
        <v>0</v>
      </c>
      <c r="AR444" s="97" t="s">
        <v>262</v>
      </c>
      <c r="AT444" s="97" t="s">
        <v>325</v>
      </c>
      <c r="AU444" s="97" t="s">
        <v>85</v>
      </c>
      <c r="AY444" s="6" t="s">
        <v>216</v>
      </c>
      <c r="BE444" s="164">
        <f>IF($N$444="základní",$J$444,0)</f>
        <v>0</v>
      </c>
      <c r="BF444" s="164">
        <f>IF($N$444="snížená",$J$444,0)</f>
        <v>0</v>
      </c>
      <c r="BG444" s="164">
        <f>IF($N$444="zákl. přenesená",$J$444,0)</f>
        <v>0</v>
      </c>
      <c r="BH444" s="164">
        <f>IF($N$444="sníž. přenesená",$J$444,0)</f>
        <v>0</v>
      </c>
      <c r="BI444" s="164">
        <f>IF($N$444="nulová",$J$444,0)</f>
        <v>0</v>
      </c>
      <c r="BJ444" s="97" t="s">
        <v>22</v>
      </c>
      <c r="BK444" s="164">
        <f>ROUND($I$444*$H$444,2)</f>
        <v>0</v>
      </c>
      <c r="BL444" s="97" t="s">
        <v>181</v>
      </c>
      <c r="BM444" s="97" t="s">
        <v>618</v>
      </c>
    </row>
    <row r="445" spans="2:47" s="6" customFormat="1" ht="27" customHeight="1">
      <c r="B445" s="23"/>
      <c r="C445" s="24"/>
      <c r="D445" s="165" t="s">
        <v>223</v>
      </c>
      <c r="E445" s="24"/>
      <c r="F445" s="166" t="s">
        <v>619</v>
      </c>
      <c r="G445" s="24"/>
      <c r="H445" s="24"/>
      <c r="J445" s="24"/>
      <c r="K445" s="24"/>
      <c r="L445" s="43"/>
      <c r="M445" s="56"/>
      <c r="N445" s="24"/>
      <c r="O445" s="24"/>
      <c r="P445" s="24"/>
      <c r="Q445" s="24"/>
      <c r="R445" s="24"/>
      <c r="S445" s="24"/>
      <c r="T445" s="57"/>
      <c r="AT445" s="6" t="s">
        <v>223</v>
      </c>
      <c r="AU445" s="6" t="s">
        <v>85</v>
      </c>
    </row>
    <row r="446" spans="2:51" s="6" customFormat="1" ht="15.75" customHeight="1">
      <c r="B446" s="167"/>
      <c r="C446" s="168"/>
      <c r="D446" s="169" t="s">
        <v>225</v>
      </c>
      <c r="E446" s="168"/>
      <c r="F446" s="170" t="s">
        <v>620</v>
      </c>
      <c r="G446" s="168"/>
      <c r="H446" s="171">
        <v>64.6</v>
      </c>
      <c r="J446" s="168"/>
      <c r="K446" s="168"/>
      <c r="L446" s="172"/>
      <c r="M446" s="173"/>
      <c r="N446" s="168"/>
      <c r="O446" s="168"/>
      <c r="P446" s="168"/>
      <c r="Q446" s="168"/>
      <c r="R446" s="168"/>
      <c r="S446" s="168"/>
      <c r="T446" s="174"/>
      <c r="AT446" s="175" t="s">
        <v>225</v>
      </c>
      <c r="AU446" s="175" t="s">
        <v>85</v>
      </c>
      <c r="AV446" s="175" t="s">
        <v>85</v>
      </c>
      <c r="AW446" s="175" t="s">
        <v>188</v>
      </c>
      <c r="AX446" s="175" t="s">
        <v>77</v>
      </c>
      <c r="AY446" s="175" t="s">
        <v>216</v>
      </c>
    </row>
    <row r="447" spans="2:51" s="6" customFormat="1" ht="15.75" customHeight="1">
      <c r="B447" s="176"/>
      <c r="C447" s="177"/>
      <c r="D447" s="169" t="s">
        <v>225</v>
      </c>
      <c r="E447" s="177"/>
      <c r="F447" s="178" t="s">
        <v>226</v>
      </c>
      <c r="G447" s="177"/>
      <c r="H447" s="179">
        <v>64.6</v>
      </c>
      <c r="J447" s="177"/>
      <c r="K447" s="177"/>
      <c r="L447" s="180"/>
      <c r="M447" s="181"/>
      <c r="N447" s="177"/>
      <c r="O447" s="177"/>
      <c r="P447" s="177"/>
      <c r="Q447" s="177"/>
      <c r="R447" s="177"/>
      <c r="S447" s="177"/>
      <c r="T447" s="182"/>
      <c r="AT447" s="183" t="s">
        <v>225</v>
      </c>
      <c r="AU447" s="183" t="s">
        <v>85</v>
      </c>
      <c r="AV447" s="183" t="s">
        <v>181</v>
      </c>
      <c r="AW447" s="183" t="s">
        <v>188</v>
      </c>
      <c r="AX447" s="183" t="s">
        <v>22</v>
      </c>
      <c r="AY447" s="183" t="s">
        <v>216</v>
      </c>
    </row>
    <row r="448" spans="2:65" s="6" customFormat="1" ht="15.75" customHeight="1">
      <c r="B448" s="23"/>
      <c r="C448" s="153" t="s">
        <v>621</v>
      </c>
      <c r="D448" s="153" t="s">
        <v>218</v>
      </c>
      <c r="E448" s="154" t="s">
        <v>622</v>
      </c>
      <c r="F448" s="155" t="s">
        <v>623</v>
      </c>
      <c r="G448" s="156" t="s">
        <v>116</v>
      </c>
      <c r="H448" s="157">
        <v>37</v>
      </c>
      <c r="I448" s="158"/>
      <c r="J448" s="159">
        <f>ROUND($I$448*$H$448,2)</f>
        <v>0</v>
      </c>
      <c r="K448" s="155" t="s">
        <v>221</v>
      </c>
      <c r="L448" s="43"/>
      <c r="M448" s="160"/>
      <c r="N448" s="161" t="s">
        <v>48</v>
      </c>
      <c r="O448" s="24"/>
      <c r="P448" s="24"/>
      <c r="Q448" s="162">
        <v>0</v>
      </c>
      <c r="R448" s="162">
        <f>$Q$448*$H$448</f>
        <v>0</v>
      </c>
      <c r="S448" s="162">
        <v>0</v>
      </c>
      <c r="T448" s="163">
        <f>$S$448*$H$448</f>
        <v>0</v>
      </c>
      <c r="AR448" s="97" t="s">
        <v>181</v>
      </c>
      <c r="AT448" s="97" t="s">
        <v>218</v>
      </c>
      <c r="AU448" s="97" t="s">
        <v>85</v>
      </c>
      <c r="AY448" s="6" t="s">
        <v>216</v>
      </c>
      <c r="BE448" s="164">
        <f>IF($N$448="základní",$J$448,0)</f>
        <v>0</v>
      </c>
      <c r="BF448" s="164">
        <f>IF($N$448="snížená",$J$448,0)</f>
        <v>0</v>
      </c>
      <c r="BG448" s="164">
        <f>IF($N$448="zákl. přenesená",$J$448,0)</f>
        <v>0</v>
      </c>
      <c r="BH448" s="164">
        <f>IF($N$448="sníž. přenesená",$J$448,0)</f>
        <v>0</v>
      </c>
      <c r="BI448" s="164">
        <f>IF($N$448="nulová",$J$448,0)</f>
        <v>0</v>
      </c>
      <c r="BJ448" s="97" t="s">
        <v>22</v>
      </c>
      <c r="BK448" s="164">
        <f>ROUND($I$448*$H$448,2)</f>
        <v>0</v>
      </c>
      <c r="BL448" s="97" t="s">
        <v>181</v>
      </c>
      <c r="BM448" s="97" t="s">
        <v>624</v>
      </c>
    </row>
    <row r="449" spans="2:47" s="6" customFormat="1" ht="27" customHeight="1">
      <c r="B449" s="23"/>
      <c r="C449" s="24"/>
      <c r="D449" s="165" t="s">
        <v>223</v>
      </c>
      <c r="E449" s="24"/>
      <c r="F449" s="166" t="s">
        <v>625</v>
      </c>
      <c r="G449" s="24"/>
      <c r="H449" s="24"/>
      <c r="J449" s="24"/>
      <c r="K449" s="24"/>
      <c r="L449" s="43"/>
      <c r="M449" s="56"/>
      <c r="N449" s="24"/>
      <c r="O449" s="24"/>
      <c r="P449" s="24"/>
      <c r="Q449" s="24"/>
      <c r="R449" s="24"/>
      <c r="S449" s="24"/>
      <c r="T449" s="57"/>
      <c r="AT449" s="6" t="s">
        <v>223</v>
      </c>
      <c r="AU449" s="6" t="s">
        <v>85</v>
      </c>
    </row>
    <row r="450" spans="2:51" s="6" customFormat="1" ht="15.75" customHeight="1">
      <c r="B450" s="167"/>
      <c r="C450" s="168"/>
      <c r="D450" s="169" t="s">
        <v>225</v>
      </c>
      <c r="E450" s="168"/>
      <c r="F450" s="170" t="s">
        <v>151</v>
      </c>
      <c r="G450" s="168"/>
      <c r="H450" s="171">
        <v>37</v>
      </c>
      <c r="J450" s="168"/>
      <c r="K450" s="168"/>
      <c r="L450" s="172"/>
      <c r="M450" s="173"/>
      <c r="N450" s="168"/>
      <c r="O450" s="168"/>
      <c r="P450" s="168"/>
      <c r="Q450" s="168"/>
      <c r="R450" s="168"/>
      <c r="S450" s="168"/>
      <c r="T450" s="174"/>
      <c r="AT450" s="175" t="s">
        <v>225</v>
      </c>
      <c r="AU450" s="175" t="s">
        <v>85</v>
      </c>
      <c r="AV450" s="175" t="s">
        <v>85</v>
      </c>
      <c r="AW450" s="175" t="s">
        <v>188</v>
      </c>
      <c r="AX450" s="175" t="s">
        <v>77</v>
      </c>
      <c r="AY450" s="175" t="s">
        <v>216</v>
      </c>
    </row>
    <row r="451" spans="2:51" s="6" customFormat="1" ht="15.75" customHeight="1">
      <c r="B451" s="176"/>
      <c r="C451" s="177"/>
      <c r="D451" s="169" t="s">
        <v>225</v>
      </c>
      <c r="E451" s="177"/>
      <c r="F451" s="178" t="s">
        <v>226</v>
      </c>
      <c r="G451" s="177"/>
      <c r="H451" s="179">
        <v>37</v>
      </c>
      <c r="J451" s="177"/>
      <c r="K451" s="177"/>
      <c r="L451" s="180"/>
      <c r="M451" s="181"/>
      <c r="N451" s="177"/>
      <c r="O451" s="177"/>
      <c r="P451" s="177"/>
      <c r="Q451" s="177"/>
      <c r="R451" s="177"/>
      <c r="S451" s="177"/>
      <c r="T451" s="182"/>
      <c r="AT451" s="183" t="s">
        <v>225</v>
      </c>
      <c r="AU451" s="183" t="s">
        <v>85</v>
      </c>
      <c r="AV451" s="183" t="s">
        <v>181</v>
      </c>
      <c r="AW451" s="183" t="s">
        <v>188</v>
      </c>
      <c r="AX451" s="183" t="s">
        <v>22</v>
      </c>
      <c r="AY451" s="183" t="s">
        <v>216</v>
      </c>
    </row>
    <row r="452" spans="2:65" s="6" customFormat="1" ht="15.75" customHeight="1">
      <c r="B452" s="23"/>
      <c r="C452" s="153" t="s">
        <v>626</v>
      </c>
      <c r="D452" s="153" t="s">
        <v>218</v>
      </c>
      <c r="E452" s="154" t="s">
        <v>627</v>
      </c>
      <c r="F452" s="155" t="s">
        <v>628</v>
      </c>
      <c r="G452" s="156" t="s">
        <v>116</v>
      </c>
      <c r="H452" s="157">
        <v>37</v>
      </c>
      <c r="I452" s="158"/>
      <c r="J452" s="159">
        <f>ROUND($I$452*$H$452,2)</f>
        <v>0</v>
      </c>
      <c r="K452" s="155" t="s">
        <v>221</v>
      </c>
      <c r="L452" s="43"/>
      <c r="M452" s="160"/>
      <c r="N452" s="161" t="s">
        <v>48</v>
      </c>
      <c r="O452" s="24"/>
      <c r="P452" s="24"/>
      <c r="Q452" s="162">
        <v>0</v>
      </c>
      <c r="R452" s="162">
        <f>$Q$452*$H$452</f>
        <v>0</v>
      </c>
      <c r="S452" s="162">
        <v>0</v>
      </c>
      <c r="T452" s="163">
        <f>$S$452*$H$452</f>
        <v>0</v>
      </c>
      <c r="AR452" s="97" t="s">
        <v>181</v>
      </c>
      <c r="AT452" s="97" t="s">
        <v>218</v>
      </c>
      <c r="AU452" s="97" t="s">
        <v>85</v>
      </c>
      <c r="AY452" s="6" t="s">
        <v>216</v>
      </c>
      <c r="BE452" s="164">
        <f>IF($N$452="základní",$J$452,0)</f>
        <v>0</v>
      </c>
      <c r="BF452" s="164">
        <f>IF($N$452="snížená",$J$452,0)</f>
        <v>0</v>
      </c>
      <c r="BG452" s="164">
        <f>IF($N$452="zákl. přenesená",$J$452,0)</f>
        <v>0</v>
      </c>
      <c r="BH452" s="164">
        <f>IF($N$452="sníž. přenesená",$J$452,0)</f>
        <v>0</v>
      </c>
      <c r="BI452" s="164">
        <f>IF($N$452="nulová",$J$452,0)</f>
        <v>0</v>
      </c>
      <c r="BJ452" s="97" t="s">
        <v>22</v>
      </c>
      <c r="BK452" s="164">
        <f>ROUND($I$452*$H$452,2)</f>
        <v>0</v>
      </c>
      <c r="BL452" s="97" t="s">
        <v>181</v>
      </c>
      <c r="BM452" s="97" t="s">
        <v>629</v>
      </c>
    </row>
    <row r="453" spans="2:47" s="6" customFormat="1" ht="16.5" customHeight="1">
      <c r="B453" s="23"/>
      <c r="C453" s="24"/>
      <c r="D453" s="165" t="s">
        <v>223</v>
      </c>
      <c r="E453" s="24"/>
      <c r="F453" s="166" t="s">
        <v>630</v>
      </c>
      <c r="G453" s="24"/>
      <c r="H453" s="24"/>
      <c r="J453" s="24"/>
      <c r="K453" s="24"/>
      <c r="L453" s="43"/>
      <c r="M453" s="56"/>
      <c r="N453" s="24"/>
      <c r="O453" s="24"/>
      <c r="P453" s="24"/>
      <c r="Q453" s="24"/>
      <c r="R453" s="24"/>
      <c r="S453" s="24"/>
      <c r="T453" s="57"/>
      <c r="AT453" s="6" t="s">
        <v>223</v>
      </c>
      <c r="AU453" s="6" t="s">
        <v>85</v>
      </c>
    </row>
    <row r="454" spans="2:51" s="6" customFormat="1" ht="15.75" customHeight="1">
      <c r="B454" s="184"/>
      <c r="C454" s="185"/>
      <c r="D454" s="169" t="s">
        <v>225</v>
      </c>
      <c r="E454" s="185"/>
      <c r="F454" s="186" t="s">
        <v>380</v>
      </c>
      <c r="G454" s="185"/>
      <c r="H454" s="185"/>
      <c r="J454" s="185"/>
      <c r="K454" s="185"/>
      <c r="L454" s="187"/>
      <c r="M454" s="188"/>
      <c r="N454" s="185"/>
      <c r="O454" s="185"/>
      <c r="P454" s="185"/>
      <c r="Q454" s="185"/>
      <c r="R454" s="185"/>
      <c r="S454" s="185"/>
      <c r="T454" s="189"/>
      <c r="AT454" s="190" t="s">
        <v>225</v>
      </c>
      <c r="AU454" s="190" t="s">
        <v>85</v>
      </c>
      <c r="AV454" s="190" t="s">
        <v>22</v>
      </c>
      <c r="AW454" s="190" t="s">
        <v>188</v>
      </c>
      <c r="AX454" s="190" t="s">
        <v>77</v>
      </c>
      <c r="AY454" s="190" t="s">
        <v>216</v>
      </c>
    </row>
    <row r="455" spans="2:51" s="6" customFormat="1" ht="15.75" customHeight="1">
      <c r="B455" s="167"/>
      <c r="C455" s="168"/>
      <c r="D455" s="169" t="s">
        <v>225</v>
      </c>
      <c r="E455" s="168" t="s">
        <v>151</v>
      </c>
      <c r="F455" s="170" t="s">
        <v>153</v>
      </c>
      <c r="G455" s="168"/>
      <c r="H455" s="171">
        <v>37</v>
      </c>
      <c r="J455" s="168"/>
      <c r="K455" s="168"/>
      <c r="L455" s="172"/>
      <c r="M455" s="173"/>
      <c r="N455" s="168"/>
      <c r="O455" s="168"/>
      <c r="P455" s="168"/>
      <c r="Q455" s="168"/>
      <c r="R455" s="168"/>
      <c r="S455" s="168"/>
      <c r="T455" s="174"/>
      <c r="AT455" s="175" t="s">
        <v>225</v>
      </c>
      <c r="AU455" s="175" t="s">
        <v>85</v>
      </c>
      <c r="AV455" s="175" t="s">
        <v>85</v>
      </c>
      <c r="AW455" s="175" t="s">
        <v>188</v>
      </c>
      <c r="AX455" s="175" t="s">
        <v>77</v>
      </c>
      <c r="AY455" s="175" t="s">
        <v>216</v>
      </c>
    </row>
    <row r="456" spans="2:51" s="6" customFormat="1" ht="15.75" customHeight="1">
      <c r="B456" s="176"/>
      <c r="C456" s="177"/>
      <c r="D456" s="169" t="s">
        <v>225</v>
      </c>
      <c r="E456" s="177"/>
      <c r="F456" s="178" t="s">
        <v>226</v>
      </c>
      <c r="G456" s="177"/>
      <c r="H456" s="179">
        <v>37</v>
      </c>
      <c r="J456" s="177"/>
      <c r="K456" s="177"/>
      <c r="L456" s="180"/>
      <c r="M456" s="181"/>
      <c r="N456" s="177"/>
      <c r="O456" s="177"/>
      <c r="P456" s="177"/>
      <c r="Q456" s="177"/>
      <c r="R456" s="177"/>
      <c r="S456" s="177"/>
      <c r="T456" s="182"/>
      <c r="AT456" s="183" t="s">
        <v>225</v>
      </c>
      <c r="AU456" s="183" t="s">
        <v>85</v>
      </c>
      <c r="AV456" s="183" t="s">
        <v>181</v>
      </c>
      <c r="AW456" s="183" t="s">
        <v>188</v>
      </c>
      <c r="AX456" s="183" t="s">
        <v>22</v>
      </c>
      <c r="AY456" s="183" t="s">
        <v>216</v>
      </c>
    </row>
    <row r="457" spans="2:63" s="140" customFormat="1" ht="30.75" customHeight="1">
      <c r="B457" s="141"/>
      <c r="C457" s="142"/>
      <c r="D457" s="142" t="s">
        <v>76</v>
      </c>
      <c r="E457" s="151" t="s">
        <v>631</v>
      </c>
      <c r="F457" s="151" t="s">
        <v>632</v>
      </c>
      <c r="G457" s="142"/>
      <c r="H457" s="142"/>
      <c r="J457" s="152">
        <f>$BK$457</f>
        <v>0</v>
      </c>
      <c r="K457" s="142"/>
      <c r="L457" s="145"/>
      <c r="M457" s="146"/>
      <c r="N457" s="142"/>
      <c r="O457" s="142"/>
      <c r="P457" s="147">
        <f>SUM($P$458:$P$468)</f>
        <v>0</v>
      </c>
      <c r="Q457" s="142"/>
      <c r="R457" s="147">
        <f>SUM($R$458:$R$468)</f>
        <v>0</v>
      </c>
      <c r="S457" s="142"/>
      <c r="T457" s="148">
        <f>SUM($T$458:$T$468)</f>
        <v>0</v>
      </c>
      <c r="AR457" s="149" t="s">
        <v>22</v>
      </c>
      <c r="AT457" s="149" t="s">
        <v>76</v>
      </c>
      <c r="AU457" s="149" t="s">
        <v>22</v>
      </c>
      <c r="AY457" s="149" t="s">
        <v>216</v>
      </c>
      <c r="BK457" s="150">
        <f>SUM($BK$458:$BK$468)</f>
        <v>0</v>
      </c>
    </row>
    <row r="458" spans="2:65" s="6" customFormat="1" ht="15.75" customHeight="1">
      <c r="B458" s="23"/>
      <c r="C458" s="153" t="s">
        <v>633</v>
      </c>
      <c r="D458" s="153" t="s">
        <v>218</v>
      </c>
      <c r="E458" s="154" t="s">
        <v>634</v>
      </c>
      <c r="F458" s="155" t="s">
        <v>635</v>
      </c>
      <c r="G458" s="156" t="s">
        <v>313</v>
      </c>
      <c r="H458" s="157">
        <v>69.65</v>
      </c>
      <c r="I458" s="158"/>
      <c r="J458" s="159">
        <f>ROUND($I$458*$H$458,2)</f>
        <v>0</v>
      </c>
      <c r="K458" s="155" t="s">
        <v>221</v>
      </c>
      <c r="L458" s="43"/>
      <c r="M458" s="160"/>
      <c r="N458" s="161" t="s">
        <v>48</v>
      </c>
      <c r="O458" s="24"/>
      <c r="P458" s="24"/>
      <c r="Q458" s="162">
        <v>0</v>
      </c>
      <c r="R458" s="162">
        <f>$Q$458*$H$458</f>
        <v>0</v>
      </c>
      <c r="S458" s="162">
        <v>0</v>
      </c>
      <c r="T458" s="163">
        <f>$S$458*$H$458</f>
        <v>0</v>
      </c>
      <c r="AR458" s="97" t="s">
        <v>181</v>
      </c>
      <c r="AT458" s="97" t="s">
        <v>218</v>
      </c>
      <c r="AU458" s="97" t="s">
        <v>85</v>
      </c>
      <c r="AY458" s="6" t="s">
        <v>216</v>
      </c>
      <c r="BE458" s="164">
        <f>IF($N$458="základní",$J$458,0)</f>
        <v>0</v>
      </c>
      <c r="BF458" s="164">
        <f>IF($N$458="snížená",$J$458,0)</f>
        <v>0</v>
      </c>
      <c r="BG458" s="164">
        <f>IF($N$458="zákl. přenesená",$J$458,0)</f>
        <v>0</v>
      </c>
      <c r="BH458" s="164">
        <f>IF($N$458="sníž. přenesená",$J$458,0)</f>
        <v>0</v>
      </c>
      <c r="BI458" s="164">
        <f>IF($N$458="nulová",$J$458,0)</f>
        <v>0</v>
      </c>
      <c r="BJ458" s="97" t="s">
        <v>22</v>
      </c>
      <c r="BK458" s="164">
        <f>ROUND($I$458*$H$458,2)</f>
        <v>0</v>
      </c>
      <c r="BL458" s="97" t="s">
        <v>181</v>
      </c>
      <c r="BM458" s="97" t="s">
        <v>636</v>
      </c>
    </row>
    <row r="459" spans="2:47" s="6" customFormat="1" ht="16.5" customHeight="1">
      <c r="B459" s="23"/>
      <c r="C459" s="24"/>
      <c r="D459" s="165" t="s">
        <v>223</v>
      </c>
      <c r="E459" s="24"/>
      <c r="F459" s="166" t="s">
        <v>637</v>
      </c>
      <c r="G459" s="24"/>
      <c r="H459" s="24"/>
      <c r="J459" s="24"/>
      <c r="K459" s="24"/>
      <c r="L459" s="43"/>
      <c r="M459" s="56"/>
      <c r="N459" s="24"/>
      <c r="O459" s="24"/>
      <c r="P459" s="24"/>
      <c r="Q459" s="24"/>
      <c r="R459" s="24"/>
      <c r="S459" s="24"/>
      <c r="T459" s="57"/>
      <c r="AT459" s="6" t="s">
        <v>223</v>
      </c>
      <c r="AU459" s="6" t="s">
        <v>85</v>
      </c>
    </row>
    <row r="460" spans="2:65" s="6" customFormat="1" ht="15.75" customHeight="1">
      <c r="B460" s="23"/>
      <c r="C460" s="153" t="s">
        <v>638</v>
      </c>
      <c r="D460" s="153" t="s">
        <v>218</v>
      </c>
      <c r="E460" s="154" t="s">
        <v>639</v>
      </c>
      <c r="F460" s="155" t="s">
        <v>640</v>
      </c>
      <c r="G460" s="156" t="s">
        <v>313</v>
      </c>
      <c r="H460" s="157">
        <v>557.2</v>
      </c>
      <c r="I460" s="158"/>
      <c r="J460" s="159">
        <f>ROUND($I$460*$H$460,2)</f>
        <v>0</v>
      </c>
      <c r="K460" s="155" t="s">
        <v>221</v>
      </c>
      <c r="L460" s="43"/>
      <c r="M460" s="160"/>
      <c r="N460" s="161" t="s">
        <v>48</v>
      </c>
      <c r="O460" s="24"/>
      <c r="P460" s="24"/>
      <c r="Q460" s="162">
        <v>0</v>
      </c>
      <c r="R460" s="162">
        <f>$Q$460*$H$460</f>
        <v>0</v>
      </c>
      <c r="S460" s="162">
        <v>0</v>
      </c>
      <c r="T460" s="163">
        <f>$S$460*$H$460</f>
        <v>0</v>
      </c>
      <c r="AR460" s="97" t="s">
        <v>181</v>
      </c>
      <c r="AT460" s="97" t="s">
        <v>218</v>
      </c>
      <c r="AU460" s="97" t="s">
        <v>85</v>
      </c>
      <c r="AY460" s="6" t="s">
        <v>216</v>
      </c>
      <c r="BE460" s="164">
        <f>IF($N$460="základní",$J$460,0)</f>
        <v>0</v>
      </c>
      <c r="BF460" s="164">
        <f>IF($N$460="snížená",$J$460,0)</f>
        <v>0</v>
      </c>
      <c r="BG460" s="164">
        <f>IF($N$460="zákl. přenesená",$J$460,0)</f>
        <v>0</v>
      </c>
      <c r="BH460" s="164">
        <f>IF($N$460="sníž. přenesená",$J$460,0)</f>
        <v>0</v>
      </c>
      <c r="BI460" s="164">
        <f>IF($N$460="nulová",$J$460,0)</f>
        <v>0</v>
      </c>
      <c r="BJ460" s="97" t="s">
        <v>22</v>
      </c>
      <c r="BK460" s="164">
        <f>ROUND($I$460*$H$460,2)</f>
        <v>0</v>
      </c>
      <c r="BL460" s="97" t="s">
        <v>181</v>
      </c>
      <c r="BM460" s="97" t="s">
        <v>641</v>
      </c>
    </row>
    <row r="461" spans="2:47" s="6" customFormat="1" ht="27" customHeight="1">
      <c r="B461" s="23"/>
      <c r="C461" s="24"/>
      <c r="D461" s="165" t="s">
        <v>223</v>
      </c>
      <c r="E461" s="24"/>
      <c r="F461" s="166" t="s">
        <v>642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223</v>
      </c>
      <c r="AU461" s="6" t="s">
        <v>85</v>
      </c>
    </row>
    <row r="462" spans="2:51" s="6" customFormat="1" ht="15.75" customHeight="1">
      <c r="B462" s="167"/>
      <c r="C462" s="168"/>
      <c r="D462" s="169" t="s">
        <v>225</v>
      </c>
      <c r="E462" s="168"/>
      <c r="F462" s="170" t="s">
        <v>643</v>
      </c>
      <c r="G462" s="168"/>
      <c r="H462" s="171">
        <v>557.2</v>
      </c>
      <c r="J462" s="168"/>
      <c r="K462" s="168"/>
      <c r="L462" s="172"/>
      <c r="M462" s="173"/>
      <c r="N462" s="168"/>
      <c r="O462" s="168"/>
      <c r="P462" s="168"/>
      <c r="Q462" s="168"/>
      <c r="R462" s="168"/>
      <c r="S462" s="168"/>
      <c r="T462" s="174"/>
      <c r="AT462" s="175" t="s">
        <v>225</v>
      </c>
      <c r="AU462" s="175" t="s">
        <v>85</v>
      </c>
      <c r="AV462" s="175" t="s">
        <v>85</v>
      </c>
      <c r="AW462" s="175" t="s">
        <v>77</v>
      </c>
      <c r="AX462" s="175" t="s">
        <v>22</v>
      </c>
      <c r="AY462" s="175" t="s">
        <v>216</v>
      </c>
    </row>
    <row r="463" spans="2:65" s="6" customFormat="1" ht="15.75" customHeight="1">
      <c r="B463" s="23"/>
      <c r="C463" s="153" t="s">
        <v>644</v>
      </c>
      <c r="D463" s="153" t="s">
        <v>218</v>
      </c>
      <c r="E463" s="154" t="s">
        <v>645</v>
      </c>
      <c r="F463" s="155" t="s">
        <v>646</v>
      </c>
      <c r="G463" s="156" t="s">
        <v>313</v>
      </c>
      <c r="H463" s="157">
        <v>9.02</v>
      </c>
      <c r="I463" s="158"/>
      <c r="J463" s="159">
        <f>ROUND($I$463*$H$463,2)</f>
        <v>0</v>
      </c>
      <c r="K463" s="155" t="s">
        <v>221</v>
      </c>
      <c r="L463" s="43"/>
      <c r="M463" s="160"/>
      <c r="N463" s="161" t="s">
        <v>48</v>
      </c>
      <c r="O463" s="24"/>
      <c r="P463" s="24"/>
      <c r="Q463" s="162">
        <v>0</v>
      </c>
      <c r="R463" s="162">
        <f>$Q$463*$H$463</f>
        <v>0</v>
      </c>
      <c r="S463" s="162">
        <v>0</v>
      </c>
      <c r="T463" s="163">
        <f>$S$463*$H$463</f>
        <v>0</v>
      </c>
      <c r="AR463" s="97" t="s">
        <v>181</v>
      </c>
      <c r="AT463" s="97" t="s">
        <v>218</v>
      </c>
      <c r="AU463" s="97" t="s">
        <v>85</v>
      </c>
      <c r="AY463" s="6" t="s">
        <v>216</v>
      </c>
      <c r="BE463" s="164">
        <f>IF($N$463="základní",$J$463,0)</f>
        <v>0</v>
      </c>
      <c r="BF463" s="164">
        <f>IF($N$463="snížená",$J$463,0)</f>
        <v>0</v>
      </c>
      <c r="BG463" s="164">
        <f>IF($N$463="zákl. přenesená",$J$463,0)</f>
        <v>0</v>
      </c>
      <c r="BH463" s="164">
        <f>IF($N$463="sníž. přenesená",$J$463,0)</f>
        <v>0</v>
      </c>
      <c r="BI463" s="164">
        <f>IF($N$463="nulová",$J$463,0)</f>
        <v>0</v>
      </c>
      <c r="BJ463" s="97" t="s">
        <v>22</v>
      </c>
      <c r="BK463" s="164">
        <f>ROUND($I$463*$H$463,2)</f>
        <v>0</v>
      </c>
      <c r="BL463" s="97" t="s">
        <v>181</v>
      </c>
      <c r="BM463" s="97" t="s">
        <v>647</v>
      </c>
    </row>
    <row r="464" spans="2:47" s="6" customFormat="1" ht="16.5" customHeight="1">
      <c r="B464" s="23"/>
      <c r="C464" s="24"/>
      <c r="D464" s="165" t="s">
        <v>223</v>
      </c>
      <c r="E464" s="24"/>
      <c r="F464" s="166" t="s">
        <v>648</v>
      </c>
      <c r="G464" s="24"/>
      <c r="H464" s="24"/>
      <c r="J464" s="24"/>
      <c r="K464" s="24"/>
      <c r="L464" s="43"/>
      <c r="M464" s="56"/>
      <c r="N464" s="24"/>
      <c r="O464" s="24"/>
      <c r="P464" s="24"/>
      <c r="Q464" s="24"/>
      <c r="R464" s="24"/>
      <c r="S464" s="24"/>
      <c r="T464" s="57"/>
      <c r="AT464" s="6" t="s">
        <v>223</v>
      </c>
      <c r="AU464" s="6" t="s">
        <v>85</v>
      </c>
    </row>
    <row r="465" spans="2:65" s="6" customFormat="1" ht="15.75" customHeight="1">
      <c r="B465" s="23"/>
      <c r="C465" s="153" t="s">
        <v>649</v>
      </c>
      <c r="D465" s="153" t="s">
        <v>218</v>
      </c>
      <c r="E465" s="154" t="s">
        <v>650</v>
      </c>
      <c r="F465" s="155" t="s">
        <v>651</v>
      </c>
      <c r="G465" s="156" t="s">
        <v>313</v>
      </c>
      <c r="H465" s="157">
        <v>6.067</v>
      </c>
      <c r="I465" s="158"/>
      <c r="J465" s="159">
        <f>ROUND($I$465*$H$465,2)</f>
        <v>0</v>
      </c>
      <c r="K465" s="155" t="s">
        <v>221</v>
      </c>
      <c r="L465" s="43"/>
      <c r="M465" s="160"/>
      <c r="N465" s="161" t="s">
        <v>48</v>
      </c>
      <c r="O465" s="24"/>
      <c r="P465" s="24"/>
      <c r="Q465" s="162">
        <v>0</v>
      </c>
      <c r="R465" s="162">
        <f>$Q$465*$H$465</f>
        <v>0</v>
      </c>
      <c r="S465" s="162">
        <v>0</v>
      </c>
      <c r="T465" s="163">
        <f>$S$465*$H$465</f>
        <v>0</v>
      </c>
      <c r="AR465" s="97" t="s">
        <v>181</v>
      </c>
      <c r="AT465" s="97" t="s">
        <v>218</v>
      </c>
      <c r="AU465" s="97" t="s">
        <v>85</v>
      </c>
      <c r="AY465" s="6" t="s">
        <v>216</v>
      </c>
      <c r="BE465" s="164">
        <f>IF($N$465="základní",$J$465,0)</f>
        <v>0</v>
      </c>
      <c r="BF465" s="164">
        <f>IF($N$465="snížená",$J$465,0)</f>
        <v>0</v>
      </c>
      <c r="BG465" s="164">
        <f>IF($N$465="zákl. přenesená",$J$465,0)</f>
        <v>0</v>
      </c>
      <c r="BH465" s="164">
        <f>IF($N$465="sníž. přenesená",$J$465,0)</f>
        <v>0</v>
      </c>
      <c r="BI465" s="164">
        <f>IF($N$465="nulová",$J$465,0)</f>
        <v>0</v>
      </c>
      <c r="BJ465" s="97" t="s">
        <v>22</v>
      </c>
      <c r="BK465" s="164">
        <f>ROUND($I$465*$H$465,2)</f>
        <v>0</v>
      </c>
      <c r="BL465" s="97" t="s">
        <v>181</v>
      </c>
      <c r="BM465" s="97" t="s">
        <v>652</v>
      </c>
    </row>
    <row r="466" spans="2:47" s="6" customFormat="1" ht="16.5" customHeight="1">
      <c r="B466" s="23"/>
      <c r="C466" s="24"/>
      <c r="D466" s="165" t="s">
        <v>223</v>
      </c>
      <c r="E466" s="24"/>
      <c r="F466" s="166" t="s">
        <v>653</v>
      </c>
      <c r="G466" s="24"/>
      <c r="H466" s="24"/>
      <c r="J466" s="24"/>
      <c r="K466" s="24"/>
      <c r="L466" s="43"/>
      <c r="M466" s="56"/>
      <c r="N466" s="24"/>
      <c r="O466" s="24"/>
      <c r="P466" s="24"/>
      <c r="Q466" s="24"/>
      <c r="R466" s="24"/>
      <c r="S466" s="24"/>
      <c r="T466" s="57"/>
      <c r="AT466" s="6" t="s">
        <v>223</v>
      </c>
      <c r="AU466" s="6" t="s">
        <v>85</v>
      </c>
    </row>
    <row r="467" spans="2:65" s="6" customFormat="1" ht="15.75" customHeight="1">
      <c r="B467" s="23"/>
      <c r="C467" s="153" t="s">
        <v>654</v>
      </c>
      <c r="D467" s="153" t="s">
        <v>218</v>
      </c>
      <c r="E467" s="154" t="s">
        <v>655</v>
      </c>
      <c r="F467" s="155" t="s">
        <v>656</v>
      </c>
      <c r="G467" s="156" t="s">
        <v>313</v>
      </c>
      <c r="H467" s="157">
        <v>54.563</v>
      </c>
      <c r="I467" s="158"/>
      <c r="J467" s="159">
        <f>ROUND($I$467*$H$467,2)</f>
        <v>0</v>
      </c>
      <c r="K467" s="155" t="s">
        <v>221</v>
      </c>
      <c r="L467" s="43"/>
      <c r="M467" s="160"/>
      <c r="N467" s="161" t="s">
        <v>48</v>
      </c>
      <c r="O467" s="24"/>
      <c r="P467" s="24"/>
      <c r="Q467" s="162">
        <v>0</v>
      </c>
      <c r="R467" s="162">
        <f>$Q$467*$H$467</f>
        <v>0</v>
      </c>
      <c r="S467" s="162">
        <v>0</v>
      </c>
      <c r="T467" s="163">
        <f>$S$467*$H$467</f>
        <v>0</v>
      </c>
      <c r="AR467" s="97" t="s">
        <v>181</v>
      </c>
      <c r="AT467" s="97" t="s">
        <v>218</v>
      </c>
      <c r="AU467" s="97" t="s">
        <v>85</v>
      </c>
      <c r="AY467" s="6" t="s">
        <v>216</v>
      </c>
      <c r="BE467" s="164">
        <f>IF($N$467="základní",$J$467,0)</f>
        <v>0</v>
      </c>
      <c r="BF467" s="164">
        <f>IF($N$467="snížená",$J$467,0)</f>
        <v>0</v>
      </c>
      <c r="BG467" s="164">
        <f>IF($N$467="zákl. přenesená",$J$467,0)</f>
        <v>0</v>
      </c>
      <c r="BH467" s="164">
        <f>IF($N$467="sníž. přenesená",$J$467,0)</f>
        <v>0</v>
      </c>
      <c r="BI467" s="164">
        <f>IF($N$467="nulová",$J$467,0)</f>
        <v>0</v>
      </c>
      <c r="BJ467" s="97" t="s">
        <v>22</v>
      </c>
      <c r="BK467" s="164">
        <f>ROUND($I$467*$H$467,2)</f>
        <v>0</v>
      </c>
      <c r="BL467" s="97" t="s">
        <v>181</v>
      </c>
      <c r="BM467" s="97" t="s">
        <v>657</v>
      </c>
    </row>
    <row r="468" spans="2:47" s="6" customFormat="1" ht="16.5" customHeight="1">
      <c r="B468" s="23"/>
      <c r="C468" s="24"/>
      <c r="D468" s="165" t="s">
        <v>223</v>
      </c>
      <c r="E468" s="24"/>
      <c r="F468" s="166" t="s">
        <v>658</v>
      </c>
      <c r="G468" s="24"/>
      <c r="H468" s="24"/>
      <c r="J468" s="24"/>
      <c r="K468" s="24"/>
      <c r="L468" s="43"/>
      <c r="M468" s="56"/>
      <c r="N468" s="24"/>
      <c r="O468" s="24"/>
      <c r="P468" s="24"/>
      <c r="Q468" s="24"/>
      <c r="R468" s="24"/>
      <c r="S468" s="24"/>
      <c r="T468" s="57"/>
      <c r="AT468" s="6" t="s">
        <v>223</v>
      </c>
      <c r="AU468" s="6" t="s">
        <v>85</v>
      </c>
    </row>
    <row r="469" spans="2:63" s="140" customFormat="1" ht="30.75" customHeight="1">
      <c r="B469" s="141"/>
      <c r="C469" s="142"/>
      <c r="D469" s="142" t="s">
        <v>76</v>
      </c>
      <c r="E469" s="151" t="s">
        <v>659</v>
      </c>
      <c r="F469" s="151" t="s">
        <v>660</v>
      </c>
      <c r="G469" s="142"/>
      <c r="H469" s="142"/>
      <c r="J469" s="152">
        <f>$BK$469</f>
        <v>0</v>
      </c>
      <c r="K469" s="142"/>
      <c r="L469" s="145"/>
      <c r="M469" s="146"/>
      <c r="N469" s="142"/>
      <c r="O469" s="142"/>
      <c r="P469" s="147">
        <f>SUM($P$470:$P$471)</f>
        <v>0</v>
      </c>
      <c r="Q469" s="142"/>
      <c r="R469" s="147">
        <f>SUM($R$470:$R$471)</f>
        <v>0</v>
      </c>
      <c r="S469" s="142"/>
      <c r="T469" s="148">
        <f>SUM($T$470:$T$471)</f>
        <v>0</v>
      </c>
      <c r="AR469" s="149" t="s">
        <v>22</v>
      </c>
      <c r="AT469" s="149" t="s">
        <v>76</v>
      </c>
      <c r="AU469" s="149" t="s">
        <v>22</v>
      </c>
      <c r="AY469" s="149" t="s">
        <v>216</v>
      </c>
      <c r="BK469" s="150">
        <f>SUM($BK$470:$BK$471)</f>
        <v>0</v>
      </c>
    </row>
    <row r="470" spans="2:65" s="6" customFormat="1" ht="15.75" customHeight="1">
      <c r="B470" s="23"/>
      <c r="C470" s="153" t="s">
        <v>661</v>
      </c>
      <c r="D470" s="153" t="s">
        <v>218</v>
      </c>
      <c r="E470" s="154" t="s">
        <v>662</v>
      </c>
      <c r="F470" s="155" t="s">
        <v>663</v>
      </c>
      <c r="G470" s="156" t="s">
        <v>313</v>
      </c>
      <c r="H470" s="157">
        <v>117.02</v>
      </c>
      <c r="I470" s="158"/>
      <c r="J470" s="159">
        <f>ROUND($I$470*$H$470,2)</f>
        <v>0</v>
      </c>
      <c r="K470" s="155" t="s">
        <v>221</v>
      </c>
      <c r="L470" s="43"/>
      <c r="M470" s="160"/>
      <c r="N470" s="161" t="s">
        <v>48</v>
      </c>
      <c r="O470" s="24"/>
      <c r="P470" s="24"/>
      <c r="Q470" s="162">
        <v>0</v>
      </c>
      <c r="R470" s="162">
        <f>$Q$470*$H$470</f>
        <v>0</v>
      </c>
      <c r="S470" s="162">
        <v>0</v>
      </c>
      <c r="T470" s="163">
        <f>$S$470*$H$470</f>
        <v>0</v>
      </c>
      <c r="AR470" s="97" t="s">
        <v>181</v>
      </c>
      <c r="AT470" s="97" t="s">
        <v>218</v>
      </c>
      <c r="AU470" s="97" t="s">
        <v>85</v>
      </c>
      <c r="AY470" s="6" t="s">
        <v>216</v>
      </c>
      <c r="BE470" s="164">
        <f>IF($N$470="základní",$J$470,0)</f>
        <v>0</v>
      </c>
      <c r="BF470" s="164">
        <f>IF($N$470="snížená",$J$470,0)</f>
        <v>0</v>
      </c>
      <c r="BG470" s="164">
        <f>IF($N$470="zákl. přenesená",$J$470,0)</f>
        <v>0</v>
      </c>
      <c r="BH470" s="164">
        <f>IF($N$470="sníž. přenesená",$J$470,0)</f>
        <v>0</v>
      </c>
      <c r="BI470" s="164">
        <f>IF($N$470="nulová",$J$470,0)</f>
        <v>0</v>
      </c>
      <c r="BJ470" s="97" t="s">
        <v>22</v>
      </c>
      <c r="BK470" s="164">
        <f>ROUND($I$470*$H$470,2)</f>
        <v>0</v>
      </c>
      <c r="BL470" s="97" t="s">
        <v>181</v>
      </c>
      <c r="BM470" s="97" t="s">
        <v>664</v>
      </c>
    </row>
    <row r="471" spans="2:47" s="6" customFormat="1" ht="16.5" customHeight="1">
      <c r="B471" s="23"/>
      <c r="C471" s="24"/>
      <c r="D471" s="165" t="s">
        <v>223</v>
      </c>
      <c r="E471" s="24"/>
      <c r="F471" s="166" t="s">
        <v>665</v>
      </c>
      <c r="G471" s="24"/>
      <c r="H471" s="24"/>
      <c r="J471" s="24"/>
      <c r="K471" s="24"/>
      <c r="L471" s="43"/>
      <c r="M471" s="202"/>
      <c r="N471" s="203"/>
      <c r="O471" s="203"/>
      <c r="P471" s="203"/>
      <c r="Q471" s="203"/>
      <c r="R471" s="203"/>
      <c r="S471" s="203"/>
      <c r="T471" s="204"/>
      <c r="AT471" s="6" t="s">
        <v>223</v>
      </c>
      <c r="AU471" s="6" t="s">
        <v>85</v>
      </c>
    </row>
    <row r="472" spans="2:12" s="6" customFormat="1" ht="7.5" customHeight="1">
      <c r="B472" s="38"/>
      <c r="C472" s="39"/>
      <c r="D472" s="39"/>
      <c r="E472" s="39"/>
      <c r="F472" s="39"/>
      <c r="G472" s="39"/>
      <c r="H472" s="39"/>
      <c r="I472" s="110"/>
      <c r="J472" s="39"/>
      <c r="K472" s="39"/>
      <c r="L472" s="43"/>
    </row>
    <row r="473" s="2" customFormat="1" ht="14.25" customHeight="1"/>
  </sheetData>
  <sheetProtection password="CC35" sheet="1" objects="1" scenarios="1" formatColumns="0" formatRows="0" sort="0" autoFilter="0"/>
  <autoFilter ref="C91:K9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1293</v>
      </c>
      <c r="G1" s="341" t="s">
        <v>1294</v>
      </c>
      <c r="H1" s="341"/>
      <c r="I1" s="219"/>
      <c r="J1" s="220" t="s">
        <v>1295</v>
      </c>
      <c r="K1" s="218" t="s">
        <v>109</v>
      </c>
      <c r="L1" s="220" t="s">
        <v>1296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337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95</v>
      </c>
      <c r="AZ2" s="6" t="s">
        <v>110</v>
      </c>
      <c r="BA2" s="6" t="s">
        <v>666</v>
      </c>
      <c r="BB2" s="6" t="s">
        <v>121</v>
      </c>
      <c r="BC2" s="6" t="s">
        <v>22</v>
      </c>
      <c r="BD2" s="6" t="s">
        <v>85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  <c r="AZ3" s="6" t="s">
        <v>114</v>
      </c>
      <c r="BA3" s="6" t="s">
        <v>115</v>
      </c>
      <c r="BB3" s="6" t="s">
        <v>116</v>
      </c>
      <c r="BC3" s="6" t="s">
        <v>667</v>
      </c>
      <c r="BD3" s="6" t="s">
        <v>85</v>
      </c>
    </row>
    <row r="4" spans="2:56" s="2" customFormat="1" ht="37.5" customHeight="1">
      <c r="B4" s="10"/>
      <c r="C4" s="11"/>
      <c r="D4" s="12" t="s">
        <v>118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119</v>
      </c>
      <c r="BA4" s="6" t="s">
        <v>120</v>
      </c>
      <c r="BB4" s="6" t="s">
        <v>121</v>
      </c>
      <c r="BC4" s="6" t="s">
        <v>85</v>
      </c>
      <c r="BD4" s="6" t="s">
        <v>85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122</v>
      </c>
      <c r="BA5" s="6" t="s">
        <v>123</v>
      </c>
      <c r="BB5" s="6" t="s">
        <v>112</v>
      </c>
      <c r="BC5" s="6" t="s">
        <v>668</v>
      </c>
      <c r="BD5" s="6" t="s">
        <v>85</v>
      </c>
    </row>
    <row r="6" spans="2:56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  <c r="AZ6" s="6" t="s">
        <v>127</v>
      </c>
      <c r="BA6" s="6" t="s">
        <v>128</v>
      </c>
      <c r="BB6" s="6" t="s">
        <v>112</v>
      </c>
      <c r="BC6" s="6" t="s">
        <v>669</v>
      </c>
      <c r="BD6" s="6" t="s">
        <v>85</v>
      </c>
    </row>
    <row r="7" spans="2:56" s="2" customFormat="1" ht="15.75" customHeight="1">
      <c r="B7" s="10"/>
      <c r="C7" s="11"/>
      <c r="D7" s="11"/>
      <c r="E7" s="340" t="str">
        <f>'Rekapitulace stavby'!$K$6</f>
        <v>Chodník a parkoviště v ul. Vítězná, Sokolov</v>
      </c>
      <c r="F7" s="305"/>
      <c r="G7" s="305"/>
      <c r="H7" s="305"/>
      <c r="J7" s="11"/>
      <c r="K7" s="13"/>
      <c r="AZ7" s="6" t="s">
        <v>131</v>
      </c>
      <c r="BA7" s="6" t="s">
        <v>132</v>
      </c>
      <c r="BB7" s="6" t="s">
        <v>133</v>
      </c>
      <c r="BC7" s="6" t="s">
        <v>670</v>
      </c>
      <c r="BD7" s="6" t="s">
        <v>85</v>
      </c>
    </row>
    <row r="8" spans="2:56" s="2" customFormat="1" ht="15.75" customHeight="1">
      <c r="B8" s="10"/>
      <c r="C8" s="11"/>
      <c r="D8" s="19" t="s">
        <v>130</v>
      </c>
      <c r="E8" s="11"/>
      <c r="F8" s="11"/>
      <c r="G8" s="11"/>
      <c r="H8" s="11"/>
      <c r="J8" s="11"/>
      <c r="K8" s="13"/>
      <c r="AZ8" s="6" t="s">
        <v>136</v>
      </c>
      <c r="BA8" s="6" t="s">
        <v>671</v>
      </c>
      <c r="BB8" s="6" t="s">
        <v>121</v>
      </c>
      <c r="BC8" s="6" t="s">
        <v>181</v>
      </c>
      <c r="BD8" s="6" t="s">
        <v>85</v>
      </c>
    </row>
    <row r="9" spans="2:56" s="97" customFormat="1" ht="16.5" customHeight="1">
      <c r="B9" s="98"/>
      <c r="C9" s="99"/>
      <c r="D9" s="99"/>
      <c r="E9" s="340" t="s">
        <v>672</v>
      </c>
      <c r="F9" s="342"/>
      <c r="G9" s="342"/>
      <c r="H9" s="342"/>
      <c r="J9" s="99"/>
      <c r="K9" s="100"/>
      <c r="AZ9" s="6" t="s">
        <v>140</v>
      </c>
      <c r="BA9" s="6" t="s">
        <v>673</v>
      </c>
      <c r="BB9" s="6" t="s">
        <v>116</v>
      </c>
      <c r="BC9" s="6" t="s">
        <v>674</v>
      </c>
      <c r="BD9" s="6" t="s">
        <v>85</v>
      </c>
    </row>
    <row r="10" spans="2:56" s="6" customFormat="1" ht="15.75" customHeight="1">
      <c r="B10" s="23"/>
      <c r="C10" s="24"/>
      <c r="D10" s="19" t="s">
        <v>139</v>
      </c>
      <c r="E10" s="24"/>
      <c r="F10" s="24"/>
      <c r="G10" s="24"/>
      <c r="H10" s="24"/>
      <c r="J10" s="24"/>
      <c r="K10" s="27"/>
      <c r="AZ10" s="6" t="s">
        <v>144</v>
      </c>
      <c r="BA10" s="6" t="s">
        <v>675</v>
      </c>
      <c r="BB10" s="6" t="s">
        <v>112</v>
      </c>
      <c r="BC10" s="6" t="s">
        <v>593</v>
      </c>
      <c r="BD10" s="6" t="s">
        <v>85</v>
      </c>
    </row>
    <row r="11" spans="2:56" s="6" customFormat="1" ht="37.5" customHeight="1">
      <c r="B11" s="23"/>
      <c r="C11" s="24"/>
      <c r="D11" s="24"/>
      <c r="E11" s="320" t="s">
        <v>676</v>
      </c>
      <c r="F11" s="312"/>
      <c r="G11" s="312"/>
      <c r="H11" s="312"/>
      <c r="J11" s="24"/>
      <c r="K11" s="27"/>
      <c r="AZ11" s="6" t="s">
        <v>146</v>
      </c>
      <c r="BA11" s="6" t="s">
        <v>128</v>
      </c>
      <c r="BB11" s="6" t="s">
        <v>133</v>
      </c>
      <c r="BC11" s="6" t="s">
        <v>677</v>
      </c>
      <c r="BD11" s="6" t="s">
        <v>85</v>
      </c>
    </row>
    <row r="12" spans="2:56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  <c r="AZ12" s="6" t="s">
        <v>148</v>
      </c>
      <c r="BA12" s="6" t="s">
        <v>123</v>
      </c>
      <c r="BB12" s="6" t="s">
        <v>112</v>
      </c>
      <c r="BC12" s="6" t="s">
        <v>678</v>
      </c>
      <c r="BD12" s="6" t="s">
        <v>85</v>
      </c>
    </row>
    <row r="13" spans="2:56" s="6" customFormat="1" ht="15" customHeight="1">
      <c r="B13" s="23"/>
      <c r="C13" s="24"/>
      <c r="D13" s="19" t="s">
        <v>18</v>
      </c>
      <c r="E13" s="24"/>
      <c r="F13" s="17" t="s">
        <v>19</v>
      </c>
      <c r="G13" s="24"/>
      <c r="H13" s="24"/>
      <c r="I13" s="101" t="s">
        <v>20</v>
      </c>
      <c r="J13" s="17" t="s">
        <v>21</v>
      </c>
      <c r="K13" s="27"/>
      <c r="AZ13" s="6" t="s">
        <v>151</v>
      </c>
      <c r="BA13" s="6" t="s">
        <v>152</v>
      </c>
      <c r="BB13" s="6" t="s">
        <v>116</v>
      </c>
      <c r="BC13" s="6" t="s">
        <v>679</v>
      </c>
      <c r="BD13" s="6" t="s">
        <v>85</v>
      </c>
    </row>
    <row r="14" spans="2:56" s="6" customFormat="1" ht="15" customHeight="1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09.12.2014</v>
      </c>
      <c r="K14" s="27"/>
      <c r="AZ14" s="6" t="s">
        <v>154</v>
      </c>
      <c r="BA14" s="6" t="s">
        <v>680</v>
      </c>
      <c r="BB14" s="6" t="s">
        <v>112</v>
      </c>
      <c r="BC14" s="6" t="s">
        <v>681</v>
      </c>
      <c r="BD14" s="6" t="s">
        <v>85</v>
      </c>
    </row>
    <row r="15" spans="2:56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  <c r="AZ15" s="6" t="s">
        <v>159</v>
      </c>
      <c r="BA15" s="6" t="s">
        <v>160</v>
      </c>
      <c r="BB15" s="6" t="s">
        <v>133</v>
      </c>
      <c r="BC15" s="6" t="s">
        <v>682</v>
      </c>
      <c r="BD15" s="6" t="s">
        <v>85</v>
      </c>
    </row>
    <row r="16" spans="2:56" s="6" customFormat="1" ht="15" customHeight="1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  <c r="AZ16" s="6" t="s">
        <v>163</v>
      </c>
      <c r="BA16" s="6" t="s">
        <v>160</v>
      </c>
      <c r="BB16" s="6" t="s">
        <v>133</v>
      </c>
      <c r="BC16" s="6" t="s">
        <v>683</v>
      </c>
      <c r="BD16" s="6" t="s">
        <v>85</v>
      </c>
    </row>
    <row r="17" spans="2:56" s="6" customFormat="1" ht="18.75" customHeight="1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 t="s">
        <v>34</v>
      </c>
      <c r="K17" s="27"/>
      <c r="AZ17" s="6" t="s">
        <v>165</v>
      </c>
      <c r="BA17" s="6" t="s">
        <v>166</v>
      </c>
      <c r="BB17" s="6" t="s">
        <v>133</v>
      </c>
      <c r="BC17" s="6" t="s">
        <v>684</v>
      </c>
      <c r="BD17" s="6" t="s">
        <v>85</v>
      </c>
    </row>
    <row r="18" spans="2:56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  <c r="AZ18" s="6" t="s">
        <v>685</v>
      </c>
      <c r="BA18" s="6" t="s">
        <v>686</v>
      </c>
      <c r="BB18" s="6" t="s">
        <v>133</v>
      </c>
      <c r="BC18" s="6" t="s">
        <v>687</v>
      </c>
      <c r="BD18" s="6" t="s">
        <v>85</v>
      </c>
    </row>
    <row r="19" spans="2:56" s="6" customFormat="1" ht="15" customHeight="1">
      <c r="B19" s="23"/>
      <c r="C19" s="24"/>
      <c r="D19" s="19" t="s">
        <v>35</v>
      </c>
      <c r="E19" s="24"/>
      <c r="F19" s="24"/>
      <c r="G19" s="24"/>
      <c r="H19" s="24"/>
      <c r="I19" s="101" t="s">
        <v>30</v>
      </c>
      <c r="J19" s="17">
        <f>IF('Rekapitulace stavby'!$AN$13="Vyplň údaj","",IF('Rekapitulace stavby'!$AN$13="","",'Rekapitulace stavby'!$AN$13))</f>
      </c>
      <c r="K19" s="27"/>
      <c r="AZ19" s="6" t="s">
        <v>168</v>
      </c>
      <c r="BA19" s="6" t="s">
        <v>169</v>
      </c>
      <c r="BB19" s="6" t="s">
        <v>112</v>
      </c>
      <c r="BC19" s="6" t="s">
        <v>688</v>
      </c>
      <c r="BD19" s="6" t="s">
        <v>85</v>
      </c>
    </row>
    <row r="20" spans="2:56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33</v>
      </c>
      <c r="J20" s="17">
        <f>IF('Rekapitulace stavby'!$AN$14="Vyplň údaj","",IF('Rekapitulace stavby'!$AN$14="","",'Rekapitulace stavby'!$AN$14))</f>
      </c>
      <c r="K20" s="27"/>
      <c r="AZ20" s="6" t="s">
        <v>689</v>
      </c>
      <c r="BA20" s="6" t="s">
        <v>690</v>
      </c>
      <c r="BB20" s="6" t="s">
        <v>133</v>
      </c>
      <c r="BC20" s="6" t="s">
        <v>691</v>
      </c>
      <c r="BD20" s="6" t="s">
        <v>85</v>
      </c>
    </row>
    <row r="21" spans="2:56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  <c r="AZ21" s="6" t="s">
        <v>692</v>
      </c>
      <c r="BA21" s="6" t="s">
        <v>693</v>
      </c>
      <c r="BB21" s="6" t="s">
        <v>133</v>
      </c>
      <c r="BC21" s="6" t="s">
        <v>694</v>
      </c>
      <c r="BD21" s="6" t="s">
        <v>85</v>
      </c>
    </row>
    <row r="22" spans="2:56" s="6" customFormat="1" ht="15" customHeight="1">
      <c r="B22" s="23"/>
      <c r="C22" s="24"/>
      <c r="D22" s="19" t="s">
        <v>37</v>
      </c>
      <c r="E22" s="24"/>
      <c r="F22" s="24"/>
      <c r="G22" s="24"/>
      <c r="H22" s="24"/>
      <c r="I22" s="101" t="s">
        <v>30</v>
      </c>
      <c r="J22" s="17" t="s">
        <v>38</v>
      </c>
      <c r="K22" s="27"/>
      <c r="AZ22" s="6" t="s">
        <v>695</v>
      </c>
      <c r="BA22" s="6" t="s">
        <v>690</v>
      </c>
      <c r="BB22" s="6" t="s">
        <v>133</v>
      </c>
      <c r="BC22" s="6" t="s">
        <v>696</v>
      </c>
      <c r="BD22" s="6" t="s">
        <v>85</v>
      </c>
    </row>
    <row r="23" spans="2:56" s="6" customFormat="1" ht="18.75" customHeight="1">
      <c r="B23" s="23"/>
      <c r="C23" s="24"/>
      <c r="D23" s="24"/>
      <c r="E23" s="17" t="s">
        <v>39</v>
      </c>
      <c r="F23" s="24"/>
      <c r="G23" s="24"/>
      <c r="H23" s="24"/>
      <c r="I23" s="101" t="s">
        <v>33</v>
      </c>
      <c r="J23" s="17" t="s">
        <v>40</v>
      </c>
      <c r="K23" s="27"/>
      <c r="AZ23" s="6" t="s">
        <v>171</v>
      </c>
      <c r="BA23" s="6" t="s">
        <v>172</v>
      </c>
      <c r="BB23" s="6" t="s">
        <v>112</v>
      </c>
      <c r="BC23" s="6" t="s">
        <v>697</v>
      </c>
      <c r="BD23" s="6" t="s">
        <v>85</v>
      </c>
    </row>
    <row r="24" spans="2:56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  <c r="AZ24" s="6" t="s">
        <v>174</v>
      </c>
      <c r="BA24" s="6" t="s">
        <v>175</v>
      </c>
      <c r="BB24" s="6" t="s">
        <v>112</v>
      </c>
      <c r="BC24" s="6" t="s">
        <v>698</v>
      </c>
      <c r="BD24" s="6" t="s">
        <v>85</v>
      </c>
    </row>
    <row r="25" spans="2:56" s="6" customFormat="1" ht="15" customHeight="1">
      <c r="B25" s="23"/>
      <c r="C25" s="24"/>
      <c r="D25" s="19" t="s">
        <v>42</v>
      </c>
      <c r="E25" s="24"/>
      <c r="F25" s="24"/>
      <c r="G25" s="24"/>
      <c r="H25" s="24"/>
      <c r="J25" s="24"/>
      <c r="K25" s="27"/>
      <c r="AZ25" s="6" t="s">
        <v>177</v>
      </c>
      <c r="BA25" s="6" t="s">
        <v>699</v>
      </c>
      <c r="BB25" s="6" t="s">
        <v>112</v>
      </c>
      <c r="BC25" s="6" t="s">
        <v>700</v>
      </c>
      <c r="BD25" s="6" t="s">
        <v>85</v>
      </c>
    </row>
    <row r="26" spans="2:56" s="97" customFormat="1" ht="15.75" customHeight="1">
      <c r="B26" s="98"/>
      <c r="C26" s="99"/>
      <c r="D26" s="99"/>
      <c r="E26" s="308"/>
      <c r="F26" s="342"/>
      <c r="G26" s="342"/>
      <c r="H26" s="342"/>
      <c r="J26" s="99"/>
      <c r="K26" s="100"/>
      <c r="AZ26" s="6" t="s">
        <v>179</v>
      </c>
      <c r="BA26" s="6" t="s">
        <v>115</v>
      </c>
      <c r="BB26" s="6" t="s">
        <v>116</v>
      </c>
      <c r="BC26" s="6" t="s">
        <v>6</v>
      </c>
      <c r="BD26" s="6" t="s">
        <v>85</v>
      </c>
    </row>
    <row r="27" spans="2:56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  <c r="AZ27" s="6" t="s">
        <v>180</v>
      </c>
      <c r="BA27" s="6" t="s">
        <v>115</v>
      </c>
      <c r="BB27" s="6" t="s">
        <v>116</v>
      </c>
      <c r="BC27" s="6" t="s">
        <v>701</v>
      </c>
      <c r="BD27" s="6" t="s">
        <v>85</v>
      </c>
    </row>
    <row r="28" spans="2:56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  <c r="AZ28" s="6" t="s">
        <v>182</v>
      </c>
      <c r="BA28" s="6" t="s">
        <v>115</v>
      </c>
      <c r="BB28" s="6" t="s">
        <v>116</v>
      </c>
      <c r="BC28" s="6" t="s">
        <v>702</v>
      </c>
      <c r="BD28" s="6" t="s">
        <v>85</v>
      </c>
    </row>
    <row r="29" spans="2:11" s="6" customFormat="1" ht="26.25" customHeight="1">
      <c r="B29" s="23"/>
      <c r="C29" s="24"/>
      <c r="D29" s="103" t="s">
        <v>43</v>
      </c>
      <c r="E29" s="24"/>
      <c r="F29" s="24"/>
      <c r="G29" s="24"/>
      <c r="H29" s="24"/>
      <c r="J29" s="67">
        <f>ROUND($J$91,2)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45</v>
      </c>
      <c r="G31" s="24"/>
      <c r="H31" s="24"/>
      <c r="I31" s="104" t="s">
        <v>44</v>
      </c>
      <c r="J31" s="28" t="s">
        <v>46</v>
      </c>
      <c r="K31" s="27"/>
    </row>
    <row r="32" spans="2:11" s="6" customFormat="1" ht="15" customHeight="1">
      <c r="B32" s="23"/>
      <c r="C32" s="24"/>
      <c r="D32" s="30" t="s">
        <v>47</v>
      </c>
      <c r="E32" s="30" t="s">
        <v>48</v>
      </c>
      <c r="F32" s="105">
        <f>ROUND(SUM($BE$91:$BE$533),2)</f>
        <v>0</v>
      </c>
      <c r="G32" s="24"/>
      <c r="H32" s="24"/>
      <c r="I32" s="106">
        <v>0.21</v>
      </c>
      <c r="J32" s="105">
        <f>ROUND(SUM($BE$91:$BE$533)*$I$32,2)</f>
        <v>0</v>
      </c>
      <c r="K32" s="27"/>
    </row>
    <row r="33" spans="2:11" s="6" customFormat="1" ht="15" customHeight="1">
      <c r="B33" s="23"/>
      <c r="C33" s="24"/>
      <c r="D33" s="24"/>
      <c r="E33" s="30" t="s">
        <v>49</v>
      </c>
      <c r="F33" s="105">
        <f>ROUND(SUM($BF$91:$BF$533),2)</f>
        <v>0</v>
      </c>
      <c r="G33" s="24"/>
      <c r="H33" s="24"/>
      <c r="I33" s="106">
        <v>0.15</v>
      </c>
      <c r="J33" s="105">
        <f>ROUND(SUM($BF$91:$BF$533)*$I$33,2)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50</v>
      </c>
      <c r="F34" s="105">
        <f>ROUND(SUM($BG$91:$BG$533),2)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51</v>
      </c>
      <c r="F35" s="105">
        <f>ROUND(SUM($BH$91:$BH$533),2)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52</v>
      </c>
      <c r="F36" s="105">
        <f>ROUND(SUM($BI$91:$BI$533),2)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53</v>
      </c>
      <c r="E38" s="34"/>
      <c r="F38" s="34"/>
      <c r="G38" s="107" t="s">
        <v>54</v>
      </c>
      <c r="H38" s="35" t="s">
        <v>55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184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Chodník a parkoviště v ul. Vítězná, Sokolov</v>
      </c>
      <c r="F47" s="312"/>
      <c r="G47" s="312"/>
      <c r="H47" s="312"/>
      <c r="J47" s="24"/>
      <c r="K47" s="27"/>
    </row>
    <row r="48" spans="2:11" s="2" customFormat="1" ht="15.75" customHeight="1">
      <c r="B48" s="10"/>
      <c r="C48" s="19" t="s">
        <v>130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672</v>
      </c>
      <c r="F49" s="312"/>
      <c r="G49" s="312"/>
      <c r="H49" s="312"/>
      <c r="J49" s="24"/>
      <c r="K49" s="27"/>
    </row>
    <row r="50" spans="2:11" s="6" customFormat="1" ht="15" customHeight="1">
      <c r="B50" s="23"/>
      <c r="C50" s="19" t="s">
        <v>139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20" t="str">
        <f>$E$11</f>
        <v>HP-132014-102-SP - SO 102 - Soupis prací - Chodník</v>
      </c>
      <c r="F51" s="312"/>
      <c r="G51" s="312"/>
      <c r="H51" s="31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23</v>
      </c>
      <c r="D53" s="24"/>
      <c r="E53" s="24"/>
      <c r="F53" s="17" t="str">
        <f>$F$14</f>
        <v>Vítězná ul., Sokolov</v>
      </c>
      <c r="G53" s="24"/>
      <c r="H53" s="24"/>
      <c r="I53" s="101" t="s">
        <v>25</v>
      </c>
      <c r="J53" s="52" t="str">
        <f>IF($J$14="","",$J$14)</f>
        <v>09.12.2014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29</v>
      </c>
      <c r="D55" s="24"/>
      <c r="E55" s="24"/>
      <c r="F55" s="17" t="str">
        <f>$E$17</f>
        <v>Město Sokolov</v>
      </c>
      <c r="G55" s="24"/>
      <c r="H55" s="24"/>
      <c r="I55" s="101" t="s">
        <v>37</v>
      </c>
      <c r="J55" s="17" t="str">
        <f>$E$23</f>
        <v>Ing. Martin Haueisen</v>
      </c>
      <c r="K55" s="27"/>
    </row>
    <row r="56" spans="2:11" s="6" customFormat="1" ht="15" customHeight="1">
      <c r="B56" s="23"/>
      <c r="C56" s="19" t="s">
        <v>35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185</v>
      </c>
      <c r="D58" s="32"/>
      <c r="E58" s="32"/>
      <c r="F58" s="32"/>
      <c r="G58" s="32"/>
      <c r="H58" s="32"/>
      <c r="I58" s="115"/>
      <c r="J58" s="116" t="s">
        <v>186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187</v>
      </c>
      <c r="D60" s="24"/>
      <c r="E60" s="24"/>
      <c r="F60" s="24"/>
      <c r="G60" s="24"/>
      <c r="H60" s="24"/>
      <c r="J60" s="67">
        <f>ROUND($J$91,2)</f>
        <v>0</v>
      </c>
      <c r="K60" s="27"/>
      <c r="AU60" s="6" t="s">
        <v>188</v>
      </c>
    </row>
    <row r="61" spans="2:11" s="73" customFormat="1" ht="25.5" customHeight="1">
      <c r="B61" s="117"/>
      <c r="C61" s="118"/>
      <c r="D61" s="119" t="s">
        <v>189</v>
      </c>
      <c r="E61" s="119"/>
      <c r="F61" s="119"/>
      <c r="G61" s="119"/>
      <c r="H61" s="119"/>
      <c r="I61" s="120"/>
      <c r="J61" s="121">
        <f>ROUND($J$92,2)</f>
        <v>0</v>
      </c>
      <c r="K61" s="122"/>
    </row>
    <row r="62" spans="2:11" s="83" customFormat="1" ht="21" customHeight="1">
      <c r="B62" s="123"/>
      <c r="C62" s="85"/>
      <c r="D62" s="124" t="s">
        <v>190</v>
      </c>
      <c r="E62" s="124"/>
      <c r="F62" s="124"/>
      <c r="G62" s="124"/>
      <c r="H62" s="124"/>
      <c r="I62" s="125"/>
      <c r="J62" s="126">
        <f>ROUND($J$93,2)</f>
        <v>0</v>
      </c>
      <c r="K62" s="127"/>
    </row>
    <row r="63" spans="2:11" s="83" customFormat="1" ht="15.75" customHeight="1">
      <c r="B63" s="123"/>
      <c r="C63" s="85"/>
      <c r="D63" s="124" t="s">
        <v>191</v>
      </c>
      <c r="E63" s="124"/>
      <c r="F63" s="124"/>
      <c r="G63" s="124"/>
      <c r="H63" s="124"/>
      <c r="I63" s="125"/>
      <c r="J63" s="126">
        <f>ROUND($J$276,2)</f>
        <v>0</v>
      </c>
      <c r="K63" s="127"/>
    </row>
    <row r="64" spans="2:11" s="83" customFormat="1" ht="21" customHeight="1">
      <c r="B64" s="123"/>
      <c r="C64" s="85"/>
      <c r="D64" s="124" t="s">
        <v>193</v>
      </c>
      <c r="E64" s="124"/>
      <c r="F64" s="124"/>
      <c r="G64" s="124"/>
      <c r="H64" s="124"/>
      <c r="I64" s="125"/>
      <c r="J64" s="126">
        <f>ROUND($J$286,2)</f>
        <v>0</v>
      </c>
      <c r="K64" s="127"/>
    </row>
    <row r="65" spans="2:11" s="83" customFormat="1" ht="21" customHeight="1">
      <c r="B65" s="123"/>
      <c r="C65" s="85"/>
      <c r="D65" s="124" t="s">
        <v>194</v>
      </c>
      <c r="E65" s="124"/>
      <c r="F65" s="124"/>
      <c r="G65" s="124"/>
      <c r="H65" s="124"/>
      <c r="I65" s="125"/>
      <c r="J65" s="126">
        <f>ROUND($J$296,2)</f>
        <v>0</v>
      </c>
      <c r="K65" s="127"/>
    </row>
    <row r="66" spans="2:11" s="83" customFormat="1" ht="21" customHeight="1">
      <c r="B66" s="123"/>
      <c r="C66" s="85"/>
      <c r="D66" s="124" t="s">
        <v>195</v>
      </c>
      <c r="E66" s="124"/>
      <c r="F66" s="124"/>
      <c r="G66" s="124"/>
      <c r="H66" s="124"/>
      <c r="I66" s="125"/>
      <c r="J66" s="126">
        <f>ROUND($J$359,2)</f>
        <v>0</v>
      </c>
      <c r="K66" s="127"/>
    </row>
    <row r="67" spans="2:11" s="83" customFormat="1" ht="21" customHeight="1">
      <c r="B67" s="123"/>
      <c r="C67" s="85"/>
      <c r="D67" s="124" t="s">
        <v>196</v>
      </c>
      <c r="E67" s="124"/>
      <c r="F67" s="124"/>
      <c r="G67" s="124"/>
      <c r="H67" s="124"/>
      <c r="I67" s="125"/>
      <c r="J67" s="126">
        <f>ROUND($J$413,2)</f>
        <v>0</v>
      </c>
      <c r="K67" s="127"/>
    </row>
    <row r="68" spans="2:11" s="83" customFormat="1" ht="21" customHeight="1">
      <c r="B68" s="123"/>
      <c r="C68" s="85"/>
      <c r="D68" s="124" t="s">
        <v>197</v>
      </c>
      <c r="E68" s="124"/>
      <c r="F68" s="124"/>
      <c r="G68" s="124"/>
      <c r="H68" s="124"/>
      <c r="I68" s="125"/>
      <c r="J68" s="126">
        <f>ROUND($J$517,2)</f>
        <v>0</v>
      </c>
      <c r="K68" s="127"/>
    </row>
    <row r="69" spans="2:11" s="83" customFormat="1" ht="21" customHeight="1">
      <c r="B69" s="123"/>
      <c r="C69" s="85"/>
      <c r="D69" s="124" t="s">
        <v>198</v>
      </c>
      <c r="E69" s="124"/>
      <c r="F69" s="124"/>
      <c r="G69" s="124"/>
      <c r="H69" s="124"/>
      <c r="I69" s="125"/>
      <c r="J69" s="126">
        <f>ROUND($J$531,2)</f>
        <v>0</v>
      </c>
      <c r="K69" s="127"/>
    </row>
    <row r="70" spans="2:11" s="6" customFormat="1" ht="22.5" customHeight="1">
      <c r="B70" s="23"/>
      <c r="C70" s="24"/>
      <c r="D70" s="24"/>
      <c r="E70" s="24"/>
      <c r="F70" s="24"/>
      <c r="G70" s="24"/>
      <c r="H70" s="24"/>
      <c r="J70" s="24"/>
      <c r="K70" s="27"/>
    </row>
    <row r="71" spans="2:11" s="6" customFormat="1" ht="7.5" customHeight="1">
      <c r="B71" s="38"/>
      <c r="C71" s="39"/>
      <c r="D71" s="39"/>
      <c r="E71" s="39"/>
      <c r="F71" s="39"/>
      <c r="G71" s="39"/>
      <c r="H71" s="39"/>
      <c r="I71" s="110"/>
      <c r="J71" s="39"/>
      <c r="K71" s="40"/>
    </row>
    <row r="75" spans="2:12" s="6" customFormat="1" ht="7.5" customHeight="1">
      <c r="B75" s="41"/>
      <c r="C75" s="42"/>
      <c r="D75" s="42"/>
      <c r="E75" s="42"/>
      <c r="F75" s="42"/>
      <c r="G75" s="42"/>
      <c r="H75" s="42"/>
      <c r="I75" s="112"/>
      <c r="J75" s="42"/>
      <c r="K75" s="42"/>
      <c r="L75" s="43"/>
    </row>
    <row r="76" spans="2:12" s="6" customFormat="1" ht="37.5" customHeight="1">
      <c r="B76" s="23"/>
      <c r="C76" s="12" t="s">
        <v>199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" customHeight="1">
      <c r="B78" s="23"/>
      <c r="C78" s="19" t="s">
        <v>15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6.5" customHeight="1">
      <c r="B79" s="23"/>
      <c r="C79" s="24"/>
      <c r="D79" s="24"/>
      <c r="E79" s="340" t="str">
        <f>$E$7</f>
        <v>Chodník a parkoviště v ul. Vítězná, Sokolov</v>
      </c>
      <c r="F79" s="312"/>
      <c r="G79" s="312"/>
      <c r="H79" s="312"/>
      <c r="J79" s="24"/>
      <c r="K79" s="24"/>
      <c r="L79" s="43"/>
    </row>
    <row r="80" spans="2:12" s="2" customFormat="1" ht="15.75" customHeight="1">
      <c r="B80" s="10"/>
      <c r="C80" s="19" t="s">
        <v>130</v>
      </c>
      <c r="D80" s="11"/>
      <c r="E80" s="11"/>
      <c r="F80" s="11"/>
      <c r="G80" s="11"/>
      <c r="H80" s="11"/>
      <c r="J80" s="11"/>
      <c r="K80" s="11"/>
      <c r="L80" s="128"/>
    </row>
    <row r="81" spans="2:12" s="6" customFormat="1" ht="16.5" customHeight="1">
      <c r="B81" s="23"/>
      <c r="C81" s="24"/>
      <c r="D81" s="24"/>
      <c r="E81" s="340" t="s">
        <v>672</v>
      </c>
      <c r="F81" s="312"/>
      <c r="G81" s="312"/>
      <c r="H81" s="312"/>
      <c r="J81" s="24"/>
      <c r="K81" s="24"/>
      <c r="L81" s="43"/>
    </row>
    <row r="82" spans="2:12" s="6" customFormat="1" ht="15" customHeight="1">
      <c r="B82" s="23"/>
      <c r="C82" s="19" t="s">
        <v>139</v>
      </c>
      <c r="D82" s="24"/>
      <c r="E82" s="24"/>
      <c r="F82" s="24"/>
      <c r="G82" s="24"/>
      <c r="H82" s="24"/>
      <c r="J82" s="24"/>
      <c r="K82" s="24"/>
      <c r="L82" s="43"/>
    </row>
    <row r="83" spans="2:12" s="6" customFormat="1" ht="19.5" customHeight="1">
      <c r="B83" s="23"/>
      <c r="C83" s="24"/>
      <c r="D83" s="24"/>
      <c r="E83" s="320" t="str">
        <f>$E$11</f>
        <v>HP-132014-102-SP - SO 102 - Soupis prací - Chodník</v>
      </c>
      <c r="F83" s="312"/>
      <c r="G83" s="312"/>
      <c r="H83" s="312"/>
      <c r="J83" s="24"/>
      <c r="K83" s="24"/>
      <c r="L83" s="43"/>
    </row>
    <row r="84" spans="2:12" s="6" customFormat="1" ht="7.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12" s="6" customFormat="1" ht="18.75" customHeight="1">
      <c r="B85" s="23"/>
      <c r="C85" s="19" t="s">
        <v>23</v>
      </c>
      <c r="D85" s="24"/>
      <c r="E85" s="24"/>
      <c r="F85" s="17" t="str">
        <f>$F$14</f>
        <v>Vítězná ul., Sokolov</v>
      </c>
      <c r="G85" s="24"/>
      <c r="H85" s="24"/>
      <c r="I85" s="101" t="s">
        <v>25</v>
      </c>
      <c r="J85" s="52" t="str">
        <f>IF($J$14="","",$J$14)</f>
        <v>09.12.2014</v>
      </c>
      <c r="K85" s="24"/>
      <c r="L85" s="43"/>
    </row>
    <row r="86" spans="2:12" s="6" customFormat="1" ht="7.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12" s="6" customFormat="1" ht="15.75" customHeight="1">
      <c r="B87" s="23"/>
      <c r="C87" s="19" t="s">
        <v>29</v>
      </c>
      <c r="D87" s="24"/>
      <c r="E87" s="24"/>
      <c r="F87" s="17" t="str">
        <f>$E$17</f>
        <v>Město Sokolov</v>
      </c>
      <c r="G87" s="24"/>
      <c r="H87" s="24"/>
      <c r="I87" s="101" t="s">
        <v>37</v>
      </c>
      <c r="J87" s="17" t="str">
        <f>$E$23</f>
        <v>Ing. Martin Haueisen</v>
      </c>
      <c r="K87" s="24"/>
      <c r="L87" s="43"/>
    </row>
    <row r="88" spans="2:12" s="6" customFormat="1" ht="15" customHeight="1">
      <c r="B88" s="23"/>
      <c r="C88" s="19" t="s">
        <v>35</v>
      </c>
      <c r="D88" s="24"/>
      <c r="E88" s="24"/>
      <c r="F88" s="17">
        <f>IF($E$20="","",$E$20)</f>
      </c>
      <c r="G88" s="24"/>
      <c r="H88" s="24"/>
      <c r="J88" s="24"/>
      <c r="K88" s="24"/>
      <c r="L88" s="43"/>
    </row>
    <row r="89" spans="2:12" s="6" customFormat="1" ht="11.2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20" s="129" customFormat="1" ht="30" customHeight="1">
      <c r="B90" s="130"/>
      <c r="C90" s="131" t="s">
        <v>200</v>
      </c>
      <c r="D90" s="132" t="s">
        <v>62</v>
      </c>
      <c r="E90" s="132" t="s">
        <v>58</v>
      </c>
      <c r="F90" s="132" t="s">
        <v>201</v>
      </c>
      <c r="G90" s="132" t="s">
        <v>202</v>
      </c>
      <c r="H90" s="132" t="s">
        <v>203</v>
      </c>
      <c r="I90" s="133" t="s">
        <v>204</v>
      </c>
      <c r="J90" s="132" t="s">
        <v>205</v>
      </c>
      <c r="K90" s="134" t="s">
        <v>206</v>
      </c>
      <c r="L90" s="135"/>
      <c r="M90" s="59" t="s">
        <v>207</v>
      </c>
      <c r="N90" s="60" t="s">
        <v>47</v>
      </c>
      <c r="O90" s="60" t="s">
        <v>208</v>
      </c>
      <c r="P90" s="60" t="s">
        <v>209</v>
      </c>
      <c r="Q90" s="60" t="s">
        <v>210</v>
      </c>
      <c r="R90" s="60" t="s">
        <v>211</v>
      </c>
      <c r="S90" s="60" t="s">
        <v>212</v>
      </c>
      <c r="T90" s="61" t="s">
        <v>213</v>
      </c>
    </row>
    <row r="91" spans="2:63" s="6" customFormat="1" ht="30" customHeight="1">
      <c r="B91" s="23"/>
      <c r="C91" s="66" t="s">
        <v>187</v>
      </c>
      <c r="D91" s="24"/>
      <c r="E91" s="24"/>
      <c r="F91" s="24"/>
      <c r="G91" s="24"/>
      <c r="H91" s="24"/>
      <c r="J91" s="136">
        <f>$BK$91</f>
        <v>0</v>
      </c>
      <c r="K91" s="24"/>
      <c r="L91" s="43"/>
      <c r="M91" s="63"/>
      <c r="N91" s="64"/>
      <c r="O91" s="64"/>
      <c r="P91" s="137">
        <f>$P$92</f>
        <v>0</v>
      </c>
      <c r="Q91" s="64"/>
      <c r="R91" s="137">
        <f>$R$92</f>
        <v>198.764181</v>
      </c>
      <c r="S91" s="64"/>
      <c r="T91" s="138">
        <f>$T$92</f>
        <v>235.8907</v>
      </c>
      <c r="AT91" s="6" t="s">
        <v>76</v>
      </c>
      <c r="AU91" s="6" t="s">
        <v>188</v>
      </c>
      <c r="BK91" s="139">
        <f>$BK$92</f>
        <v>0</v>
      </c>
    </row>
    <row r="92" spans="2:63" s="140" customFormat="1" ht="37.5" customHeight="1">
      <c r="B92" s="141"/>
      <c r="C92" s="142"/>
      <c r="D92" s="142" t="s">
        <v>76</v>
      </c>
      <c r="E92" s="143" t="s">
        <v>214</v>
      </c>
      <c r="F92" s="143" t="s">
        <v>215</v>
      </c>
      <c r="G92" s="142"/>
      <c r="H92" s="142"/>
      <c r="J92" s="144">
        <f>$BK$92</f>
        <v>0</v>
      </c>
      <c r="K92" s="142"/>
      <c r="L92" s="145"/>
      <c r="M92" s="146"/>
      <c r="N92" s="142"/>
      <c r="O92" s="142"/>
      <c r="P92" s="147">
        <f>$P$93+$P$286+$P$296+$P$359+$P$413+$P$517+$P$531</f>
        <v>0</v>
      </c>
      <c r="Q92" s="142"/>
      <c r="R92" s="147">
        <f>$R$93+$R$286+$R$296+$R$359+$R$413+$R$517+$R$531</f>
        <v>198.764181</v>
      </c>
      <c r="S92" s="142"/>
      <c r="T92" s="148">
        <f>$T$93+$T$286+$T$296+$T$359+$T$413+$T$517+$T$531</f>
        <v>235.8907</v>
      </c>
      <c r="AR92" s="149" t="s">
        <v>22</v>
      </c>
      <c r="AT92" s="149" t="s">
        <v>76</v>
      </c>
      <c r="AU92" s="149" t="s">
        <v>77</v>
      </c>
      <c r="AY92" s="149" t="s">
        <v>216</v>
      </c>
      <c r="BK92" s="150">
        <f>$BK$93+$BK$286+$BK$296+$BK$359+$BK$413+$BK$517+$BK$531</f>
        <v>0</v>
      </c>
    </row>
    <row r="93" spans="2:63" s="140" customFormat="1" ht="21" customHeight="1">
      <c r="B93" s="141"/>
      <c r="C93" s="142"/>
      <c r="D93" s="142" t="s">
        <v>76</v>
      </c>
      <c r="E93" s="151" t="s">
        <v>22</v>
      </c>
      <c r="F93" s="151" t="s">
        <v>217</v>
      </c>
      <c r="G93" s="142"/>
      <c r="H93" s="142"/>
      <c r="J93" s="152">
        <f>$BK$93</f>
        <v>0</v>
      </c>
      <c r="K93" s="142"/>
      <c r="L93" s="145"/>
      <c r="M93" s="146"/>
      <c r="N93" s="142"/>
      <c r="O93" s="142"/>
      <c r="P93" s="147">
        <f>$P$94+SUM($P$95:$P$276)</f>
        <v>0</v>
      </c>
      <c r="Q93" s="142"/>
      <c r="R93" s="147">
        <f>$R$94+SUM($R$95:$R$276)</f>
        <v>40.387555</v>
      </c>
      <c r="S93" s="142"/>
      <c r="T93" s="148">
        <f>$T$94+SUM($T$95:$T$276)</f>
        <v>233.73930000000001</v>
      </c>
      <c r="AR93" s="149" t="s">
        <v>22</v>
      </c>
      <c r="AT93" s="149" t="s">
        <v>76</v>
      </c>
      <c r="AU93" s="149" t="s">
        <v>22</v>
      </c>
      <c r="AY93" s="149" t="s">
        <v>216</v>
      </c>
      <c r="BK93" s="150">
        <f>$BK$94+SUM($BK$95:$BK$276)</f>
        <v>0</v>
      </c>
    </row>
    <row r="94" spans="2:65" s="6" customFormat="1" ht="15.75" customHeight="1">
      <c r="B94" s="23"/>
      <c r="C94" s="153" t="s">
        <v>22</v>
      </c>
      <c r="D94" s="153" t="s">
        <v>218</v>
      </c>
      <c r="E94" s="154" t="s">
        <v>703</v>
      </c>
      <c r="F94" s="155" t="s">
        <v>704</v>
      </c>
      <c r="G94" s="156" t="s">
        <v>112</v>
      </c>
      <c r="H94" s="157">
        <v>90</v>
      </c>
      <c r="I94" s="158"/>
      <c r="J94" s="159">
        <f>ROUND($I$94*$H$94,2)</f>
        <v>0</v>
      </c>
      <c r="K94" s="155" t="s">
        <v>221</v>
      </c>
      <c r="L94" s="43"/>
      <c r="M94" s="160"/>
      <c r="N94" s="161" t="s">
        <v>48</v>
      </c>
      <c r="O94" s="24"/>
      <c r="P94" s="24"/>
      <c r="Q94" s="162">
        <v>0</v>
      </c>
      <c r="R94" s="162">
        <f>$Q$94*$H$94</f>
        <v>0</v>
      </c>
      <c r="S94" s="162">
        <v>0</v>
      </c>
      <c r="T94" s="163">
        <f>$S$94*$H$94</f>
        <v>0</v>
      </c>
      <c r="AR94" s="97" t="s">
        <v>181</v>
      </c>
      <c r="AT94" s="97" t="s">
        <v>218</v>
      </c>
      <c r="AU94" s="97" t="s">
        <v>85</v>
      </c>
      <c r="AY94" s="6" t="s">
        <v>216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22</v>
      </c>
      <c r="BK94" s="164">
        <f>ROUND($I$94*$H$94,2)</f>
        <v>0</v>
      </c>
      <c r="BL94" s="97" t="s">
        <v>181</v>
      </c>
      <c r="BM94" s="97" t="s">
        <v>705</v>
      </c>
    </row>
    <row r="95" spans="2:47" s="6" customFormat="1" ht="27" customHeight="1">
      <c r="B95" s="23"/>
      <c r="C95" s="24"/>
      <c r="D95" s="165" t="s">
        <v>223</v>
      </c>
      <c r="E95" s="24"/>
      <c r="F95" s="166" t="s">
        <v>706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223</v>
      </c>
      <c r="AU95" s="6" t="s">
        <v>85</v>
      </c>
    </row>
    <row r="96" spans="2:51" s="6" customFormat="1" ht="15.75" customHeight="1">
      <c r="B96" s="184"/>
      <c r="C96" s="185"/>
      <c r="D96" s="169" t="s">
        <v>225</v>
      </c>
      <c r="E96" s="185"/>
      <c r="F96" s="186" t="s">
        <v>231</v>
      </c>
      <c r="G96" s="185"/>
      <c r="H96" s="185"/>
      <c r="J96" s="185"/>
      <c r="K96" s="185"/>
      <c r="L96" s="187"/>
      <c r="M96" s="188"/>
      <c r="N96" s="185"/>
      <c r="O96" s="185"/>
      <c r="P96" s="185"/>
      <c r="Q96" s="185"/>
      <c r="R96" s="185"/>
      <c r="S96" s="185"/>
      <c r="T96" s="189"/>
      <c r="AT96" s="190" t="s">
        <v>225</v>
      </c>
      <c r="AU96" s="190" t="s">
        <v>85</v>
      </c>
      <c r="AV96" s="190" t="s">
        <v>22</v>
      </c>
      <c r="AW96" s="190" t="s">
        <v>188</v>
      </c>
      <c r="AX96" s="190" t="s">
        <v>77</v>
      </c>
      <c r="AY96" s="190" t="s">
        <v>216</v>
      </c>
    </row>
    <row r="97" spans="2:51" s="6" customFormat="1" ht="15.75" customHeight="1">
      <c r="B97" s="167"/>
      <c r="C97" s="168"/>
      <c r="D97" s="169" t="s">
        <v>225</v>
      </c>
      <c r="E97" s="168"/>
      <c r="F97" s="170" t="s">
        <v>707</v>
      </c>
      <c r="G97" s="168"/>
      <c r="H97" s="171">
        <v>90</v>
      </c>
      <c r="J97" s="168"/>
      <c r="K97" s="168"/>
      <c r="L97" s="172"/>
      <c r="M97" s="173"/>
      <c r="N97" s="168"/>
      <c r="O97" s="168"/>
      <c r="P97" s="168"/>
      <c r="Q97" s="168"/>
      <c r="R97" s="168"/>
      <c r="S97" s="168"/>
      <c r="T97" s="174"/>
      <c r="AT97" s="175" t="s">
        <v>225</v>
      </c>
      <c r="AU97" s="175" t="s">
        <v>85</v>
      </c>
      <c r="AV97" s="175" t="s">
        <v>85</v>
      </c>
      <c r="AW97" s="175" t="s">
        <v>188</v>
      </c>
      <c r="AX97" s="175" t="s">
        <v>77</v>
      </c>
      <c r="AY97" s="175" t="s">
        <v>216</v>
      </c>
    </row>
    <row r="98" spans="2:51" s="6" customFormat="1" ht="15.75" customHeight="1">
      <c r="B98" s="176"/>
      <c r="C98" s="177"/>
      <c r="D98" s="169" t="s">
        <v>225</v>
      </c>
      <c r="E98" s="177"/>
      <c r="F98" s="178" t="s">
        <v>226</v>
      </c>
      <c r="G98" s="177"/>
      <c r="H98" s="179">
        <v>90</v>
      </c>
      <c r="J98" s="177"/>
      <c r="K98" s="177"/>
      <c r="L98" s="180"/>
      <c r="M98" s="181"/>
      <c r="N98" s="177"/>
      <c r="O98" s="177"/>
      <c r="P98" s="177"/>
      <c r="Q98" s="177"/>
      <c r="R98" s="177"/>
      <c r="S98" s="177"/>
      <c r="T98" s="182"/>
      <c r="AT98" s="183" t="s">
        <v>225</v>
      </c>
      <c r="AU98" s="183" t="s">
        <v>85</v>
      </c>
      <c r="AV98" s="183" t="s">
        <v>181</v>
      </c>
      <c r="AW98" s="183" t="s">
        <v>188</v>
      </c>
      <c r="AX98" s="183" t="s">
        <v>22</v>
      </c>
      <c r="AY98" s="183" t="s">
        <v>216</v>
      </c>
    </row>
    <row r="99" spans="2:65" s="6" customFormat="1" ht="15.75" customHeight="1">
      <c r="B99" s="23"/>
      <c r="C99" s="153" t="s">
        <v>85</v>
      </c>
      <c r="D99" s="153" t="s">
        <v>218</v>
      </c>
      <c r="E99" s="154" t="s">
        <v>708</v>
      </c>
      <c r="F99" s="155" t="s">
        <v>709</v>
      </c>
      <c r="G99" s="156" t="s">
        <v>121</v>
      </c>
      <c r="H99" s="157">
        <v>1</v>
      </c>
      <c r="I99" s="158"/>
      <c r="J99" s="159">
        <f>ROUND($I$99*$H$99,2)</f>
        <v>0</v>
      </c>
      <c r="K99" s="155" t="s">
        <v>221</v>
      </c>
      <c r="L99" s="43"/>
      <c r="M99" s="160"/>
      <c r="N99" s="161" t="s">
        <v>48</v>
      </c>
      <c r="O99" s="24"/>
      <c r="P99" s="24"/>
      <c r="Q99" s="162">
        <v>0</v>
      </c>
      <c r="R99" s="162">
        <f>$Q$99*$H$99</f>
        <v>0</v>
      </c>
      <c r="S99" s="162">
        <v>0</v>
      </c>
      <c r="T99" s="163">
        <f>$S$99*$H$99</f>
        <v>0</v>
      </c>
      <c r="AR99" s="97" t="s">
        <v>181</v>
      </c>
      <c r="AT99" s="97" t="s">
        <v>218</v>
      </c>
      <c r="AU99" s="97" t="s">
        <v>85</v>
      </c>
      <c r="AY99" s="6" t="s">
        <v>216</v>
      </c>
      <c r="BE99" s="164">
        <f>IF($N$99="základní",$J$99,0)</f>
        <v>0</v>
      </c>
      <c r="BF99" s="164">
        <f>IF($N$99="snížená",$J$99,0)</f>
        <v>0</v>
      </c>
      <c r="BG99" s="164">
        <f>IF($N$99="zákl. přenesená",$J$99,0)</f>
        <v>0</v>
      </c>
      <c r="BH99" s="164">
        <f>IF($N$99="sníž. přenesená",$J$99,0)</f>
        <v>0</v>
      </c>
      <c r="BI99" s="164">
        <f>IF($N$99="nulová",$J$99,0)</f>
        <v>0</v>
      </c>
      <c r="BJ99" s="97" t="s">
        <v>22</v>
      </c>
      <c r="BK99" s="164">
        <f>ROUND($I$99*$H$99,2)</f>
        <v>0</v>
      </c>
      <c r="BL99" s="97" t="s">
        <v>181</v>
      </c>
      <c r="BM99" s="97" t="s">
        <v>710</v>
      </c>
    </row>
    <row r="100" spans="2:47" s="6" customFormat="1" ht="16.5" customHeight="1">
      <c r="B100" s="23"/>
      <c r="C100" s="24"/>
      <c r="D100" s="165" t="s">
        <v>223</v>
      </c>
      <c r="E100" s="24"/>
      <c r="F100" s="166" t="s">
        <v>711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223</v>
      </c>
      <c r="AU100" s="6" t="s">
        <v>85</v>
      </c>
    </row>
    <row r="101" spans="2:51" s="6" customFormat="1" ht="15.75" customHeight="1">
      <c r="B101" s="184"/>
      <c r="C101" s="185"/>
      <c r="D101" s="169" t="s">
        <v>225</v>
      </c>
      <c r="E101" s="185"/>
      <c r="F101" s="186" t="s">
        <v>488</v>
      </c>
      <c r="G101" s="185"/>
      <c r="H101" s="185"/>
      <c r="J101" s="185"/>
      <c r="K101" s="185"/>
      <c r="L101" s="187"/>
      <c r="M101" s="188"/>
      <c r="N101" s="185"/>
      <c r="O101" s="185"/>
      <c r="P101" s="185"/>
      <c r="Q101" s="185"/>
      <c r="R101" s="185"/>
      <c r="S101" s="185"/>
      <c r="T101" s="189"/>
      <c r="AT101" s="190" t="s">
        <v>225</v>
      </c>
      <c r="AU101" s="190" t="s">
        <v>85</v>
      </c>
      <c r="AV101" s="190" t="s">
        <v>22</v>
      </c>
      <c r="AW101" s="190" t="s">
        <v>188</v>
      </c>
      <c r="AX101" s="190" t="s">
        <v>77</v>
      </c>
      <c r="AY101" s="190" t="s">
        <v>216</v>
      </c>
    </row>
    <row r="102" spans="2:51" s="6" customFormat="1" ht="15.75" customHeight="1">
      <c r="B102" s="167"/>
      <c r="C102" s="168"/>
      <c r="D102" s="169" t="s">
        <v>225</v>
      </c>
      <c r="E102" s="168" t="s">
        <v>110</v>
      </c>
      <c r="F102" s="170" t="s">
        <v>22</v>
      </c>
      <c r="G102" s="168"/>
      <c r="H102" s="171">
        <v>1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225</v>
      </c>
      <c r="AU102" s="175" t="s">
        <v>85</v>
      </c>
      <c r="AV102" s="175" t="s">
        <v>85</v>
      </c>
      <c r="AW102" s="175" t="s">
        <v>188</v>
      </c>
      <c r="AX102" s="175" t="s">
        <v>77</v>
      </c>
      <c r="AY102" s="175" t="s">
        <v>216</v>
      </c>
    </row>
    <row r="103" spans="2:51" s="6" customFormat="1" ht="15.75" customHeight="1">
      <c r="B103" s="176"/>
      <c r="C103" s="177"/>
      <c r="D103" s="169" t="s">
        <v>225</v>
      </c>
      <c r="E103" s="177"/>
      <c r="F103" s="178" t="s">
        <v>226</v>
      </c>
      <c r="G103" s="177"/>
      <c r="H103" s="179">
        <v>1</v>
      </c>
      <c r="J103" s="177"/>
      <c r="K103" s="177"/>
      <c r="L103" s="180"/>
      <c r="M103" s="181"/>
      <c r="N103" s="177"/>
      <c r="O103" s="177"/>
      <c r="P103" s="177"/>
      <c r="Q103" s="177"/>
      <c r="R103" s="177"/>
      <c r="S103" s="177"/>
      <c r="T103" s="182"/>
      <c r="AT103" s="183" t="s">
        <v>225</v>
      </c>
      <c r="AU103" s="183" t="s">
        <v>85</v>
      </c>
      <c r="AV103" s="183" t="s">
        <v>181</v>
      </c>
      <c r="AW103" s="183" t="s">
        <v>188</v>
      </c>
      <c r="AX103" s="183" t="s">
        <v>22</v>
      </c>
      <c r="AY103" s="183" t="s">
        <v>216</v>
      </c>
    </row>
    <row r="104" spans="2:65" s="6" customFormat="1" ht="15.75" customHeight="1">
      <c r="B104" s="23"/>
      <c r="C104" s="153" t="s">
        <v>232</v>
      </c>
      <c r="D104" s="153" t="s">
        <v>218</v>
      </c>
      <c r="E104" s="154" t="s">
        <v>712</v>
      </c>
      <c r="F104" s="155" t="s">
        <v>713</v>
      </c>
      <c r="G104" s="156" t="s">
        <v>121</v>
      </c>
      <c r="H104" s="157">
        <v>1</v>
      </c>
      <c r="I104" s="158"/>
      <c r="J104" s="159">
        <f>ROUND($I$104*$H$104,2)</f>
        <v>0</v>
      </c>
      <c r="K104" s="155" t="s">
        <v>221</v>
      </c>
      <c r="L104" s="43"/>
      <c r="M104" s="160"/>
      <c r="N104" s="161" t="s">
        <v>48</v>
      </c>
      <c r="O104" s="24"/>
      <c r="P104" s="24"/>
      <c r="Q104" s="162">
        <v>8E-05</v>
      </c>
      <c r="R104" s="162">
        <f>$Q$104*$H$104</f>
        <v>8E-05</v>
      </c>
      <c r="S104" s="162">
        <v>0</v>
      </c>
      <c r="T104" s="163">
        <f>$S$104*$H$104</f>
        <v>0</v>
      </c>
      <c r="AR104" s="97" t="s">
        <v>181</v>
      </c>
      <c r="AT104" s="97" t="s">
        <v>218</v>
      </c>
      <c r="AU104" s="97" t="s">
        <v>85</v>
      </c>
      <c r="AY104" s="6" t="s">
        <v>216</v>
      </c>
      <c r="BE104" s="164">
        <f>IF($N$104="základní",$J$104,0)</f>
        <v>0</v>
      </c>
      <c r="BF104" s="164">
        <f>IF($N$104="snížená",$J$104,0)</f>
        <v>0</v>
      </c>
      <c r="BG104" s="164">
        <f>IF($N$104="zákl. přenesená",$J$104,0)</f>
        <v>0</v>
      </c>
      <c r="BH104" s="164">
        <f>IF($N$104="sníž. přenesená",$J$104,0)</f>
        <v>0</v>
      </c>
      <c r="BI104" s="164">
        <f>IF($N$104="nulová",$J$104,0)</f>
        <v>0</v>
      </c>
      <c r="BJ104" s="97" t="s">
        <v>22</v>
      </c>
      <c r="BK104" s="164">
        <f>ROUND($I$104*$H$104,2)</f>
        <v>0</v>
      </c>
      <c r="BL104" s="97" t="s">
        <v>181</v>
      </c>
      <c r="BM104" s="97" t="s">
        <v>714</v>
      </c>
    </row>
    <row r="105" spans="2:47" s="6" customFormat="1" ht="16.5" customHeight="1">
      <c r="B105" s="23"/>
      <c r="C105" s="24"/>
      <c r="D105" s="165" t="s">
        <v>223</v>
      </c>
      <c r="E105" s="24"/>
      <c r="F105" s="166" t="s">
        <v>715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223</v>
      </c>
      <c r="AU105" s="6" t="s">
        <v>85</v>
      </c>
    </row>
    <row r="106" spans="2:51" s="6" customFormat="1" ht="15.75" customHeight="1">
      <c r="B106" s="167"/>
      <c r="C106" s="168"/>
      <c r="D106" s="169" t="s">
        <v>225</v>
      </c>
      <c r="E106" s="168"/>
      <c r="F106" s="170" t="s">
        <v>110</v>
      </c>
      <c r="G106" s="168"/>
      <c r="H106" s="171">
        <v>1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225</v>
      </c>
      <c r="AU106" s="175" t="s">
        <v>85</v>
      </c>
      <c r="AV106" s="175" t="s">
        <v>85</v>
      </c>
      <c r="AW106" s="175" t="s">
        <v>188</v>
      </c>
      <c r="AX106" s="175" t="s">
        <v>77</v>
      </c>
      <c r="AY106" s="175" t="s">
        <v>216</v>
      </c>
    </row>
    <row r="107" spans="2:51" s="6" customFormat="1" ht="15.75" customHeight="1">
      <c r="B107" s="176"/>
      <c r="C107" s="177"/>
      <c r="D107" s="169" t="s">
        <v>225</v>
      </c>
      <c r="E107" s="177"/>
      <c r="F107" s="178" t="s">
        <v>226</v>
      </c>
      <c r="G107" s="177"/>
      <c r="H107" s="179">
        <v>1</v>
      </c>
      <c r="J107" s="177"/>
      <c r="K107" s="177"/>
      <c r="L107" s="180"/>
      <c r="M107" s="181"/>
      <c r="N107" s="177"/>
      <c r="O107" s="177"/>
      <c r="P107" s="177"/>
      <c r="Q107" s="177"/>
      <c r="R107" s="177"/>
      <c r="S107" s="177"/>
      <c r="T107" s="182"/>
      <c r="AT107" s="183" t="s">
        <v>225</v>
      </c>
      <c r="AU107" s="183" t="s">
        <v>85</v>
      </c>
      <c r="AV107" s="183" t="s">
        <v>181</v>
      </c>
      <c r="AW107" s="183" t="s">
        <v>188</v>
      </c>
      <c r="AX107" s="183" t="s">
        <v>22</v>
      </c>
      <c r="AY107" s="183" t="s">
        <v>216</v>
      </c>
    </row>
    <row r="108" spans="2:65" s="6" customFormat="1" ht="15.75" customHeight="1">
      <c r="B108" s="23"/>
      <c r="C108" s="153" t="s">
        <v>181</v>
      </c>
      <c r="D108" s="153" t="s">
        <v>218</v>
      </c>
      <c r="E108" s="154" t="s">
        <v>716</v>
      </c>
      <c r="F108" s="155" t="s">
        <v>717</v>
      </c>
      <c r="G108" s="156" t="s">
        <v>112</v>
      </c>
      <c r="H108" s="157">
        <v>48.2</v>
      </c>
      <c r="I108" s="158"/>
      <c r="J108" s="159">
        <f>ROUND($I$108*$H$108,2)</f>
        <v>0</v>
      </c>
      <c r="K108" s="155" t="s">
        <v>221</v>
      </c>
      <c r="L108" s="43"/>
      <c r="M108" s="160"/>
      <c r="N108" s="161" t="s">
        <v>48</v>
      </c>
      <c r="O108" s="24"/>
      <c r="P108" s="24"/>
      <c r="Q108" s="162">
        <v>0</v>
      </c>
      <c r="R108" s="162">
        <f>$Q$108*$H$108</f>
        <v>0</v>
      </c>
      <c r="S108" s="162">
        <v>0.229</v>
      </c>
      <c r="T108" s="163">
        <f>$S$108*$H$108</f>
        <v>11.0378</v>
      </c>
      <c r="AR108" s="97" t="s">
        <v>181</v>
      </c>
      <c r="AT108" s="97" t="s">
        <v>218</v>
      </c>
      <c r="AU108" s="97" t="s">
        <v>85</v>
      </c>
      <c r="AY108" s="6" t="s">
        <v>216</v>
      </c>
      <c r="BE108" s="164">
        <f>IF($N$108="základní",$J$108,0)</f>
        <v>0</v>
      </c>
      <c r="BF108" s="164">
        <f>IF($N$108="snížená",$J$108,0)</f>
        <v>0</v>
      </c>
      <c r="BG108" s="164">
        <f>IF($N$108="zákl. přenesená",$J$108,0)</f>
        <v>0</v>
      </c>
      <c r="BH108" s="164">
        <f>IF($N$108="sníž. přenesená",$J$108,0)</f>
        <v>0</v>
      </c>
      <c r="BI108" s="164">
        <f>IF($N$108="nulová",$J$108,0)</f>
        <v>0</v>
      </c>
      <c r="BJ108" s="97" t="s">
        <v>22</v>
      </c>
      <c r="BK108" s="164">
        <f>ROUND($I$108*$H$108,2)</f>
        <v>0</v>
      </c>
      <c r="BL108" s="97" t="s">
        <v>181</v>
      </c>
      <c r="BM108" s="97" t="s">
        <v>718</v>
      </c>
    </row>
    <row r="109" spans="2:47" s="6" customFormat="1" ht="27" customHeight="1">
      <c r="B109" s="23"/>
      <c r="C109" s="24"/>
      <c r="D109" s="165" t="s">
        <v>223</v>
      </c>
      <c r="E109" s="24"/>
      <c r="F109" s="166" t="s">
        <v>719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223</v>
      </c>
      <c r="AU109" s="6" t="s">
        <v>85</v>
      </c>
    </row>
    <row r="110" spans="2:51" s="6" customFormat="1" ht="15.75" customHeight="1">
      <c r="B110" s="184"/>
      <c r="C110" s="185"/>
      <c r="D110" s="169" t="s">
        <v>225</v>
      </c>
      <c r="E110" s="185"/>
      <c r="F110" s="186" t="s">
        <v>231</v>
      </c>
      <c r="G110" s="185"/>
      <c r="H110" s="185"/>
      <c r="J110" s="185"/>
      <c r="K110" s="185"/>
      <c r="L110" s="187"/>
      <c r="M110" s="188"/>
      <c r="N110" s="185"/>
      <c r="O110" s="185"/>
      <c r="P110" s="185"/>
      <c r="Q110" s="185"/>
      <c r="R110" s="185"/>
      <c r="S110" s="185"/>
      <c r="T110" s="189"/>
      <c r="AT110" s="190" t="s">
        <v>225</v>
      </c>
      <c r="AU110" s="190" t="s">
        <v>85</v>
      </c>
      <c r="AV110" s="190" t="s">
        <v>22</v>
      </c>
      <c r="AW110" s="190" t="s">
        <v>188</v>
      </c>
      <c r="AX110" s="190" t="s">
        <v>77</v>
      </c>
      <c r="AY110" s="190" t="s">
        <v>216</v>
      </c>
    </row>
    <row r="111" spans="2:51" s="6" customFormat="1" ht="15.75" customHeight="1">
      <c r="B111" s="167"/>
      <c r="C111" s="168"/>
      <c r="D111" s="169" t="s">
        <v>225</v>
      </c>
      <c r="E111" s="168"/>
      <c r="F111" s="170" t="s">
        <v>720</v>
      </c>
      <c r="G111" s="168"/>
      <c r="H111" s="171">
        <v>48.2</v>
      </c>
      <c r="J111" s="168"/>
      <c r="K111" s="168"/>
      <c r="L111" s="172"/>
      <c r="M111" s="173"/>
      <c r="N111" s="168"/>
      <c r="O111" s="168"/>
      <c r="P111" s="168"/>
      <c r="Q111" s="168"/>
      <c r="R111" s="168"/>
      <c r="S111" s="168"/>
      <c r="T111" s="174"/>
      <c r="AT111" s="175" t="s">
        <v>225</v>
      </c>
      <c r="AU111" s="175" t="s">
        <v>85</v>
      </c>
      <c r="AV111" s="175" t="s">
        <v>85</v>
      </c>
      <c r="AW111" s="175" t="s">
        <v>188</v>
      </c>
      <c r="AX111" s="175" t="s">
        <v>77</v>
      </c>
      <c r="AY111" s="175" t="s">
        <v>216</v>
      </c>
    </row>
    <row r="112" spans="2:51" s="6" customFormat="1" ht="15.75" customHeight="1">
      <c r="B112" s="176"/>
      <c r="C112" s="177"/>
      <c r="D112" s="169" t="s">
        <v>225</v>
      </c>
      <c r="E112" s="177"/>
      <c r="F112" s="178" t="s">
        <v>226</v>
      </c>
      <c r="G112" s="177"/>
      <c r="H112" s="179">
        <v>48.2</v>
      </c>
      <c r="J112" s="177"/>
      <c r="K112" s="177"/>
      <c r="L112" s="180"/>
      <c r="M112" s="181"/>
      <c r="N112" s="177"/>
      <c r="O112" s="177"/>
      <c r="P112" s="177"/>
      <c r="Q112" s="177"/>
      <c r="R112" s="177"/>
      <c r="S112" s="177"/>
      <c r="T112" s="182"/>
      <c r="AT112" s="183" t="s">
        <v>225</v>
      </c>
      <c r="AU112" s="183" t="s">
        <v>85</v>
      </c>
      <c r="AV112" s="183" t="s">
        <v>181</v>
      </c>
      <c r="AW112" s="183" t="s">
        <v>188</v>
      </c>
      <c r="AX112" s="183" t="s">
        <v>22</v>
      </c>
      <c r="AY112" s="183" t="s">
        <v>216</v>
      </c>
    </row>
    <row r="113" spans="2:65" s="6" customFormat="1" ht="15.75" customHeight="1">
      <c r="B113" s="23"/>
      <c r="C113" s="153" t="s">
        <v>244</v>
      </c>
      <c r="D113" s="153" t="s">
        <v>218</v>
      </c>
      <c r="E113" s="154" t="s">
        <v>233</v>
      </c>
      <c r="F113" s="155" t="s">
        <v>234</v>
      </c>
      <c r="G113" s="156" t="s">
        <v>112</v>
      </c>
      <c r="H113" s="157">
        <v>70</v>
      </c>
      <c r="I113" s="158"/>
      <c r="J113" s="159">
        <f>ROUND($I$113*$H$113,2)</f>
        <v>0</v>
      </c>
      <c r="K113" s="155" t="s">
        <v>221</v>
      </c>
      <c r="L113" s="43"/>
      <c r="M113" s="160"/>
      <c r="N113" s="161" t="s">
        <v>48</v>
      </c>
      <c r="O113" s="24"/>
      <c r="P113" s="24"/>
      <c r="Q113" s="162">
        <v>0</v>
      </c>
      <c r="R113" s="162">
        <f>$Q$113*$H$113</f>
        <v>0</v>
      </c>
      <c r="S113" s="162">
        <v>0.235</v>
      </c>
      <c r="T113" s="163">
        <f>$S$113*$H$113</f>
        <v>16.45</v>
      </c>
      <c r="AR113" s="97" t="s">
        <v>181</v>
      </c>
      <c r="AT113" s="97" t="s">
        <v>218</v>
      </c>
      <c r="AU113" s="97" t="s">
        <v>85</v>
      </c>
      <c r="AY113" s="6" t="s">
        <v>216</v>
      </c>
      <c r="BE113" s="164">
        <f>IF($N$113="základní",$J$113,0)</f>
        <v>0</v>
      </c>
      <c r="BF113" s="164">
        <f>IF($N$113="snížená",$J$113,0)</f>
        <v>0</v>
      </c>
      <c r="BG113" s="164">
        <f>IF($N$113="zákl. přenesená",$J$113,0)</f>
        <v>0</v>
      </c>
      <c r="BH113" s="164">
        <f>IF($N$113="sníž. přenesená",$J$113,0)</f>
        <v>0</v>
      </c>
      <c r="BI113" s="164">
        <f>IF($N$113="nulová",$J$113,0)</f>
        <v>0</v>
      </c>
      <c r="BJ113" s="97" t="s">
        <v>22</v>
      </c>
      <c r="BK113" s="164">
        <f>ROUND($I$113*$H$113,2)</f>
        <v>0</v>
      </c>
      <c r="BL113" s="97" t="s">
        <v>181</v>
      </c>
      <c r="BM113" s="97" t="s">
        <v>721</v>
      </c>
    </row>
    <row r="114" spans="2:47" s="6" customFormat="1" ht="27" customHeight="1">
      <c r="B114" s="23"/>
      <c r="C114" s="24"/>
      <c r="D114" s="165" t="s">
        <v>223</v>
      </c>
      <c r="E114" s="24"/>
      <c r="F114" s="166" t="s">
        <v>236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223</v>
      </c>
      <c r="AU114" s="6" t="s">
        <v>85</v>
      </c>
    </row>
    <row r="115" spans="2:51" s="6" customFormat="1" ht="15.75" customHeight="1">
      <c r="B115" s="167"/>
      <c r="C115" s="168"/>
      <c r="D115" s="169" t="s">
        <v>225</v>
      </c>
      <c r="E115" s="168"/>
      <c r="F115" s="170" t="s">
        <v>144</v>
      </c>
      <c r="G115" s="168"/>
      <c r="H115" s="171">
        <v>70</v>
      </c>
      <c r="J115" s="168"/>
      <c r="K115" s="168"/>
      <c r="L115" s="172"/>
      <c r="M115" s="173"/>
      <c r="N115" s="168"/>
      <c r="O115" s="168"/>
      <c r="P115" s="168"/>
      <c r="Q115" s="168"/>
      <c r="R115" s="168"/>
      <c r="S115" s="168"/>
      <c r="T115" s="174"/>
      <c r="AT115" s="175" t="s">
        <v>225</v>
      </c>
      <c r="AU115" s="175" t="s">
        <v>85</v>
      </c>
      <c r="AV115" s="175" t="s">
        <v>85</v>
      </c>
      <c r="AW115" s="175" t="s">
        <v>188</v>
      </c>
      <c r="AX115" s="175" t="s">
        <v>77</v>
      </c>
      <c r="AY115" s="175" t="s">
        <v>216</v>
      </c>
    </row>
    <row r="116" spans="2:51" s="6" customFormat="1" ht="15.75" customHeight="1">
      <c r="B116" s="176"/>
      <c r="C116" s="177"/>
      <c r="D116" s="169" t="s">
        <v>225</v>
      </c>
      <c r="E116" s="177"/>
      <c r="F116" s="178" t="s">
        <v>226</v>
      </c>
      <c r="G116" s="177"/>
      <c r="H116" s="179">
        <v>70</v>
      </c>
      <c r="J116" s="177"/>
      <c r="K116" s="177"/>
      <c r="L116" s="180"/>
      <c r="M116" s="181"/>
      <c r="N116" s="177"/>
      <c r="O116" s="177"/>
      <c r="P116" s="177"/>
      <c r="Q116" s="177"/>
      <c r="R116" s="177"/>
      <c r="S116" s="177"/>
      <c r="T116" s="182"/>
      <c r="AT116" s="183" t="s">
        <v>225</v>
      </c>
      <c r="AU116" s="183" t="s">
        <v>85</v>
      </c>
      <c r="AV116" s="183" t="s">
        <v>181</v>
      </c>
      <c r="AW116" s="183" t="s">
        <v>188</v>
      </c>
      <c r="AX116" s="183" t="s">
        <v>22</v>
      </c>
      <c r="AY116" s="183" t="s">
        <v>216</v>
      </c>
    </row>
    <row r="117" spans="2:65" s="6" customFormat="1" ht="15.75" customHeight="1">
      <c r="B117" s="23"/>
      <c r="C117" s="153" t="s">
        <v>251</v>
      </c>
      <c r="D117" s="153" t="s">
        <v>218</v>
      </c>
      <c r="E117" s="154" t="s">
        <v>722</v>
      </c>
      <c r="F117" s="155" t="s">
        <v>723</v>
      </c>
      <c r="G117" s="156" t="s">
        <v>112</v>
      </c>
      <c r="H117" s="157">
        <v>269</v>
      </c>
      <c r="I117" s="158"/>
      <c r="J117" s="159">
        <f>ROUND($I$117*$H$117,2)</f>
        <v>0</v>
      </c>
      <c r="K117" s="155" t="s">
        <v>221</v>
      </c>
      <c r="L117" s="43"/>
      <c r="M117" s="160"/>
      <c r="N117" s="161" t="s">
        <v>48</v>
      </c>
      <c r="O117" s="24"/>
      <c r="P117" s="24"/>
      <c r="Q117" s="162">
        <v>0</v>
      </c>
      <c r="R117" s="162">
        <f>$Q$117*$H$117</f>
        <v>0</v>
      </c>
      <c r="S117" s="162">
        <v>0.4</v>
      </c>
      <c r="T117" s="163">
        <f>$S$117*$H$117</f>
        <v>107.60000000000001</v>
      </c>
      <c r="AR117" s="97" t="s">
        <v>181</v>
      </c>
      <c r="AT117" s="97" t="s">
        <v>218</v>
      </c>
      <c r="AU117" s="97" t="s">
        <v>85</v>
      </c>
      <c r="AY117" s="6" t="s">
        <v>216</v>
      </c>
      <c r="BE117" s="164">
        <f>IF($N$117="základní",$J$117,0)</f>
        <v>0</v>
      </c>
      <c r="BF117" s="164">
        <f>IF($N$117="snížená",$J$117,0)</f>
        <v>0</v>
      </c>
      <c r="BG117" s="164">
        <f>IF($N$117="zákl. přenesená",$J$117,0)</f>
        <v>0</v>
      </c>
      <c r="BH117" s="164">
        <f>IF($N$117="sníž. přenesená",$J$117,0)</f>
        <v>0</v>
      </c>
      <c r="BI117" s="164">
        <f>IF($N$117="nulová",$J$117,0)</f>
        <v>0</v>
      </c>
      <c r="BJ117" s="97" t="s">
        <v>22</v>
      </c>
      <c r="BK117" s="164">
        <f>ROUND($I$117*$H$117,2)</f>
        <v>0</v>
      </c>
      <c r="BL117" s="97" t="s">
        <v>181</v>
      </c>
      <c r="BM117" s="97" t="s">
        <v>724</v>
      </c>
    </row>
    <row r="118" spans="2:47" s="6" customFormat="1" ht="27" customHeight="1">
      <c r="B118" s="23"/>
      <c r="C118" s="24"/>
      <c r="D118" s="165" t="s">
        <v>223</v>
      </c>
      <c r="E118" s="24"/>
      <c r="F118" s="166" t="s">
        <v>725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223</v>
      </c>
      <c r="AU118" s="6" t="s">
        <v>85</v>
      </c>
    </row>
    <row r="119" spans="2:51" s="6" customFormat="1" ht="15.75" customHeight="1">
      <c r="B119" s="167"/>
      <c r="C119" s="168"/>
      <c r="D119" s="169" t="s">
        <v>225</v>
      </c>
      <c r="E119" s="168"/>
      <c r="F119" s="170" t="s">
        <v>154</v>
      </c>
      <c r="G119" s="168"/>
      <c r="H119" s="171">
        <v>269</v>
      </c>
      <c r="J119" s="168"/>
      <c r="K119" s="168"/>
      <c r="L119" s="172"/>
      <c r="M119" s="173"/>
      <c r="N119" s="168"/>
      <c r="O119" s="168"/>
      <c r="P119" s="168"/>
      <c r="Q119" s="168"/>
      <c r="R119" s="168"/>
      <c r="S119" s="168"/>
      <c r="T119" s="174"/>
      <c r="AT119" s="175" t="s">
        <v>225</v>
      </c>
      <c r="AU119" s="175" t="s">
        <v>85</v>
      </c>
      <c r="AV119" s="175" t="s">
        <v>85</v>
      </c>
      <c r="AW119" s="175" t="s">
        <v>188</v>
      </c>
      <c r="AX119" s="175" t="s">
        <v>77</v>
      </c>
      <c r="AY119" s="175" t="s">
        <v>216</v>
      </c>
    </row>
    <row r="120" spans="2:51" s="6" customFormat="1" ht="15.75" customHeight="1">
      <c r="B120" s="176"/>
      <c r="C120" s="177"/>
      <c r="D120" s="169" t="s">
        <v>225</v>
      </c>
      <c r="E120" s="177"/>
      <c r="F120" s="178" t="s">
        <v>226</v>
      </c>
      <c r="G120" s="177"/>
      <c r="H120" s="179">
        <v>269</v>
      </c>
      <c r="J120" s="177"/>
      <c r="K120" s="177"/>
      <c r="L120" s="180"/>
      <c r="M120" s="181"/>
      <c r="N120" s="177"/>
      <c r="O120" s="177"/>
      <c r="P120" s="177"/>
      <c r="Q120" s="177"/>
      <c r="R120" s="177"/>
      <c r="S120" s="177"/>
      <c r="T120" s="182"/>
      <c r="AT120" s="183" t="s">
        <v>225</v>
      </c>
      <c r="AU120" s="183" t="s">
        <v>85</v>
      </c>
      <c r="AV120" s="183" t="s">
        <v>181</v>
      </c>
      <c r="AW120" s="183" t="s">
        <v>188</v>
      </c>
      <c r="AX120" s="183" t="s">
        <v>22</v>
      </c>
      <c r="AY120" s="183" t="s">
        <v>216</v>
      </c>
    </row>
    <row r="121" spans="2:65" s="6" customFormat="1" ht="15.75" customHeight="1">
      <c r="B121" s="23"/>
      <c r="C121" s="153" t="s">
        <v>259</v>
      </c>
      <c r="D121" s="153" t="s">
        <v>218</v>
      </c>
      <c r="E121" s="154" t="s">
        <v>726</v>
      </c>
      <c r="F121" s="155" t="s">
        <v>727</v>
      </c>
      <c r="G121" s="156" t="s">
        <v>112</v>
      </c>
      <c r="H121" s="157">
        <v>269</v>
      </c>
      <c r="I121" s="158"/>
      <c r="J121" s="159">
        <f>ROUND($I$121*$H$121,2)</f>
        <v>0</v>
      </c>
      <c r="K121" s="155" t="s">
        <v>221</v>
      </c>
      <c r="L121" s="43"/>
      <c r="M121" s="160"/>
      <c r="N121" s="161" t="s">
        <v>48</v>
      </c>
      <c r="O121" s="24"/>
      <c r="P121" s="24"/>
      <c r="Q121" s="162">
        <v>0</v>
      </c>
      <c r="R121" s="162">
        <f>$Q$121*$H$121</f>
        <v>0</v>
      </c>
      <c r="S121" s="162">
        <v>0.181</v>
      </c>
      <c r="T121" s="163">
        <f>$S$121*$H$121</f>
        <v>48.689</v>
      </c>
      <c r="AR121" s="97" t="s">
        <v>181</v>
      </c>
      <c r="AT121" s="97" t="s">
        <v>218</v>
      </c>
      <c r="AU121" s="97" t="s">
        <v>85</v>
      </c>
      <c r="AY121" s="6" t="s">
        <v>216</v>
      </c>
      <c r="BE121" s="164">
        <f>IF($N$121="základní",$J$121,0)</f>
        <v>0</v>
      </c>
      <c r="BF121" s="164">
        <f>IF($N$121="snížená",$J$121,0)</f>
        <v>0</v>
      </c>
      <c r="BG121" s="164">
        <f>IF($N$121="zákl. přenesená",$J$121,0)</f>
        <v>0</v>
      </c>
      <c r="BH121" s="164">
        <f>IF($N$121="sníž. přenesená",$J$121,0)</f>
        <v>0</v>
      </c>
      <c r="BI121" s="164">
        <f>IF($N$121="nulová",$J$121,0)</f>
        <v>0</v>
      </c>
      <c r="BJ121" s="97" t="s">
        <v>22</v>
      </c>
      <c r="BK121" s="164">
        <f>ROUND($I$121*$H$121,2)</f>
        <v>0</v>
      </c>
      <c r="BL121" s="97" t="s">
        <v>181</v>
      </c>
      <c r="BM121" s="97" t="s">
        <v>728</v>
      </c>
    </row>
    <row r="122" spans="2:47" s="6" customFormat="1" ht="27" customHeight="1">
      <c r="B122" s="23"/>
      <c r="C122" s="24"/>
      <c r="D122" s="165" t="s">
        <v>223</v>
      </c>
      <c r="E122" s="24"/>
      <c r="F122" s="166" t="s">
        <v>729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223</v>
      </c>
      <c r="AU122" s="6" t="s">
        <v>85</v>
      </c>
    </row>
    <row r="123" spans="2:51" s="6" customFormat="1" ht="15.75" customHeight="1">
      <c r="B123" s="184"/>
      <c r="C123" s="185"/>
      <c r="D123" s="169" t="s">
        <v>225</v>
      </c>
      <c r="E123" s="185"/>
      <c r="F123" s="186" t="s">
        <v>231</v>
      </c>
      <c r="G123" s="185"/>
      <c r="H123" s="185"/>
      <c r="J123" s="185"/>
      <c r="K123" s="185"/>
      <c r="L123" s="187"/>
      <c r="M123" s="188"/>
      <c r="N123" s="185"/>
      <c r="O123" s="185"/>
      <c r="P123" s="185"/>
      <c r="Q123" s="185"/>
      <c r="R123" s="185"/>
      <c r="S123" s="185"/>
      <c r="T123" s="189"/>
      <c r="AT123" s="190" t="s">
        <v>225</v>
      </c>
      <c r="AU123" s="190" t="s">
        <v>85</v>
      </c>
      <c r="AV123" s="190" t="s">
        <v>22</v>
      </c>
      <c r="AW123" s="190" t="s">
        <v>188</v>
      </c>
      <c r="AX123" s="190" t="s">
        <v>77</v>
      </c>
      <c r="AY123" s="190" t="s">
        <v>216</v>
      </c>
    </row>
    <row r="124" spans="2:51" s="6" customFormat="1" ht="15.75" customHeight="1">
      <c r="B124" s="167"/>
      <c r="C124" s="168"/>
      <c r="D124" s="169" t="s">
        <v>225</v>
      </c>
      <c r="E124" s="168" t="s">
        <v>154</v>
      </c>
      <c r="F124" s="170" t="s">
        <v>681</v>
      </c>
      <c r="G124" s="168"/>
      <c r="H124" s="171">
        <v>269</v>
      </c>
      <c r="J124" s="168"/>
      <c r="K124" s="168"/>
      <c r="L124" s="172"/>
      <c r="M124" s="173"/>
      <c r="N124" s="168"/>
      <c r="O124" s="168"/>
      <c r="P124" s="168"/>
      <c r="Q124" s="168"/>
      <c r="R124" s="168"/>
      <c r="S124" s="168"/>
      <c r="T124" s="174"/>
      <c r="AT124" s="175" t="s">
        <v>225</v>
      </c>
      <c r="AU124" s="175" t="s">
        <v>85</v>
      </c>
      <c r="AV124" s="175" t="s">
        <v>85</v>
      </c>
      <c r="AW124" s="175" t="s">
        <v>188</v>
      </c>
      <c r="AX124" s="175" t="s">
        <v>77</v>
      </c>
      <c r="AY124" s="175" t="s">
        <v>216</v>
      </c>
    </row>
    <row r="125" spans="2:51" s="6" customFormat="1" ht="15.75" customHeight="1">
      <c r="B125" s="176"/>
      <c r="C125" s="177"/>
      <c r="D125" s="169" t="s">
        <v>225</v>
      </c>
      <c r="E125" s="177"/>
      <c r="F125" s="178" t="s">
        <v>226</v>
      </c>
      <c r="G125" s="177"/>
      <c r="H125" s="179">
        <v>269</v>
      </c>
      <c r="J125" s="177"/>
      <c r="K125" s="177"/>
      <c r="L125" s="180"/>
      <c r="M125" s="181"/>
      <c r="N125" s="177"/>
      <c r="O125" s="177"/>
      <c r="P125" s="177"/>
      <c r="Q125" s="177"/>
      <c r="R125" s="177"/>
      <c r="S125" s="177"/>
      <c r="T125" s="182"/>
      <c r="AT125" s="183" t="s">
        <v>225</v>
      </c>
      <c r="AU125" s="183" t="s">
        <v>85</v>
      </c>
      <c r="AV125" s="183" t="s">
        <v>181</v>
      </c>
      <c r="AW125" s="183" t="s">
        <v>188</v>
      </c>
      <c r="AX125" s="183" t="s">
        <v>22</v>
      </c>
      <c r="AY125" s="183" t="s">
        <v>216</v>
      </c>
    </row>
    <row r="126" spans="2:65" s="6" customFormat="1" ht="15.75" customHeight="1">
      <c r="B126" s="23"/>
      <c r="C126" s="153" t="s">
        <v>262</v>
      </c>
      <c r="D126" s="153" t="s">
        <v>218</v>
      </c>
      <c r="E126" s="154" t="s">
        <v>730</v>
      </c>
      <c r="F126" s="155" t="s">
        <v>731</v>
      </c>
      <c r="G126" s="156" t="s">
        <v>112</v>
      </c>
      <c r="H126" s="157">
        <v>70</v>
      </c>
      <c r="I126" s="158"/>
      <c r="J126" s="159">
        <f>ROUND($I$126*$H$126,2)</f>
        <v>0</v>
      </c>
      <c r="K126" s="155" t="s">
        <v>221</v>
      </c>
      <c r="L126" s="43"/>
      <c r="M126" s="160"/>
      <c r="N126" s="161" t="s">
        <v>48</v>
      </c>
      <c r="O126" s="24"/>
      <c r="P126" s="24"/>
      <c r="Q126" s="162">
        <v>0</v>
      </c>
      <c r="R126" s="162">
        <f>$Q$126*$H$126</f>
        <v>0</v>
      </c>
      <c r="S126" s="162">
        <v>0.355</v>
      </c>
      <c r="T126" s="163">
        <f>$S$126*$H$126</f>
        <v>24.849999999999998</v>
      </c>
      <c r="AR126" s="97" t="s">
        <v>181</v>
      </c>
      <c r="AT126" s="97" t="s">
        <v>218</v>
      </c>
      <c r="AU126" s="97" t="s">
        <v>85</v>
      </c>
      <c r="AY126" s="6" t="s">
        <v>216</v>
      </c>
      <c r="BE126" s="164">
        <f>IF($N$126="základní",$J$126,0)</f>
        <v>0</v>
      </c>
      <c r="BF126" s="164">
        <f>IF($N$126="snížená",$J$126,0)</f>
        <v>0</v>
      </c>
      <c r="BG126" s="164">
        <f>IF($N$126="zákl. přenesená",$J$126,0)</f>
        <v>0</v>
      </c>
      <c r="BH126" s="164">
        <f>IF($N$126="sníž. přenesená",$J$126,0)</f>
        <v>0</v>
      </c>
      <c r="BI126" s="164">
        <f>IF($N$126="nulová",$J$126,0)</f>
        <v>0</v>
      </c>
      <c r="BJ126" s="97" t="s">
        <v>22</v>
      </c>
      <c r="BK126" s="164">
        <f>ROUND($I$126*$H$126,2)</f>
        <v>0</v>
      </c>
      <c r="BL126" s="97" t="s">
        <v>181</v>
      </c>
      <c r="BM126" s="97" t="s">
        <v>732</v>
      </c>
    </row>
    <row r="127" spans="2:47" s="6" customFormat="1" ht="27" customHeight="1">
      <c r="B127" s="23"/>
      <c r="C127" s="24"/>
      <c r="D127" s="165" t="s">
        <v>223</v>
      </c>
      <c r="E127" s="24"/>
      <c r="F127" s="166" t="s">
        <v>733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223</v>
      </c>
      <c r="AU127" s="6" t="s">
        <v>85</v>
      </c>
    </row>
    <row r="128" spans="2:51" s="6" customFormat="1" ht="15.75" customHeight="1">
      <c r="B128" s="184"/>
      <c r="C128" s="185"/>
      <c r="D128" s="169" t="s">
        <v>225</v>
      </c>
      <c r="E128" s="185"/>
      <c r="F128" s="186" t="s">
        <v>231</v>
      </c>
      <c r="G128" s="185"/>
      <c r="H128" s="185"/>
      <c r="J128" s="185"/>
      <c r="K128" s="185"/>
      <c r="L128" s="187"/>
      <c r="M128" s="188"/>
      <c r="N128" s="185"/>
      <c r="O128" s="185"/>
      <c r="P128" s="185"/>
      <c r="Q128" s="185"/>
      <c r="R128" s="185"/>
      <c r="S128" s="185"/>
      <c r="T128" s="189"/>
      <c r="AT128" s="190" t="s">
        <v>225</v>
      </c>
      <c r="AU128" s="190" t="s">
        <v>85</v>
      </c>
      <c r="AV128" s="190" t="s">
        <v>22</v>
      </c>
      <c r="AW128" s="190" t="s">
        <v>188</v>
      </c>
      <c r="AX128" s="190" t="s">
        <v>77</v>
      </c>
      <c r="AY128" s="190" t="s">
        <v>216</v>
      </c>
    </row>
    <row r="129" spans="2:51" s="6" customFormat="1" ht="15.75" customHeight="1">
      <c r="B129" s="167"/>
      <c r="C129" s="168"/>
      <c r="D129" s="169" t="s">
        <v>225</v>
      </c>
      <c r="E129" s="168" t="s">
        <v>144</v>
      </c>
      <c r="F129" s="170" t="s">
        <v>593</v>
      </c>
      <c r="G129" s="168"/>
      <c r="H129" s="171">
        <v>70</v>
      </c>
      <c r="J129" s="168"/>
      <c r="K129" s="168"/>
      <c r="L129" s="172"/>
      <c r="M129" s="173"/>
      <c r="N129" s="168"/>
      <c r="O129" s="168"/>
      <c r="P129" s="168"/>
      <c r="Q129" s="168"/>
      <c r="R129" s="168"/>
      <c r="S129" s="168"/>
      <c r="T129" s="174"/>
      <c r="AT129" s="175" t="s">
        <v>225</v>
      </c>
      <c r="AU129" s="175" t="s">
        <v>85</v>
      </c>
      <c r="AV129" s="175" t="s">
        <v>85</v>
      </c>
      <c r="AW129" s="175" t="s">
        <v>188</v>
      </c>
      <c r="AX129" s="175" t="s">
        <v>77</v>
      </c>
      <c r="AY129" s="175" t="s">
        <v>216</v>
      </c>
    </row>
    <row r="130" spans="2:51" s="6" customFormat="1" ht="15.75" customHeight="1">
      <c r="B130" s="176"/>
      <c r="C130" s="177"/>
      <c r="D130" s="169" t="s">
        <v>225</v>
      </c>
      <c r="E130" s="177"/>
      <c r="F130" s="178" t="s">
        <v>226</v>
      </c>
      <c r="G130" s="177"/>
      <c r="H130" s="179">
        <v>70</v>
      </c>
      <c r="J130" s="177"/>
      <c r="K130" s="177"/>
      <c r="L130" s="180"/>
      <c r="M130" s="181"/>
      <c r="N130" s="177"/>
      <c r="O130" s="177"/>
      <c r="P130" s="177"/>
      <c r="Q130" s="177"/>
      <c r="R130" s="177"/>
      <c r="S130" s="177"/>
      <c r="T130" s="182"/>
      <c r="AT130" s="183" t="s">
        <v>225</v>
      </c>
      <c r="AU130" s="183" t="s">
        <v>85</v>
      </c>
      <c r="AV130" s="183" t="s">
        <v>181</v>
      </c>
      <c r="AW130" s="183" t="s">
        <v>188</v>
      </c>
      <c r="AX130" s="183" t="s">
        <v>22</v>
      </c>
      <c r="AY130" s="183" t="s">
        <v>216</v>
      </c>
    </row>
    <row r="131" spans="2:65" s="6" customFormat="1" ht="15.75" customHeight="1">
      <c r="B131" s="23"/>
      <c r="C131" s="153" t="s">
        <v>267</v>
      </c>
      <c r="D131" s="153" t="s">
        <v>218</v>
      </c>
      <c r="E131" s="154" t="s">
        <v>238</v>
      </c>
      <c r="F131" s="155" t="s">
        <v>239</v>
      </c>
      <c r="G131" s="156" t="s">
        <v>116</v>
      </c>
      <c r="H131" s="157">
        <v>122.5</v>
      </c>
      <c r="I131" s="158"/>
      <c r="J131" s="159">
        <f>ROUND($I$131*$H$131,2)</f>
        <v>0</v>
      </c>
      <c r="K131" s="155" t="s">
        <v>221</v>
      </c>
      <c r="L131" s="43"/>
      <c r="M131" s="160"/>
      <c r="N131" s="161" t="s">
        <v>48</v>
      </c>
      <c r="O131" s="24"/>
      <c r="P131" s="24"/>
      <c r="Q131" s="162">
        <v>0</v>
      </c>
      <c r="R131" s="162">
        <f>$Q$131*$H$131</f>
        <v>0</v>
      </c>
      <c r="S131" s="162">
        <v>0.205</v>
      </c>
      <c r="T131" s="163">
        <f>$S$131*$H$131</f>
        <v>25.112499999999997</v>
      </c>
      <c r="AR131" s="97" t="s">
        <v>181</v>
      </c>
      <c r="AT131" s="97" t="s">
        <v>218</v>
      </c>
      <c r="AU131" s="97" t="s">
        <v>85</v>
      </c>
      <c r="AY131" s="6" t="s">
        <v>216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22</v>
      </c>
      <c r="BK131" s="164">
        <f>ROUND($I$131*$H$131,2)</f>
        <v>0</v>
      </c>
      <c r="BL131" s="97" t="s">
        <v>181</v>
      </c>
      <c r="BM131" s="97" t="s">
        <v>734</v>
      </c>
    </row>
    <row r="132" spans="2:47" s="6" customFormat="1" ht="27" customHeight="1">
      <c r="B132" s="23"/>
      <c r="C132" s="24"/>
      <c r="D132" s="165" t="s">
        <v>223</v>
      </c>
      <c r="E132" s="24"/>
      <c r="F132" s="166" t="s">
        <v>241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223</v>
      </c>
      <c r="AU132" s="6" t="s">
        <v>85</v>
      </c>
    </row>
    <row r="133" spans="2:51" s="6" customFormat="1" ht="15.75" customHeight="1">
      <c r="B133" s="184"/>
      <c r="C133" s="185"/>
      <c r="D133" s="169" t="s">
        <v>225</v>
      </c>
      <c r="E133" s="185"/>
      <c r="F133" s="186" t="s">
        <v>242</v>
      </c>
      <c r="G133" s="185"/>
      <c r="H133" s="185"/>
      <c r="J133" s="185"/>
      <c r="K133" s="185"/>
      <c r="L133" s="187"/>
      <c r="M133" s="188"/>
      <c r="N133" s="185"/>
      <c r="O133" s="185"/>
      <c r="P133" s="185"/>
      <c r="Q133" s="185"/>
      <c r="R133" s="185"/>
      <c r="S133" s="185"/>
      <c r="T133" s="189"/>
      <c r="AT133" s="190" t="s">
        <v>225</v>
      </c>
      <c r="AU133" s="190" t="s">
        <v>85</v>
      </c>
      <c r="AV133" s="190" t="s">
        <v>22</v>
      </c>
      <c r="AW133" s="190" t="s">
        <v>188</v>
      </c>
      <c r="AX133" s="190" t="s">
        <v>77</v>
      </c>
      <c r="AY133" s="190" t="s">
        <v>216</v>
      </c>
    </row>
    <row r="134" spans="2:51" s="6" customFormat="1" ht="15.75" customHeight="1">
      <c r="B134" s="167"/>
      <c r="C134" s="168"/>
      <c r="D134" s="169" t="s">
        <v>225</v>
      </c>
      <c r="E134" s="168"/>
      <c r="F134" s="170" t="s">
        <v>735</v>
      </c>
      <c r="G134" s="168"/>
      <c r="H134" s="171">
        <v>122.5</v>
      </c>
      <c r="J134" s="168"/>
      <c r="K134" s="168"/>
      <c r="L134" s="172"/>
      <c r="M134" s="173"/>
      <c r="N134" s="168"/>
      <c r="O134" s="168"/>
      <c r="P134" s="168"/>
      <c r="Q134" s="168"/>
      <c r="R134" s="168"/>
      <c r="S134" s="168"/>
      <c r="T134" s="174"/>
      <c r="AT134" s="175" t="s">
        <v>225</v>
      </c>
      <c r="AU134" s="175" t="s">
        <v>85</v>
      </c>
      <c r="AV134" s="175" t="s">
        <v>85</v>
      </c>
      <c r="AW134" s="175" t="s">
        <v>188</v>
      </c>
      <c r="AX134" s="175" t="s">
        <v>77</v>
      </c>
      <c r="AY134" s="175" t="s">
        <v>216</v>
      </c>
    </row>
    <row r="135" spans="2:51" s="6" customFormat="1" ht="15.75" customHeight="1">
      <c r="B135" s="176"/>
      <c r="C135" s="177"/>
      <c r="D135" s="169" t="s">
        <v>225</v>
      </c>
      <c r="E135" s="177"/>
      <c r="F135" s="178" t="s">
        <v>226</v>
      </c>
      <c r="G135" s="177"/>
      <c r="H135" s="179">
        <v>122.5</v>
      </c>
      <c r="J135" s="177"/>
      <c r="K135" s="177"/>
      <c r="L135" s="180"/>
      <c r="M135" s="181"/>
      <c r="N135" s="177"/>
      <c r="O135" s="177"/>
      <c r="P135" s="177"/>
      <c r="Q135" s="177"/>
      <c r="R135" s="177"/>
      <c r="S135" s="177"/>
      <c r="T135" s="182"/>
      <c r="AT135" s="183" t="s">
        <v>225</v>
      </c>
      <c r="AU135" s="183" t="s">
        <v>85</v>
      </c>
      <c r="AV135" s="183" t="s">
        <v>181</v>
      </c>
      <c r="AW135" s="183" t="s">
        <v>188</v>
      </c>
      <c r="AX135" s="183" t="s">
        <v>22</v>
      </c>
      <c r="AY135" s="183" t="s">
        <v>216</v>
      </c>
    </row>
    <row r="136" spans="2:65" s="6" customFormat="1" ht="15.75" customHeight="1">
      <c r="B136" s="23"/>
      <c r="C136" s="153" t="s">
        <v>27</v>
      </c>
      <c r="D136" s="153" t="s">
        <v>218</v>
      </c>
      <c r="E136" s="154" t="s">
        <v>245</v>
      </c>
      <c r="F136" s="155" t="s">
        <v>246</v>
      </c>
      <c r="G136" s="156" t="s">
        <v>133</v>
      </c>
      <c r="H136" s="157">
        <v>68.5</v>
      </c>
      <c r="I136" s="158"/>
      <c r="J136" s="159">
        <f>ROUND($I$136*$H$136,2)</f>
        <v>0</v>
      </c>
      <c r="K136" s="155" t="s">
        <v>221</v>
      </c>
      <c r="L136" s="43"/>
      <c r="M136" s="160"/>
      <c r="N136" s="161" t="s">
        <v>48</v>
      </c>
      <c r="O136" s="24"/>
      <c r="P136" s="24"/>
      <c r="Q136" s="162">
        <v>0</v>
      </c>
      <c r="R136" s="162">
        <f>$Q$136*$H$136</f>
        <v>0</v>
      </c>
      <c r="S136" s="162">
        <v>0</v>
      </c>
      <c r="T136" s="163">
        <f>$S$136*$H$136</f>
        <v>0</v>
      </c>
      <c r="AR136" s="97" t="s">
        <v>181</v>
      </c>
      <c r="AT136" s="97" t="s">
        <v>218</v>
      </c>
      <c r="AU136" s="97" t="s">
        <v>85</v>
      </c>
      <c r="AY136" s="6" t="s">
        <v>216</v>
      </c>
      <c r="BE136" s="164">
        <f>IF($N$136="základní",$J$136,0)</f>
        <v>0</v>
      </c>
      <c r="BF136" s="164">
        <f>IF($N$136="snížená",$J$136,0)</f>
        <v>0</v>
      </c>
      <c r="BG136" s="164">
        <f>IF($N$136="zákl. přenesená",$J$136,0)</f>
        <v>0</v>
      </c>
      <c r="BH136" s="164">
        <f>IF($N$136="sníž. přenesená",$J$136,0)</f>
        <v>0</v>
      </c>
      <c r="BI136" s="164">
        <f>IF($N$136="nulová",$J$136,0)</f>
        <v>0</v>
      </c>
      <c r="BJ136" s="97" t="s">
        <v>22</v>
      </c>
      <c r="BK136" s="164">
        <f>ROUND($I$136*$H$136,2)</f>
        <v>0</v>
      </c>
      <c r="BL136" s="97" t="s">
        <v>181</v>
      </c>
      <c r="BM136" s="97" t="s">
        <v>736</v>
      </c>
    </row>
    <row r="137" spans="2:47" s="6" customFormat="1" ht="27" customHeight="1">
      <c r="B137" s="23"/>
      <c r="C137" s="24"/>
      <c r="D137" s="165" t="s">
        <v>223</v>
      </c>
      <c r="E137" s="24"/>
      <c r="F137" s="166" t="s">
        <v>248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223</v>
      </c>
      <c r="AU137" s="6" t="s">
        <v>85</v>
      </c>
    </row>
    <row r="138" spans="2:51" s="6" customFormat="1" ht="15.75" customHeight="1">
      <c r="B138" s="184"/>
      <c r="C138" s="185"/>
      <c r="D138" s="169" t="s">
        <v>225</v>
      </c>
      <c r="E138" s="185"/>
      <c r="F138" s="186" t="s">
        <v>249</v>
      </c>
      <c r="G138" s="185"/>
      <c r="H138" s="185"/>
      <c r="J138" s="185"/>
      <c r="K138" s="185"/>
      <c r="L138" s="187"/>
      <c r="M138" s="188"/>
      <c r="N138" s="185"/>
      <c r="O138" s="185"/>
      <c r="P138" s="185"/>
      <c r="Q138" s="185"/>
      <c r="R138" s="185"/>
      <c r="S138" s="185"/>
      <c r="T138" s="189"/>
      <c r="AT138" s="190" t="s">
        <v>225</v>
      </c>
      <c r="AU138" s="190" t="s">
        <v>85</v>
      </c>
      <c r="AV138" s="190" t="s">
        <v>22</v>
      </c>
      <c r="AW138" s="190" t="s">
        <v>188</v>
      </c>
      <c r="AX138" s="190" t="s">
        <v>77</v>
      </c>
      <c r="AY138" s="190" t="s">
        <v>216</v>
      </c>
    </row>
    <row r="139" spans="2:51" s="6" customFormat="1" ht="15.75" customHeight="1">
      <c r="B139" s="167"/>
      <c r="C139" s="168"/>
      <c r="D139" s="169" t="s">
        <v>225</v>
      </c>
      <c r="E139" s="168" t="s">
        <v>146</v>
      </c>
      <c r="F139" s="170" t="s">
        <v>737</v>
      </c>
      <c r="G139" s="168"/>
      <c r="H139" s="171">
        <v>68.5</v>
      </c>
      <c r="J139" s="168"/>
      <c r="K139" s="168"/>
      <c r="L139" s="172"/>
      <c r="M139" s="173"/>
      <c r="N139" s="168"/>
      <c r="O139" s="168"/>
      <c r="P139" s="168"/>
      <c r="Q139" s="168"/>
      <c r="R139" s="168"/>
      <c r="S139" s="168"/>
      <c r="T139" s="174"/>
      <c r="AT139" s="175" t="s">
        <v>225</v>
      </c>
      <c r="AU139" s="175" t="s">
        <v>85</v>
      </c>
      <c r="AV139" s="175" t="s">
        <v>85</v>
      </c>
      <c r="AW139" s="175" t="s">
        <v>188</v>
      </c>
      <c r="AX139" s="175" t="s">
        <v>77</v>
      </c>
      <c r="AY139" s="175" t="s">
        <v>216</v>
      </c>
    </row>
    <row r="140" spans="2:51" s="6" customFormat="1" ht="15.75" customHeight="1">
      <c r="B140" s="176"/>
      <c r="C140" s="177"/>
      <c r="D140" s="169" t="s">
        <v>225</v>
      </c>
      <c r="E140" s="177"/>
      <c r="F140" s="178" t="s">
        <v>226</v>
      </c>
      <c r="G140" s="177"/>
      <c r="H140" s="179">
        <v>68.5</v>
      </c>
      <c r="J140" s="177"/>
      <c r="K140" s="177"/>
      <c r="L140" s="180"/>
      <c r="M140" s="181"/>
      <c r="N140" s="177"/>
      <c r="O140" s="177"/>
      <c r="P140" s="177"/>
      <c r="Q140" s="177"/>
      <c r="R140" s="177"/>
      <c r="S140" s="177"/>
      <c r="T140" s="182"/>
      <c r="AT140" s="183" t="s">
        <v>225</v>
      </c>
      <c r="AU140" s="183" t="s">
        <v>85</v>
      </c>
      <c r="AV140" s="183" t="s">
        <v>181</v>
      </c>
      <c r="AW140" s="183" t="s">
        <v>188</v>
      </c>
      <c r="AX140" s="183" t="s">
        <v>22</v>
      </c>
      <c r="AY140" s="183" t="s">
        <v>216</v>
      </c>
    </row>
    <row r="141" spans="2:65" s="6" customFormat="1" ht="15.75" customHeight="1">
      <c r="B141" s="23"/>
      <c r="C141" s="153" t="s">
        <v>275</v>
      </c>
      <c r="D141" s="153" t="s">
        <v>218</v>
      </c>
      <c r="E141" s="154" t="s">
        <v>252</v>
      </c>
      <c r="F141" s="155" t="s">
        <v>253</v>
      </c>
      <c r="G141" s="156" t="s">
        <v>133</v>
      </c>
      <c r="H141" s="157">
        <v>44.5</v>
      </c>
      <c r="I141" s="158"/>
      <c r="J141" s="159">
        <f>ROUND($I$141*$H$141,2)</f>
        <v>0</v>
      </c>
      <c r="K141" s="155" t="s">
        <v>221</v>
      </c>
      <c r="L141" s="43"/>
      <c r="M141" s="160"/>
      <c r="N141" s="161" t="s">
        <v>48</v>
      </c>
      <c r="O141" s="24"/>
      <c r="P141" s="24"/>
      <c r="Q141" s="162">
        <v>0</v>
      </c>
      <c r="R141" s="162">
        <f>$Q$141*$H$141</f>
        <v>0</v>
      </c>
      <c r="S141" s="162">
        <v>0</v>
      </c>
      <c r="T141" s="163">
        <f>$S$141*$H$141</f>
        <v>0</v>
      </c>
      <c r="AR141" s="97" t="s">
        <v>181</v>
      </c>
      <c r="AT141" s="97" t="s">
        <v>218</v>
      </c>
      <c r="AU141" s="97" t="s">
        <v>85</v>
      </c>
      <c r="AY141" s="6" t="s">
        <v>216</v>
      </c>
      <c r="BE141" s="164">
        <f>IF($N$141="základní",$J$141,0)</f>
        <v>0</v>
      </c>
      <c r="BF141" s="164">
        <f>IF($N$141="snížená",$J$141,0)</f>
        <v>0</v>
      </c>
      <c r="BG141" s="164">
        <f>IF($N$141="zákl. přenesená",$J$141,0)</f>
        <v>0</v>
      </c>
      <c r="BH141" s="164">
        <f>IF($N$141="sníž. přenesená",$J$141,0)</f>
        <v>0</v>
      </c>
      <c r="BI141" s="164">
        <f>IF($N$141="nulová",$J$141,0)</f>
        <v>0</v>
      </c>
      <c r="BJ141" s="97" t="s">
        <v>22</v>
      </c>
      <c r="BK141" s="164">
        <f>ROUND($I$141*$H$141,2)</f>
        <v>0</v>
      </c>
      <c r="BL141" s="97" t="s">
        <v>181</v>
      </c>
      <c r="BM141" s="97" t="s">
        <v>738</v>
      </c>
    </row>
    <row r="142" spans="2:47" s="6" customFormat="1" ht="27" customHeight="1">
      <c r="B142" s="23"/>
      <c r="C142" s="24"/>
      <c r="D142" s="165" t="s">
        <v>223</v>
      </c>
      <c r="E142" s="24"/>
      <c r="F142" s="166" t="s">
        <v>255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223</v>
      </c>
      <c r="AU142" s="6" t="s">
        <v>85</v>
      </c>
    </row>
    <row r="143" spans="2:51" s="6" customFormat="1" ht="15.75" customHeight="1">
      <c r="B143" s="184"/>
      <c r="C143" s="185"/>
      <c r="D143" s="169" t="s">
        <v>225</v>
      </c>
      <c r="E143" s="185"/>
      <c r="F143" s="186" t="s">
        <v>261</v>
      </c>
      <c r="G143" s="185"/>
      <c r="H143" s="185"/>
      <c r="J143" s="185"/>
      <c r="K143" s="185"/>
      <c r="L143" s="187"/>
      <c r="M143" s="188"/>
      <c r="N143" s="185"/>
      <c r="O143" s="185"/>
      <c r="P143" s="185"/>
      <c r="Q143" s="185"/>
      <c r="R143" s="185"/>
      <c r="S143" s="185"/>
      <c r="T143" s="189"/>
      <c r="AT143" s="190" t="s">
        <v>225</v>
      </c>
      <c r="AU143" s="190" t="s">
        <v>85</v>
      </c>
      <c r="AV143" s="190" t="s">
        <v>22</v>
      </c>
      <c r="AW143" s="190" t="s">
        <v>188</v>
      </c>
      <c r="AX143" s="190" t="s">
        <v>77</v>
      </c>
      <c r="AY143" s="190" t="s">
        <v>216</v>
      </c>
    </row>
    <row r="144" spans="2:51" s="6" customFormat="1" ht="15.75" customHeight="1">
      <c r="B144" s="167"/>
      <c r="C144" s="168"/>
      <c r="D144" s="169" t="s">
        <v>225</v>
      </c>
      <c r="E144" s="168" t="s">
        <v>163</v>
      </c>
      <c r="F144" s="170" t="s">
        <v>683</v>
      </c>
      <c r="G144" s="168"/>
      <c r="H144" s="171">
        <v>44.5</v>
      </c>
      <c r="J144" s="168"/>
      <c r="K144" s="168"/>
      <c r="L144" s="172"/>
      <c r="M144" s="173"/>
      <c r="N144" s="168"/>
      <c r="O144" s="168"/>
      <c r="P144" s="168"/>
      <c r="Q144" s="168"/>
      <c r="R144" s="168"/>
      <c r="S144" s="168"/>
      <c r="T144" s="174"/>
      <c r="AT144" s="175" t="s">
        <v>225</v>
      </c>
      <c r="AU144" s="175" t="s">
        <v>85</v>
      </c>
      <c r="AV144" s="175" t="s">
        <v>85</v>
      </c>
      <c r="AW144" s="175" t="s">
        <v>188</v>
      </c>
      <c r="AX144" s="175" t="s">
        <v>77</v>
      </c>
      <c r="AY144" s="175" t="s">
        <v>216</v>
      </c>
    </row>
    <row r="145" spans="2:51" s="6" customFormat="1" ht="15.75" customHeight="1">
      <c r="B145" s="176"/>
      <c r="C145" s="177"/>
      <c r="D145" s="169" t="s">
        <v>225</v>
      </c>
      <c r="E145" s="177"/>
      <c r="F145" s="178" t="s">
        <v>226</v>
      </c>
      <c r="G145" s="177"/>
      <c r="H145" s="179">
        <v>44.5</v>
      </c>
      <c r="J145" s="177"/>
      <c r="K145" s="177"/>
      <c r="L145" s="180"/>
      <c r="M145" s="181"/>
      <c r="N145" s="177"/>
      <c r="O145" s="177"/>
      <c r="P145" s="177"/>
      <c r="Q145" s="177"/>
      <c r="R145" s="177"/>
      <c r="S145" s="177"/>
      <c r="T145" s="182"/>
      <c r="AT145" s="183" t="s">
        <v>225</v>
      </c>
      <c r="AU145" s="183" t="s">
        <v>85</v>
      </c>
      <c r="AV145" s="183" t="s">
        <v>181</v>
      </c>
      <c r="AW145" s="183" t="s">
        <v>188</v>
      </c>
      <c r="AX145" s="183" t="s">
        <v>22</v>
      </c>
      <c r="AY145" s="183" t="s">
        <v>216</v>
      </c>
    </row>
    <row r="146" spans="2:65" s="6" customFormat="1" ht="15.75" customHeight="1">
      <c r="B146" s="23"/>
      <c r="C146" s="153" t="s">
        <v>280</v>
      </c>
      <c r="D146" s="153" t="s">
        <v>218</v>
      </c>
      <c r="E146" s="154" t="s">
        <v>739</v>
      </c>
      <c r="F146" s="155" t="s">
        <v>740</v>
      </c>
      <c r="G146" s="156" t="s">
        <v>133</v>
      </c>
      <c r="H146" s="157">
        <v>110.352</v>
      </c>
      <c r="I146" s="158"/>
      <c r="J146" s="159">
        <f>ROUND($I$146*$H$146,2)</f>
        <v>0</v>
      </c>
      <c r="K146" s="155" t="s">
        <v>221</v>
      </c>
      <c r="L146" s="43"/>
      <c r="M146" s="160"/>
      <c r="N146" s="161" t="s">
        <v>48</v>
      </c>
      <c r="O146" s="24"/>
      <c r="P146" s="24"/>
      <c r="Q146" s="162">
        <v>0</v>
      </c>
      <c r="R146" s="162">
        <f>$Q$146*$H$146</f>
        <v>0</v>
      </c>
      <c r="S146" s="162">
        <v>0</v>
      </c>
      <c r="T146" s="163">
        <f>$S$146*$H$146</f>
        <v>0</v>
      </c>
      <c r="AR146" s="97" t="s">
        <v>181</v>
      </c>
      <c r="AT146" s="97" t="s">
        <v>218</v>
      </c>
      <c r="AU146" s="97" t="s">
        <v>85</v>
      </c>
      <c r="AY146" s="6" t="s">
        <v>216</v>
      </c>
      <c r="BE146" s="164">
        <f>IF($N$146="základní",$J$146,0)</f>
        <v>0</v>
      </c>
      <c r="BF146" s="164">
        <f>IF($N$146="snížená",$J$146,0)</f>
        <v>0</v>
      </c>
      <c r="BG146" s="164">
        <f>IF($N$146="zákl. přenesená",$J$146,0)</f>
        <v>0</v>
      </c>
      <c r="BH146" s="164">
        <f>IF($N$146="sníž. přenesená",$J$146,0)</f>
        <v>0</v>
      </c>
      <c r="BI146" s="164">
        <f>IF($N$146="nulová",$J$146,0)</f>
        <v>0</v>
      </c>
      <c r="BJ146" s="97" t="s">
        <v>22</v>
      </c>
      <c r="BK146" s="164">
        <f>ROUND($I$146*$H$146,2)</f>
        <v>0</v>
      </c>
      <c r="BL146" s="97" t="s">
        <v>181</v>
      </c>
      <c r="BM146" s="97" t="s">
        <v>741</v>
      </c>
    </row>
    <row r="147" spans="2:47" s="6" customFormat="1" ht="27" customHeight="1">
      <c r="B147" s="23"/>
      <c r="C147" s="24"/>
      <c r="D147" s="165" t="s">
        <v>223</v>
      </c>
      <c r="E147" s="24"/>
      <c r="F147" s="166" t="s">
        <v>742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223</v>
      </c>
      <c r="AU147" s="6" t="s">
        <v>85</v>
      </c>
    </row>
    <row r="148" spans="2:47" s="6" customFormat="1" ht="44.25" customHeight="1">
      <c r="B148" s="23"/>
      <c r="C148" s="24"/>
      <c r="D148" s="169" t="s">
        <v>256</v>
      </c>
      <c r="E148" s="24"/>
      <c r="F148" s="191" t="s">
        <v>257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256</v>
      </c>
      <c r="AU148" s="6" t="s">
        <v>85</v>
      </c>
    </row>
    <row r="149" spans="2:51" s="6" customFormat="1" ht="15.75" customHeight="1">
      <c r="B149" s="167"/>
      <c r="C149" s="168"/>
      <c r="D149" s="169" t="s">
        <v>225</v>
      </c>
      <c r="E149" s="168" t="s">
        <v>159</v>
      </c>
      <c r="F149" s="170" t="s">
        <v>258</v>
      </c>
      <c r="G149" s="168"/>
      <c r="H149" s="171">
        <v>110.352</v>
      </c>
      <c r="J149" s="168"/>
      <c r="K149" s="168"/>
      <c r="L149" s="172"/>
      <c r="M149" s="173"/>
      <c r="N149" s="168"/>
      <c r="O149" s="168"/>
      <c r="P149" s="168"/>
      <c r="Q149" s="168"/>
      <c r="R149" s="168"/>
      <c r="S149" s="168"/>
      <c r="T149" s="174"/>
      <c r="AT149" s="175" t="s">
        <v>225</v>
      </c>
      <c r="AU149" s="175" t="s">
        <v>85</v>
      </c>
      <c r="AV149" s="175" t="s">
        <v>85</v>
      </c>
      <c r="AW149" s="175" t="s">
        <v>188</v>
      </c>
      <c r="AX149" s="175" t="s">
        <v>77</v>
      </c>
      <c r="AY149" s="175" t="s">
        <v>216</v>
      </c>
    </row>
    <row r="150" spans="2:51" s="6" customFormat="1" ht="15.75" customHeight="1">
      <c r="B150" s="176"/>
      <c r="C150" s="177"/>
      <c r="D150" s="169" t="s">
        <v>225</v>
      </c>
      <c r="E150" s="177"/>
      <c r="F150" s="178" t="s">
        <v>226</v>
      </c>
      <c r="G150" s="177"/>
      <c r="H150" s="179">
        <v>110.352</v>
      </c>
      <c r="J150" s="177"/>
      <c r="K150" s="177"/>
      <c r="L150" s="180"/>
      <c r="M150" s="181"/>
      <c r="N150" s="177"/>
      <c r="O150" s="177"/>
      <c r="P150" s="177"/>
      <c r="Q150" s="177"/>
      <c r="R150" s="177"/>
      <c r="S150" s="177"/>
      <c r="T150" s="182"/>
      <c r="AT150" s="183" t="s">
        <v>225</v>
      </c>
      <c r="AU150" s="183" t="s">
        <v>85</v>
      </c>
      <c r="AV150" s="183" t="s">
        <v>181</v>
      </c>
      <c r="AW150" s="183" t="s">
        <v>188</v>
      </c>
      <c r="AX150" s="183" t="s">
        <v>22</v>
      </c>
      <c r="AY150" s="183" t="s">
        <v>216</v>
      </c>
    </row>
    <row r="151" spans="2:65" s="6" customFormat="1" ht="15.75" customHeight="1">
      <c r="B151" s="23"/>
      <c r="C151" s="153" t="s">
        <v>285</v>
      </c>
      <c r="D151" s="153" t="s">
        <v>218</v>
      </c>
      <c r="E151" s="154" t="s">
        <v>263</v>
      </c>
      <c r="F151" s="155" t="s">
        <v>264</v>
      </c>
      <c r="G151" s="156" t="s">
        <v>133</v>
      </c>
      <c r="H151" s="157">
        <v>110.352</v>
      </c>
      <c r="I151" s="158"/>
      <c r="J151" s="159">
        <f>ROUND($I$151*$H$151,2)</f>
        <v>0</v>
      </c>
      <c r="K151" s="155" t="s">
        <v>221</v>
      </c>
      <c r="L151" s="43"/>
      <c r="M151" s="160"/>
      <c r="N151" s="161" t="s">
        <v>48</v>
      </c>
      <c r="O151" s="24"/>
      <c r="P151" s="24"/>
      <c r="Q151" s="162">
        <v>0</v>
      </c>
      <c r="R151" s="162">
        <f>$Q$151*$H$151</f>
        <v>0</v>
      </c>
      <c r="S151" s="162">
        <v>0</v>
      </c>
      <c r="T151" s="163">
        <f>$S$151*$H$151</f>
        <v>0</v>
      </c>
      <c r="AR151" s="97" t="s">
        <v>181</v>
      </c>
      <c r="AT151" s="97" t="s">
        <v>218</v>
      </c>
      <c r="AU151" s="97" t="s">
        <v>85</v>
      </c>
      <c r="AY151" s="6" t="s">
        <v>216</v>
      </c>
      <c r="BE151" s="164">
        <f>IF($N$151="základní",$J$151,0)</f>
        <v>0</v>
      </c>
      <c r="BF151" s="164">
        <f>IF($N$151="snížená",$J$151,0)</f>
        <v>0</v>
      </c>
      <c r="BG151" s="164">
        <f>IF($N$151="zákl. přenesená",$J$151,0)</f>
        <v>0</v>
      </c>
      <c r="BH151" s="164">
        <f>IF($N$151="sníž. přenesená",$J$151,0)</f>
        <v>0</v>
      </c>
      <c r="BI151" s="164">
        <f>IF($N$151="nulová",$J$151,0)</f>
        <v>0</v>
      </c>
      <c r="BJ151" s="97" t="s">
        <v>22</v>
      </c>
      <c r="BK151" s="164">
        <f>ROUND($I$151*$H$151,2)</f>
        <v>0</v>
      </c>
      <c r="BL151" s="97" t="s">
        <v>181</v>
      </c>
      <c r="BM151" s="97" t="s">
        <v>743</v>
      </c>
    </row>
    <row r="152" spans="2:47" s="6" customFormat="1" ht="27" customHeight="1">
      <c r="B152" s="23"/>
      <c r="C152" s="24"/>
      <c r="D152" s="165" t="s">
        <v>223</v>
      </c>
      <c r="E152" s="24"/>
      <c r="F152" s="166" t="s">
        <v>266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223</v>
      </c>
      <c r="AU152" s="6" t="s">
        <v>85</v>
      </c>
    </row>
    <row r="153" spans="2:47" s="6" customFormat="1" ht="44.25" customHeight="1">
      <c r="B153" s="23"/>
      <c r="C153" s="24"/>
      <c r="D153" s="169" t="s">
        <v>256</v>
      </c>
      <c r="E153" s="24"/>
      <c r="F153" s="191" t="s">
        <v>257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256</v>
      </c>
      <c r="AU153" s="6" t="s">
        <v>85</v>
      </c>
    </row>
    <row r="154" spans="2:51" s="6" customFormat="1" ht="15.75" customHeight="1">
      <c r="B154" s="167"/>
      <c r="C154" s="168"/>
      <c r="D154" s="169" t="s">
        <v>225</v>
      </c>
      <c r="E154" s="168"/>
      <c r="F154" s="170" t="s">
        <v>159</v>
      </c>
      <c r="G154" s="168"/>
      <c r="H154" s="171">
        <v>110.352</v>
      </c>
      <c r="J154" s="168"/>
      <c r="K154" s="168"/>
      <c r="L154" s="172"/>
      <c r="M154" s="173"/>
      <c r="N154" s="168"/>
      <c r="O154" s="168"/>
      <c r="P154" s="168"/>
      <c r="Q154" s="168"/>
      <c r="R154" s="168"/>
      <c r="S154" s="168"/>
      <c r="T154" s="174"/>
      <c r="AT154" s="175" t="s">
        <v>225</v>
      </c>
      <c r="AU154" s="175" t="s">
        <v>85</v>
      </c>
      <c r="AV154" s="175" t="s">
        <v>85</v>
      </c>
      <c r="AW154" s="175" t="s">
        <v>188</v>
      </c>
      <c r="AX154" s="175" t="s">
        <v>77</v>
      </c>
      <c r="AY154" s="175" t="s">
        <v>216</v>
      </c>
    </row>
    <row r="155" spans="2:51" s="6" customFormat="1" ht="15.75" customHeight="1">
      <c r="B155" s="176"/>
      <c r="C155" s="177"/>
      <c r="D155" s="169" t="s">
        <v>225</v>
      </c>
      <c r="E155" s="177"/>
      <c r="F155" s="178" t="s">
        <v>226</v>
      </c>
      <c r="G155" s="177"/>
      <c r="H155" s="179">
        <v>110.352</v>
      </c>
      <c r="J155" s="177"/>
      <c r="K155" s="177"/>
      <c r="L155" s="180"/>
      <c r="M155" s="181"/>
      <c r="N155" s="177"/>
      <c r="O155" s="177"/>
      <c r="P155" s="177"/>
      <c r="Q155" s="177"/>
      <c r="R155" s="177"/>
      <c r="S155" s="177"/>
      <c r="T155" s="182"/>
      <c r="AT155" s="183" t="s">
        <v>225</v>
      </c>
      <c r="AU155" s="183" t="s">
        <v>85</v>
      </c>
      <c r="AV155" s="183" t="s">
        <v>181</v>
      </c>
      <c r="AW155" s="183" t="s">
        <v>188</v>
      </c>
      <c r="AX155" s="183" t="s">
        <v>22</v>
      </c>
      <c r="AY155" s="183" t="s">
        <v>216</v>
      </c>
    </row>
    <row r="156" spans="2:65" s="6" customFormat="1" ht="15.75" customHeight="1">
      <c r="B156" s="23"/>
      <c r="C156" s="153" t="s">
        <v>288</v>
      </c>
      <c r="D156" s="153" t="s">
        <v>218</v>
      </c>
      <c r="E156" s="154" t="s">
        <v>263</v>
      </c>
      <c r="F156" s="155" t="s">
        <v>264</v>
      </c>
      <c r="G156" s="156" t="s">
        <v>133</v>
      </c>
      <c r="H156" s="157">
        <v>44.5</v>
      </c>
      <c r="I156" s="158"/>
      <c r="J156" s="159">
        <f>ROUND($I$156*$H$156,2)</f>
        <v>0</v>
      </c>
      <c r="K156" s="155" t="s">
        <v>221</v>
      </c>
      <c r="L156" s="43"/>
      <c r="M156" s="160"/>
      <c r="N156" s="161" t="s">
        <v>48</v>
      </c>
      <c r="O156" s="24"/>
      <c r="P156" s="24"/>
      <c r="Q156" s="162">
        <v>0</v>
      </c>
      <c r="R156" s="162">
        <f>$Q$156*$H$156</f>
        <v>0</v>
      </c>
      <c r="S156" s="162">
        <v>0</v>
      </c>
      <c r="T156" s="163">
        <f>$S$156*$H$156</f>
        <v>0</v>
      </c>
      <c r="AR156" s="97" t="s">
        <v>181</v>
      </c>
      <c r="AT156" s="97" t="s">
        <v>218</v>
      </c>
      <c r="AU156" s="97" t="s">
        <v>85</v>
      </c>
      <c r="AY156" s="6" t="s">
        <v>216</v>
      </c>
      <c r="BE156" s="164">
        <f>IF($N$156="základní",$J$156,0)</f>
        <v>0</v>
      </c>
      <c r="BF156" s="164">
        <f>IF($N$156="snížená",$J$156,0)</f>
        <v>0</v>
      </c>
      <c r="BG156" s="164">
        <f>IF($N$156="zákl. přenesená",$J$156,0)</f>
        <v>0</v>
      </c>
      <c r="BH156" s="164">
        <f>IF($N$156="sníž. přenesená",$J$156,0)</f>
        <v>0</v>
      </c>
      <c r="BI156" s="164">
        <f>IF($N$156="nulová",$J$156,0)</f>
        <v>0</v>
      </c>
      <c r="BJ156" s="97" t="s">
        <v>22</v>
      </c>
      <c r="BK156" s="164">
        <f>ROUND($I$156*$H$156,2)</f>
        <v>0</v>
      </c>
      <c r="BL156" s="97" t="s">
        <v>181</v>
      </c>
      <c r="BM156" s="97" t="s">
        <v>744</v>
      </c>
    </row>
    <row r="157" spans="2:47" s="6" customFormat="1" ht="27" customHeight="1">
      <c r="B157" s="23"/>
      <c r="C157" s="24"/>
      <c r="D157" s="165" t="s">
        <v>223</v>
      </c>
      <c r="E157" s="24"/>
      <c r="F157" s="166" t="s">
        <v>266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223</v>
      </c>
      <c r="AU157" s="6" t="s">
        <v>85</v>
      </c>
    </row>
    <row r="158" spans="2:51" s="6" customFormat="1" ht="15.75" customHeight="1">
      <c r="B158" s="167"/>
      <c r="C158" s="168"/>
      <c r="D158" s="169" t="s">
        <v>225</v>
      </c>
      <c r="E158" s="168"/>
      <c r="F158" s="170" t="s">
        <v>163</v>
      </c>
      <c r="G158" s="168"/>
      <c r="H158" s="171">
        <v>44.5</v>
      </c>
      <c r="J158" s="168"/>
      <c r="K158" s="168"/>
      <c r="L158" s="172"/>
      <c r="M158" s="173"/>
      <c r="N158" s="168"/>
      <c r="O158" s="168"/>
      <c r="P158" s="168"/>
      <c r="Q158" s="168"/>
      <c r="R158" s="168"/>
      <c r="S158" s="168"/>
      <c r="T158" s="174"/>
      <c r="AT158" s="175" t="s">
        <v>225</v>
      </c>
      <c r="AU158" s="175" t="s">
        <v>85</v>
      </c>
      <c r="AV158" s="175" t="s">
        <v>85</v>
      </c>
      <c r="AW158" s="175" t="s">
        <v>188</v>
      </c>
      <c r="AX158" s="175" t="s">
        <v>77</v>
      </c>
      <c r="AY158" s="175" t="s">
        <v>216</v>
      </c>
    </row>
    <row r="159" spans="2:51" s="6" customFormat="1" ht="15.75" customHeight="1">
      <c r="B159" s="176"/>
      <c r="C159" s="177"/>
      <c r="D159" s="169" t="s">
        <v>225</v>
      </c>
      <c r="E159" s="177"/>
      <c r="F159" s="178" t="s">
        <v>226</v>
      </c>
      <c r="G159" s="177"/>
      <c r="H159" s="179">
        <v>44.5</v>
      </c>
      <c r="J159" s="177"/>
      <c r="K159" s="177"/>
      <c r="L159" s="180"/>
      <c r="M159" s="181"/>
      <c r="N159" s="177"/>
      <c r="O159" s="177"/>
      <c r="P159" s="177"/>
      <c r="Q159" s="177"/>
      <c r="R159" s="177"/>
      <c r="S159" s="177"/>
      <c r="T159" s="182"/>
      <c r="AT159" s="183" t="s">
        <v>225</v>
      </c>
      <c r="AU159" s="183" t="s">
        <v>85</v>
      </c>
      <c r="AV159" s="183" t="s">
        <v>181</v>
      </c>
      <c r="AW159" s="183" t="s">
        <v>188</v>
      </c>
      <c r="AX159" s="183" t="s">
        <v>22</v>
      </c>
      <c r="AY159" s="183" t="s">
        <v>216</v>
      </c>
    </row>
    <row r="160" spans="2:65" s="6" customFormat="1" ht="15.75" customHeight="1">
      <c r="B160" s="23"/>
      <c r="C160" s="153" t="s">
        <v>7</v>
      </c>
      <c r="D160" s="153" t="s">
        <v>218</v>
      </c>
      <c r="E160" s="154" t="s">
        <v>745</v>
      </c>
      <c r="F160" s="155" t="s">
        <v>746</v>
      </c>
      <c r="G160" s="156" t="s">
        <v>133</v>
      </c>
      <c r="H160" s="157">
        <v>14.52</v>
      </c>
      <c r="I160" s="158"/>
      <c r="J160" s="159">
        <f>ROUND($I$160*$H$160,2)</f>
        <v>0</v>
      </c>
      <c r="K160" s="155" t="s">
        <v>221</v>
      </c>
      <c r="L160" s="43"/>
      <c r="M160" s="160"/>
      <c r="N160" s="161" t="s">
        <v>48</v>
      </c>
      <c r="O160" s="24"/>
      <c r="P160" s="24"/>
      <c r="Q160" s="162">
        <v>0</v>
      </c>
      <c r="R160" s="162">
        <f>$Q$160*$H$160</f>
        <v>0</v>
      </c>
      <c r="S160" s="162">
        <v>0</v>
      </c>
      <c r="T160" s="163">
        <f>$S$160*$H$160</f>
        <v>0</v>
      </c>
      <c r="AR160" s="97" t="s">
        <v>181</v>
      </c>
      <c r="AT160" s="97" t="s">
        <v>218</v>
      </c>
      <c r="AU160" s="97" t="s">
        <v>85</v>
      </c>
      <c r="AY160" s="6" t="s">
        <v>216</v>
      </c>
      <c r="BE160" s="164">
        <f>IF($N$160="základní",$J$160,0)</f>
        <v>0</v>
      </c>
      <c r="BF160" s="164">
        <f>IF($N$160="snížená",$J$160,0)</f>
        <v>0</v>
      </c>
      <c r="BG160" s="164">
        <f>IF($N$160="zákl. přenesená",$J$160,0)</f>
        <v>0</v>
      </c>
      <c r="BH160" s="164">
        <f>IF($N$160="sníž. přenesená",$J$160,0)</f>
        <v>0</v>
      </c>
      <c r="BI160" s="164">
        <f>IF($N$160="nulová",$J$160,0)</f>
        <v>0</v>
      </c>
      <c r="BJ160" s="97" t="s">
        <v>22</v>
      </c>
      <c r="BK160" s="164">
        <f>ROUND($I$160*$H$160,2)</f>
        <v>0</v>
      </c>
      <c r="BL160" s="97" t="s">
        <v>181</v>
      </c>
      <c r="BM160" s="97" t="s">
        <v>747</v>
      </c>
    </row>
    <row r="161" spans="2:47" s="6" customFormat="1" ht="27" customHeight="1">
      <c r="B161" s="23"/>
      <c r="C161" s="24"/>
      <c r="D161" s="165" t="s">
        <v>223</v>
      </c>
      <c r="E161" s="24"/>
      <c r="F161" s="166" t="s">
        <v>748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223</v>
      </c>
      <c r="AU161" s="6" t="s">
        <v>85</v>
      </c>
    </row>
    <row r="162" spans="2:51" s="6" customFormat="1" ht="15.75" customHeight="1">
      <c r="B162" s="184"/>
      <c r="C162" s="185"/>
      <c r="D162" s="169" t="s">
        <v>225</v>
      </c>
      <c r="E162" s="185"/>
      <c r="F162" s="186" t="s">
        <v>749</v>
      </c>
      <c r="G162" s="185"/>
      <c r="H162" s="185"/>
      <c r="J162" s="185"/>
      <c r="K162" s="185"/>
      <c r="L162" s="187"/>
      <c r="M162" s="188"/>
      <c r="N162" s="185"/>
      <c r="O162" s="185"/>
      <c r="P162" s="185"/>
      <c r="Q162" s="185"/>
      <c r="R162" s="185"/>
      <c r="S162" s="185"/>
      <c r="T162" s="189"/>
      <c r="AT162" s="190" t="s">
        <v>225</v>
      </c>
      <c r="AU162" s="190" t="s">
        <v>85</v>
      </c>
      <c r="AV162" s="190" t="s">
        <v>22</v>
      </c>
      <c r="AW162" s="190" t="s">
        <v>188</v>
      </c>
      <c r="AX162" s="190" t="s">
        <v>77</v>
      </c>
      <c r="AY162" s="190" t="s">
        <v>216</v>
      </c>
    </row>
    <row r="163" spans="2:51" s="6" customFormat="1" ht="15.75" customHeight="1">
      <c r="B163" s="167"/>
      <c r="C163" s="168"/>
      <c r="D163" s="169" t="s">
        <v>225</v>
      </c>
      <c r="E163" s="168"/>
      <c r="F163" s="170" t="s">
        <v>750</v>
      </c>
      <c r="G163" s="168"/>
      <c r="H163" s="171">
        <v>14.52</v>
      </c>
      <c r="J163" s="168"/>
      <c r="K163" s="168"/>
      <c r="L163" s="172"/>
      <c r="M163" s="173"/>
      <c r="N163" s="168"/>
      <c r="O163" s="168"/>
      <c r="P163" s="168"/>
      <c r="Q163" s="168"/>
      <c r="R163" s="168"/>
      <c r="S163" s="168"/>
      <c r="T163" s="174"/>
      <c r="AT163" s="175" t="s">
        <v>225</v>
      </c>
      <c r="AU163" s="175" t="s">
        <v>85</v>
      </c>
      <c r="AV163" s="175" t="s">
        <v>85</v>
      </c>
      <c r="AW163" s="175" t="s">
        <v>188</v>
      </c>
      <c r="AX163" s="175" t="s">
        <v>77</v>
      </c>
      <c r="AY163" s="175" t="s">
        <v>216</v>
      </c>
    </row>
    <row r="164" spans="2:51" s="6" customFormat="1" ht="15.75" customHeight="1">
      <c r="B164" s="176"/>
      <c r="C164" s="177"/>
      <c r="D164" s="169" t="s">
        <v>225</v>
      </c>
      <c r="E164" s="177" t="s">
        <v>685</v>
      </c>
      <c r="F164" s="178" t="s">
        <v>226</v>
      </c>
      <c r="G164" s="177"/>
      <c r="H164" s="179">
        <v>14.52</v>
      </c>
      <c r="J164" s="177"/>
      <c r="K164" s="177"/>
      <c r="L164" s="180"/>
      <c r="M164" s="181"/>
      <c r="N164" s="177"/>
      <c r="O164" s="177"/>
      <c r="P164" s="177"/>
      <c r="Q164" s="177"/>
      <c r="R164" s="177"/>
      <c r="S164" s="177"/>
      <c r="T164" s="182"/>
      <c r="AT164" s="183" t="s">
        <v>225</v>
      </c>
      <c r="AU164" s="183" t="s">
        <v>85</v>
      </c>
      <c r="AV164" s="183" t="s">
        <v>181</v>
      </c>
      <c r="AW164" s="183" t="s">
        <v>188</v>
      </c>
      <c r="AX164" s="183" t="s">
        <v>22</v>
      </c>
      <c r="AY164" s="183" t="s">
        <v>216</v>
      </c>
    </row>
    <row r="165" spans="2:65" s="6" customFormat="1" ht="15.75" customHeight="1">
      <c r="B165" s="23"/>
      <c r="C165" s="153" t="s">
        <v>298</v>
      </c>
      <c r="D165" s="153" t="s">
        <v>218</v>
      </c>
      <c r="E165" s="154" t="s">
        <v>751</v>
      </c>
      <c r="F165" s="155" t="s">
        <v>752</v>
      </c>
      <c r="G165" s="156" t="s">
        <v>133</v>
      </c>
      <c r="H165" s="157">
        <v>14.52</v>
      </c>
      <c r="I165" s="158"/>
      <c r="J165" s="159">
        <f>ROUND($I$165*$H$165,2)</f>
        <v>0</v>
      </c>
      <c r="K165" s="155" t="s">
        <v>221</v>
      </c>
      <c r="L165" s="43"/>
      <c r="M165" s="160"/>
      <c r="N165" s="161" t="s">
        <v>48</v>
      </c>
      <c r="O165" s="24"/>
      <c r="P165" s="24"/>
      <c r="Q165" s="162">
        <v>0</v>
      </c>
      <c r="R165" s="162">
        <f>$Q$165*$H$165</f>
        <v>0</v>
      </c>
      <c r="S165" s="162">
        <v>0</v>
      </c>
      <c r="T165" s="163">
        <f>$S$165*$H$165</f>
        <v>0</v>
      </c>
      <c r="AR165" s="97" t="s">
        <v>181</v>
      </c>
      <c r="AT165" s="97" t="s">
        <v>218</v>
      </c>
      <c r="AU165" s="97" t="s">
        <v>85</v>
      </c>
      <c r="AY165" s="6" t="s">
        <v>216</v>
      </c>
      <c r="BE165" s="164">
        <f>IF($N$165="základní",$J$165,0)</f>
        <v>0</v>
      </c>
      <c r="BF165" s="164">
        <f>IF($N$165="snížená",$J$165,0)</f>
        <v>0</v>
      </c>
      <c r="BG165" s="164">
        <f>IF($N$165="zákl. přenesená",$J$165,0)</f>
        <v>0</v>
      </c>
      <c r="BH165" s="164">
        <f>IF($N$165="sníž. přenesená",$J$165,0)</f>
        <v>0</v>
      </c>
      <c r="BI165" s="164">
        <f>IF($N$165="nulová",$J$165,0)</f>
        <v>0</v>
      </c>
      <c r="BJ165" s="97" t="s">
        <v>22</v>
      </c>
      <c r="BK165" s="164">
        <f>ROUND($I$165*$H$165,2)</f>
        <v>0</v>
      </c>
      <c r="BL165" s="97" t="s">
        <v>181</v>
      </c>
      <c r="BM165" s="97" t="s">
        <v>753</v>
      </c>
    </row>
    <row r="166" spans="2:47" s="6" customFormat="1" ht="27" customHeight="1">
      <c r="B166" s="23"/>
      <c r="C166" s="24"/>
      <c r="D166" s="165" t="s">
        <v>223</v>
      </c>
      <c r="E166" s="24"/>
      <c r="F166" s="166" t="s">
        <v>754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223</v>
      </c>
      <c r="AU166" s="6" t="s">
        <v>85</v>
      </c>
    </row>
    <row r="167" spans="2:51" s="6" customFormat="1" ht="15.75" customHeight="1">
      <c r="B167" s="167"/>
      <c r="C167" s="168"/>
      <c r="D167" s="169" t="s">
        <v>225</v>
      </c>
      <c r="E167" s="168"/>
      <c r="F167" s="170" t="s">
        <v>685</v>
      </c>
      <c r="G167" s="168"/>
      <c r="H167" s="171">
        <v>14.52</v>
      </c>
      <c r="J167" s="168"/>
      <c r="K167" s="168"/>
      <c r="L167" s="172"/>
      <c r="M167" s="173"/>
      <c r="N167" s="168"/>
      <c r="O167" s="168"/>
      <c r="P167" s="168"/>
      <c r="Q167" s="168"/>
      <c r="R167" s="168"/>
      <c r="S167" s="168"/>
      <c r="T167" s="174"/>
      <c r="AT167" s="175" t="s">
        <v>225</v>
      </c>
      <c r="AU167" s="175" t="s">
        <v>85</v>
      </c>
      <c r="AV167" s="175" t="s">
        <v>85</v>
      </c>
      <c r="AW167" s="175" t="s">
        <v>188</v>
      </c>
      <c r="AX167" s="175" t="s">
        <v>77</v>
      </c>
      <c r="AY167" s="175" t="s">
        <v>216</v>
      </c>
    </row>
    <row r="168" spans="2:51" s="6" customFormat="1" ht="15.75" customHeight="1">
      <c r="B168" s="176"/>
      <c r="C168" s="177"/>
      <c r="D168" s="169" t="s">
        <v>225</v>
      </c>
      <c r="E168" s="177"/>
      <c r="F168" s="178" t="s">
        <v>226</v>
      </c>
      <c r="G168" s="177"/>
      <c r="H168" s="179">
        <v>14.52</v>
      </c>
      <c r="J168" s="177"/>
      <c r="K168" s="177"/>
      <c r="L168" s="180"/>
      <c r="M168" s="181"/>
      <c r="N168" s="177"/>
      <c r="O168" s="177"/>
      <c r="P168" s="177"/>
      <c r="Q168" s="177"/>
      <c r="R168" s="177"/>
      <c r="S168" s="177"/>
      <c r="T168" s="182"/>
      <c r="AT168" s="183" t="s">
        <v>225</v>
      </c>
      <c r="AU168" s="183" t="s">
        <v>85</v>
      </c>
      <c r="AV168" s="183" t="s">
        <v>181</v>
      </c>
      <c r="AW168" s="183" t="s">
        <v>188</v>
      </c>
      <c r="AX168" s="183" t="s">
        <v>22</v>
      </c>
      <c r="AY168" s="183" t="s">
        <v>216</v>
      </c>
    </row>
    <row r="169" spans="2:65" s="6" customFormat="1" ht="15.75" customHeight="1">
      <c r="B169" s="23"/>
      <c r="C169" s="153" t="s">
        <v>303</v>
      </c>
      <c r="D169" s="153" t="s">
        <v>218</v>
      </c>
      <c r="E169" s="154" t="s">
        <v>755</v>
      </c>
      <c r="F169" s="155" t="s">
        <v>756</v>
      </c>
      <c r="G169" s="156" t="s">
        <v>133</v>
      </c>
      <c r="H169" s="157">
        <v>14.52</v>
      </c>
      <c r="I169" s="158"/>
      <c r="J169" s="159">
        <f>ROUND($I$169*$H$169,2)</f>
        <v>0</v>
      </c>
      <c r="K169" s="155" t="s">
        <v>221</v>
      </c>
      <c r="L169" s="43"/>
      <c r="M169" s="160"/>
      <c r="N169" s="161" t="s">
        <v>48</v>
      </c>
      <c r="O169" s="24"/>
      <c r="P169" s="24"/>
      <c r="Q169" s="162">
        <v>0</v>
      </c>
      <c r="R169" s="162">
        <f>$Q$169*$H$169</f>
        <v>0</v>
      </c>
      <c r="S169" s="162">
        <v>0</v>
      </c>
      <c r="T169" s="163">
        <f>$S$169*$H$169</f>
        <v>0</v>
      </c>
      <c r="AR169" s="97" t="s">
        <v>181</v>
      </c>
      <c r="AT169" s="97" t="s">
        <v>218</v>
      </c>
      <c r="AU169" s="97" t="s">
        <v>85</v>
      </c>
      <c r="AY169" s="6" t="s">
        <v>216</v>
      </c>
      <c r="BE169" s="164">
        <f>IF($N$169="základní",$J$169,0)</f>
        <v>0</v>
      </c>
      <c r="BF169" s="164">
        <f>IF($N$169="snížená",$J$169,0)</f>
        <v>0</v>
      </c>
      <c r="BG169" s="164">
        <f>IF($N$169="zákl. přenesená",$J$169,0)</f>
        <v>0</v>
      </c>
      <c r="BH169" s="164">
        <f>IF($N$169="sníž. přenesená",$J$169,0)</f>
        <v>0</v>
      </c>
      <c r="BI169" s="164">
        <f>IF($N$169="nulová",$J$169,0)</f>
        <v>0</v>
      </c>
      <c r="BJ169" s="97" t="s">
        <v>22</v>
      </c>
      <c r="BK169" s="164">
        <f>ROUND($I$169*$H$169,2)</f>
        <v>0</v>
      </c>
      <c r="BL169" s="97" t="s">
        <v>181</v>
      </c>
      <c r="BM169" s="97" t="s">
        <v>757</v>
      </c>
    </row>
    <row r="170" spans="2:47" s="6" customFormat="1" ht="27" customHeight="1">
      <c r="B170" s="23"/>
      <c r="C170" s="24"/>
      <c r="D170" s="165" t="s">
        <v>223</v>
      </c>
      <c r="E170" s="24"/>
      <c r="F170" s="166" t="s">
        <v>758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223</v>
      </c>
      <c r="AU170" s="6" t="s">
        <v>85</v>
      </c>
    </row>
    <row r="171" spans="2:51" s="6" customFormat="1" ht="15.75" customHeight="1">
      <c r="B171" s="167"/>
      <c r="C171" s="168"/>
      <c r="D171" s="169" t="s">
        <v>225</v>
      </c>
      <c r="E171" s="168"/>
      <c r="F171" s="170" t="s">
        <v>685</v>
      </c>
      <c r="G171" s="168"/>
      <c r="H171" s="171">
        <v>14.52</v>
      </c>
      <c r="J171" s="168"/>
      <c r="K171" s="168"/>
      <c r="L171" s="172"/>
      <c r="M171" s="173"/>
      <c r="N171" s="168"/>
      <c r="O171" s="168"/>
      <c r="P171" s="168"/>
      <c r="Q171" s="168"/>
      <c r="R171" s="168"/>
      <c r="S171" s="168"/>
      <c r="T171" s="174"/>
      <c r="AT171" s="175" t="s">
        <v>225</v>
      </c>
      <c r="AU171" s="175" t="s">
        <v>85</v>
      </c>
      <c r="AV171" s="175" t="s">
        <v>85</v>
      </c>
      <c r="AW171" s="175" t="s">
        <v>188</v>
      </c>
      <c r="AX171" s="175" t="s">
        <v>77</v>
      </c>
      <c r="AY171" s="175" t="s">
        <v>216</v>
      </c>
    </row>
    <row r="172" spans="2:51" s="6" customFormat="1" ht="15.75" customHeight="1">
      <c r="B172" s="176"/>
      <c r="C172" s="177"/>
      <c r="D172" s="169" t="s">
        <v>225</v>
      </c>
      <c r="E172" s="177"/>
      <c r="F172" s="178" t="s">
        <v>226</v>
      </c>
      <c r="G172" s="177"/>
      <c r="H172" s="179">
        <v>14.52</v>
      </c>
      <c r="J172" s="177"/>
      <c r="K172" s="177"/>
      <c r="L172" s="180"/>
      <c r="M172" s="181"/>
      <c r="N172" s="177"/>
      <c r="O172" s="177"/>
      <c r="P172" s="177"/>
      <c r="Q172" s="177"/>
      <c r="R172" s="177"/>
      <c r="S172" s="177"/>
      <c r="T172" s="182"/>
      <c r="AT172" s="183" t="s">
        <v>225</v>
      </c>
      <c r="AU172" s="183" t="s">
        <v>85</v>
      </c>
      <c r="AV172" s="183" t="s">
        <v>181</v>
      </c>
      <c r="AW172" s="183" t="s">
        <v>188</v>
      </c>
      <c r="AX172" s="183" t="s">
        <v>22</v>
      </c>
      <c r="AY172" s="183" t="s">
        <v>216</v>
      </c>
    </row>
    <row r="173" spans="2:65" s="6" customFormat="1" ht="15.75" customHeight="1">
      <c r="B173" s="23"/>
      <c r="C173" s="153" t="s">
        <v>307</v>
      </c>
      <c r="D173" s="153" t="s">
        <v>218</v>
      </c>
      <c r="E173" s="154" t="s">
        <v>759</v>
      </c>
      <c r="F173" s="155" t="s">
        <v>760</v>
      </c>
      <c r="G173" s="156" t="s">
        <v>121</v>
      </c>
      <c r="H173" s="157">
        <v>1</v>
      </c>
      <c r="I173" s="158"/>
      <c r="J173" s="159">
        <f>ROUND($I$173*$H$173,2)</f>
        <v>0</v>
      </c>
      <c r="K173" s="155" t="s">
        <v>221</v>
      </c>
      <c r="L173" s="43"/>
      <c r="M173" s="160"/>
      <c r="N173" s="161" t="s">
        <v>48</v>
      </c>
      <c r="O173" s="24"/>
      <c r="P173" s="24"/>
      <c r="Q173" s="162">
        <v>0</v>
      </c>
      <c r="R173" s="162">
        <f>$Q$173*$H$173</f>
        <v>0</v>
      </c>
      <c r="S173" s="162">
        <v>0</v>
      </c>
      <c r="T173" s="163">
        <f>$S$173*$H$173</f>
        <v>0</v>
      </c>
      <c r="AR173" s="97" t="s">
        <v>181</v>
      </c>
      <c r="AT173" s="97" t="s">
        <v>218</v>
      </c>
      <c r="AU173" s="97" t="s">
        <v>85</v>
      </c>
      <c r="AY173" s="6" t="s">
        <v>216</v>
      </c>
      <c r="BE173" s="164">
        <f>IF($N$173="základní",$J$173,0)</f>
        <v>0</v>
      </c>
      <c r="BF173" s="164">
        <f>IF($N$173="snížená",$J$173,0)</f>
        <v>0</v>
      </c>
      <c r="BG173" s="164">
        <f>IF($N$173="zákl. přenesená",$J$173,0)</f>
        <v>0</v>
      </c>
      <c r="BH173" s="164">
        <f>IF($N$173="sníž. přenesená",$J$173,0)</f>
        <v>0</v>
      </c>
      <c r="BI173" s="164">
        <f>IF($N$173="nulová",$J$173,0)</f>
        <v>0</v>
      </c>
      <c r="BJ173" s="97" t="s">
        <v>22</v>
      </c>
      <c r="BK173" s="164">
        <f>ROUND($I$173*$H$173,2)</f>
        <v>0</v>
      </c>
      <c r="BL173" s="97" t="s">
        <v>181</v>
      </c>
      <c r="BM173" s="97" t="s">
        <v>761</v>
      </c>
    </row>
    <row r="174" spans="2:47" s="6" customFormat="1" ht="27" customHeight="1">
      <c r="B174" s="23"/>
      <c r="C174" s="24"/>
      <c r="D174" s="165" t="s">
        <v>223</v>
      </c>
      <c r="E174" s="24"/>
      <c r="F174" s="166" t="s">
        <v>762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223</v>
      </c>
      <c r="AU174" s="6" t="s">
        <v>85</v>
      </c>
    </row>
    <row r="175" spans="2:51" s="6" customFormat="1" ht="15.75" customHeight="1">
      <c r="B175" s="167"/>
      <c r="C175" s="168"/>
      <c r="D175" s="169" t="s">
        <v>225</v>
      </c>
      <c r="E175" s="168"/>
      <c r="F175" s="170" t="s">
        <v>110</v>
      </c>
      <c r="G175" s="168"/>
      <c r="H175" s="171">
        <v>1</v>
      </c>
      <c r="J175" s="168"/>
      <c r="K175" s="168"/>
      <c r="L175" s="172"/>
      <c r="M175" s="173"/>
      <c r="N175" s="168"/>
      <c r="O175" s="168"/>
      <c r="P175" s="168"/>
      <c r="Q175" s="168"/>
      <c r="R175" s="168"/>
      <c r="S175" s="168"/>
      <c r="T175" s="174"/>
      <c r="AT175" s="175" t="s">
        <v>225</v>
      </c>
      <c r="AU175" s="175" t="s">
        <v>85</v>
      </c>
      <c r="AV175" s="175" t="s">
        <v>85</v>
      </c>
      <c r="AW175" s="175" t="s">
        <v>188</v>
      </c>
      <c r="AX175" s="175" t="s">
        <v>77</v>
      </c>
      <c r="AY175" s="175" t="s">
        <v>216</v>
      </c>
    </row>
    <row r="176" spans="2:51" s="6" customFormat="1" ht="15.75" customHeight="1">
      <c r="B176" s="176"/>
      <c r="C176" s="177"/>
      <c r="D176" s="169" t="s">
        <v>225</v>
      </c>
      <c r="E176" s="177"/>
      <c r="F176" s="178" t="s">
        <v>226</v>
      </c>
      <c r="G176" s="177"/>
      <c r="H176" s="179">
        <v>1</v>
      </c>
      <c r="J176" s="177"/>
      <c r="K176" s="177"/>
      <c r="L176" s="180"/>
      <c r="M176" s="181"/>
      <c r="N176" s="177"/>
      <c r="O176" s="177"/>
      <c r="P176" s="177"/>
      <c r="Q176" s="177"/>
      <c r="R176" s="177"/>
      <c r="S176" s="177"/>
      <c r="T176" s="182"/>
      <c r="AT176" s="183" t="s">
        <v>225</v>
      </c>
      <c r="AU176" s="183" t="s">
        <v>85</v>
      </c>
      <c r="AV176" s="183" t="s">
        <v>181</v>
      </c>
      <c r="AW176" s="183" t="s">
        <v>188</v>
      </c>
      <c r="AX176" s="183" t="s">
        <v>22</v>
      </c>
      <c r="AY176" s="183" t="s">
        <v>216</v>
      </c>
    </row>
    <row r="177" spans="2:65" s="6" customFormat="1" ht="15.75" customHeight="1">
      <c r="B177" s="23"/>
      <c r="C177" s="153" t="s">
        <v>310</v>
      </c>
      <c r="D177" s="153" t="s">
        <v>218</v>
      </c>
      <c r="E177" s="154" t="s">
        <v>763</v>
      </c>
      <c r="F177" s="155" t="s">
        <v>764</v>
      </c>
      <c r="G177" s="156" t="s">
        <v>121</v>
      </c>
      <c r="H177" s="157">
        <v>1</v>
      </c>
      <c r="I177" s="158"/>
      <c r="J177" s="159">
        <f>ROUND($I$177*$H$177,2)</f>
        <v>0</v>
      </c>
      <c r="K177" s="155" t="s">
        <v>221</v>
      </c>
      <c r="L177" s="43"/>
      <c r="M177" s="160"/>
      <c r="N177" s="161" t="s">
        <v>48</v>
      </c>
      <c r="O177" s="24"/>
      <c r="P177" s="24"/>
      <c r="Q177" s="162">
        <v>0</v>
      </c>
      <c r="R177" s="162">
        <f>$Q$177*$H$177</f>
        <v>0</v>
      </c>
      <c r="S177" s="162">
        <v>0</v>
      </c>
      <c r="T177" s="163">
        <f>$S$177*$H$177</f>
        <v>0</v>
      </c>
      <c r="AR177" s="97" t="s">
        <v>181</v>
      </c>
      <c r="AT177" s="97" t="s">
        <v>218</v>
      </c>
      <c r="AU177" s="97" t="s">
        <v>85</v>
      </c>
      <c r="AY177" s="6" t="s">
        <v>216</v>
      </c>
      <c r="BE177" s="164">
        <f>IF($N$177="základní",$J$177,0)</f>
        <v>0</v>
      </c>
      <c r="BF177" s="164">
        <f>IF($N$177="snížená",$J$177,0)</f>
        <v>0</v>
      </c>
      <c r="BG177" s="164">
        <f>IF($N$177="zákl. přenesená",$J$177,0)</f>
        <v>0</v>
      </c>
      <c r="BH177" s="164">
        <f>IF($N$177="sníž. přenesená",$J$177,0)</f>
        <v>0</v>
      </c>
      <c r="BI177" s="164">
        <f>IF($N$177="nulová",$J$177,0)</f>
        <v>0</v>
      </c>
      <c r="BJ177" s="97" t="s">
        <v>22</v>
      </c>
      <c r="BK177" s="164">
        <f>ROUND($I$177*$H$177,2)</f>
        <v>0</v>
      </c>
      <c r="BL177" s="97" t="s">
        <v>181</v>
      </c>
      <c r="BM177" s="97" t="s">
        <v>765</v>
      </c>
    </row>
    <row r="178" spans="2:47" s="6" customFormat="1" ht="27" customHeight="1">
      <c r="B178" s="23"/>
      <c r="C178" s="24"/>
      <c r="D178" s="165" t="s">
        <v>223</v>
      </c>
      <c r="E178" s="24"/>
      <c r="F178" s="166" t="s">
        <v>766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223</v>
      </c>
      <c r="AU178" s="6" t="s">
        <v>85</v>
      </c>
    </row>
    <row r="179" spans="2:51" s="6" customFormat="1" ht="15.75" customHeight="1">
      <c r="B179" s="167"/>
      <c r="C179" s="168"/>
      <c r="D179" s="169" t="s">
        <v>225</v>
      </c>
      <c r="E179" s="168"/>
      <c r="F179" s="170" t="s">
        <v>110</v>
      </c>
      <c r="G179" s="168"/>
      <c r="H179" s="171">
        <v>1</v>
      </c>
      <c r="J179" s="168"/>
      <c r="K179" s="168"/>
      <c r="L179" s="172"/>
      <c r="M179" s="173"/>
      <c r="N179" s="168"/>
      <c r="O179" s="168"/>
      <c r="P179" s="168"/>
      <c r="Q179" s="168"/>
      <c r="R179" s="168"/>
      <c r="S179" s="168"/>
      <c r="T179" s="174"/>
      <c r="AT179" s="175" t="s">
        <v>225</v>
      </c>
      <c r="AU179" s="175" t="s">
        <v>85</v>
      </c>
      <c r="AV179" s="175" t="s">
        <v>85</v>
      </c>
      <c r="AW179" s="175" t="s">
        <v>188</v>
      </c>
      <c r="AX179" s="175" t="s">
        <v>77</v>
      </c>
      <c r="AY179" s="175" t="s">
        <v>216</v>
      </c>
    </row>
    <row r="180" spans="2:51" s="6" customFormat="1" ht="15.75" customHeight="1">
      <c r="B180" s="176"/>
      <c r="C180" s="177"/>
      <c r="D180" s="169" t="s">
        <v>225</v>
      </c>
      <c r="E180" s="177"/>
      <c r="F180" s="178" t="s">
        <v>226</v>
      </c>
      <c r="G180" s="177"/>
      <c r="H180" s="179">
        <v>1</v>
      </c>
      <c r="J180" s="177"/>
      <c r="K180" s="177"/>
      <c r="L180" s="180"/>
      <c r="M180" s="181"/>
      <c r="N180" s="177"/>
      <c r="O180" s="177"/>
      <c r="P180" s="177"/>
      <c r="Q180" s="177"/>
      <c r="R180" s="177"/>
      <c r="S180" s="177"/>
      <c r="T180" s="182"/>
      <c r="AT180" s="183" t="s">
        <v>225</v>
      </c>
      <c r="AU180" s="183" t="s">
        <v>85</v>
      </c>
      <c r="AV180" s="183" t="s">
        <v>181</v>
      </c>
      <c r="AW180" s="183" t="s">
        <v>188</v>
      </c>
      <c r="AX180" s="183" t="s">
        <v>22</v>
      </c>
      <c r="AY180" s="183" t="s">
        <v>216</v>
      </c>
    </row>
    <row r="181" spans="2:65" s="6" customFormat="1" ht="15.75" customHeight="1">
      <c r="B181" s="23"/>
      <c r="C181" s="153" t="s">
        <v>317</v>
      </c>
      <c r="D181" s="153" t="s">
        <v>218</v>
      </c>
      <c r="E181" s="154" t="s">
        <v>767</v>
      </c>
      <c r="F181" s="155" t="s">
        <v>768</v>
      </c>
      <c r="G181" s="156" t="s">
        <v>121</v>
      </c>
      <c r="H181" s="157">
        <v>1</v>
      </c>
      <c r="I181" s="158"/>
      <c r="J181" s="159">
        <f>ROUND($I$181*$H$181,2)</f>
        <v>0</v>
      </c>
      <c r="K181" s="155" t="s">
        <v>221</v>
      </c>
      <c r="L181" s="43"/>
      <c r="M181" s="160"/>
      <c r="N181" s="161" t="s">
        <v>48</v>
      </c>
      <c r="O181" s="24"/>
      <c r="P181" s="24"/>
      <c r="Q181" s="162">
        <v>0</v>
      </c>
      <c r="R181" s="162">
        <f>$Q$181*$H$181</f>
        <v>0</v>
      </c>
      <c r="S181" s="162">
        <v>0</v>
      </c>
      <c r="T181" s="163">
        <f>$S$181*$H$181</f>
        <v>0</v>
      </c>
      <c r="AR181" s="97" t="s">
        <v>181</v>
      </c>
      <c r="AT181" s="97" t="s">
        <v>218</v>
      </c>
      <c r="AU181" s="97" t="s">
        <v>85</v>
      </c>
      <c r="AY181" s="6" t="s">
        <v>216</v>
      </c>
      <c r="BE181" s="164">
        <f>IF($N$181="základní",$J$181,0)</f>
        <v>0</v>
      </c>
      <c r="BF181" s="164">
        <f>IF($N$181="snížená",$J$181,0)</f>
        <v>0</v>
      </c>
      <c r="BG181" s="164">
        <f>IF($N$181="zákl. přenesená",$J$181,0)</f>
        <v>0</v>
      </c>
      <c r="BH181" s="164">
        <f>IF($N$181="sníž. přenesená",$J$181,0)</f>
        <v>0</v>
      </c>
      <c r="BI181" s="164">
        <f>IF($N$181="nulová",$J$181,0)</f>
        <v>0</v>
      </c>
      <c r="BJ181" s="97" t="s">
        <v>22</v>
      </c>
      <c r="BK181" s="164">
        <f>ROUND($I$181*$H$181,2)</f>
        <v>0</v>
      </c>
      <c r="BL181" s="97" t="s">
        <v>181</v>
      </c>
      <c r="BM181" s="97" t="s">
        <v>769</v>
      </c>
    </row>
    <row r="182" spans="2:47" s="6" customFormat="1" ht="27" customHeight="1">
      <c r="B182" s="23"/>
      <c r="C182" s="24"/>
      <c r="D182" s="165" t="s">
        <v>223</v>
      </c>
      <c r="E182" s="24"/>
      <c r="F182" s="166" t="s">
        <v>770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223</v>
      </c>
      <c r="AU182" s="6" t="s">
        <v>85</v>
      </c>
    </row>
    <row r="183" spans="2:51" s="6" customFormat="1" ht="15.75" customHeight="1">
      <c r="B183" s="167"/>
      <c r="C183" s="168"/>
      <c r="D183" s="169" t="s">
        <v>225</v>
      </c>
      <c r="E183" s="168"/>
      <c r="F183" s="170" t="s">
        <v>110</v>
      </c>
      <c r="G183" s="168"/>
      <c r="H183" s="171">
        <v>1</v>
      </c>
      <c r="J183" s="168"/>
      <c r="K183" s="168"/>
      <c r="L183" s="172"/>
      <c r="M183" s="173"/>
      <c r="N183" s="168"/>
      <c r="O183" s="168"/>
      <c r="P183" s="168"/>
      <c r="Q183" s="168"/>
      <c r="R183" s="168"/>
      <c r="S183" s="168"/>
      <c r="T183" s="174"/>
      <c r="AT183" s="175" t="s">
        <v>225</v>
      </c>
      <c r="AU183" s="175" t="s">
        <v>85</v>
      </c>
      <c r="AV183" s="175" t="s">
        <v>85</v>
      </c>
      <c r="AW183" s="175" t="s">
        <v>188</v>
      </c>
      <c r="AX183" s="175" t="s">
        <v>77</v>
      </c>
      <c r="AY183" s="175" t="s">
        <v>216</v>
      </c>
    </row>
    <row r="184" spans="2:51" s="6" customFormat="1" ht="15.75" customHeight="1">
      <c r="B184" s="176"/>
      <c r="C184" s="177"/>
      <c r="D184" s="169" t="s">
        <v>225</v>
      </c>
      <c r="E184" s="177"/>
      <c r="F184" s="178" t="s">
        <v>226</v>
      </c>
      <c r="G184" s="177"/>
      <c r="H184" s="179">
        <v>1</v>
      </c>
      <c r="J184" s="177"/>
      <c r="K184" s="177"/>
      <c r="L184" s="180"/>
      <c r="M184" s="181"/>
      <c r="N184" s="177"/>
      <c r="O184" s="177"/>
      <c r="P184" s="177"/>
      <c r="Q184" s="177"/>
      <c r="R184" s="177"/>
      <c r="S184" s="177"/>
      <c r="T184" s="182"/>
      <c r="AT184" s="183" t="s">
        <v>225</v>
      </c>
      <c r="AU184" s="183" t="s">
        <v>85</v>
      </c>
      <c r="AV184" s="183" t="s">
        <v>181</v>
      </c>
      <c r="AW184" s="183" t="s">
        <v>188</v>
      </c>
      <c r="AX184" s="183" t="s">
        <v>22</v>
      </c>
      <c r="AY184" s="183" t="s">
        <v>216</v>
      </c>
    </row>
    <row r="185" spans="2:65" s="6" customFormat="1" ht="15.75" customHeight="1">
      <c r="B185" s="23"/>
      <c r="C185" s="153" t="s">
        <v>6</v>
      </c>
      <c r="D185" s="153" t="s">
        <v>218</v>
      </c>
      <c r="E185" s="154" t="s">
        <v>281</v>
      </c>
      <c r="F185" s="155" t="s">
        <v>282</v>
      </c>
      <c r="G185" s="156" t="s">
        <v>133</v>
      </c>
      <c r="H185" s="157">
        <v>110.352</v>
      </c>
      <c r="I185" s="158"/>
      <c r="J185" s="159">
        <f>ROUND($I$185*$H$185,2)</f>
        <v>0</v>
      </c>
      <c r="K185" s="155" t="s">
        <v>221</v>
      </c>
      <c r="L185" s="43"/>
      <c r="M185" s="160"/>
      <c r="N185" s="161" t="s">
        <v>48</v>
      </c>
      <c r="O185" s="24"/>
      <c r="P185" s="24"/>
      <c r="Q185" s="162">
        <v>0</v>
      </c>
      <c r="R185" s="162">
        <f>$Q$185*$H$185</f>
        <v>0</v>
      </c>
      <c r="S185" s="162">
        <v>0</v>
      </c>
      <c r="T185" s="163">
        <f>$S$185*$H$185</f>
        <v>0</v>
      </c>
      <c r="AR185" s="97" t="s">
        <v>181</v>
      </c>
      <c r="AT185" s="97" t="s">
        <v>218</v>
      </c>
      <c r="AU185" s="97" t="s">
        <v>85</v>
      </c>
      <c r="AY185" s="6" t="s">
        <v>216</v>
      </c>
      <c r="BE185" s="164">
        <f>IF($N$185="základní",$J$185,0)</f>
        <v>0</v>
      </c>
      <c r="BF185" s="164">
        <f>IF($N$185="snížená",$J$185,0)</f>
        <v>0</v>
      </c>
      <c r="BG185" s="164">
        <f>IF($N$185="zákl. přenesená",$J$185,0)</f>
        <v>0</v>
      </c>
      <c r="BH185" s="164">
        <f>IF($N$185="sníž. přenesená",$J$185,0)</f>
        <v>0</v>
      </c>
      <c r="BI185" s="164">
        <f>IF($N$185="nulová",$J$185,0)</f>
        <v>0</v>
      </c>
      <c r="BJ185" s="97" t="s">
        <v>22</v>
      </c>
      <c r="BK185" s="164">
        <f>ROUND($I$185*$H$185,2)</f>
        <v>0</v>
      </c>
      <c r="BL185" s="97" t="s">
        <v>181</v>
      </c>
      <c r="BM185" s="97" t="s">
        <v>771</v>
      </c>
    </row>
    <row r="186" spans="2:47" s="6" customFormat="1" ht="27" customHeight="1">
      <c r="B186" s="23"/>
      <c r="C186" s="24"/>
      <c r="D186" s="165" t="s">
        <v>223</v>
      </c>
      <c r="E186" s="24"/>
      <c r="F186" s="166" t="s">
        <v>284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223</v>
      </c>
      <c r="AU186" s="6" t="s">
        <v>85</v>
      </c>
    </row>
    <row r="187" spans="2:47" s="6" customFormat="1" ht="44.25" customHeight="1">
      <c r="B187" s="23"/>
      <c r="C187" s="24"/>
      <c r="D187" s="169" t="s">
        <v>256</v>
      </c>
      <c r="E187" s="24"/>
      <c r="F187" s="191" t="s">
        <v>257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256</v>
      </c>
      <c r="AU187" s="6" t="s">
        <v>85</v>
      </c>
    </row>
    <row r="188" spans="2:51" s="6" customFormat="1" ht="15.75" customHeight="1">
      <c r="B188" s="167"/>
      <c r="C188" s="168"/>
      <c r="D188" s="169" t="s">
        <v>225</v>
      </c>
      <c r="E188" s="168"/>
      <c r="F188" s="170" t="s">
        <v>159</v>
      </c>
      <c r="G188" s="168"/>
      <c r="H188" s="171">
        <v>110.352</v>
      </c>
      <c r="J188" s="168"/>
      <c r="K188" s="168"/>
      <c r="L188" s="172"/>
      <c r="M188" s="173"/>
      <c r="N188" s="168"/>
      <c r="O188" s="168"/>
      <c r="P188" s="168"/>
      <c r="Q188" s="168"/>
      <c r="R188" s="168"/>
      <c r="S188" s="168"/>
      <c r="T188" s="174"/>
      <c r="AT188" s="175" t="s">
        <v>225</v>
      </c>
      <c r="AU188" s="175" t="s">
        <v>85</v>
      </c>
      <c r="AV188" s="175" t="s">
        <v>85</v>
      </c>
      <c r="AW188" s="175" t="s">
        <v>188</v>
      </c>
      <c r="AX188" s="175" t="s">
        <v>77</v>
      </c>
      <c r="AY188" s="175" t="s">
        <v>216</v>
      </c>
    </row>
    <row r="189" spans="2:51" s="6" customFormat="1" ht="15.75" customHeight="1">
      <c r="B189" s="176"/>
      <c r="C189" s="177"/>
      <c r="D189" s="169" t="s">
        <v>225</v>
      </c>
      <c r="E189" s="177"/>
      <c r="F189" s="178" t="s">
        <v>226</v>
      </c>
      <c r="G189" s="177"/>
      <c r="H189" s="179">
        <v>110.352</v>
      </c>
      <c r="J189" s="177"/>
      <c r="K189" s="177"/>
      <c r="L189" s="180"/>
      <c r="M189" s="181"/>
      <c r="N189" s="177"/>
      <c r="O189" s="177"/>
      <c r="P189" s="177"/>
      <c r="Q189" s="177"/>
      <c r="R189" s="177"/>
      <c r="S189" s="177"/>
      <c r="T189" s="182"/>
      <c r="AT189" s="183" t="s">
        <v>225</v>
      </c>
      <c r="AU189" s="183" t="s">
        <v>85</v>
      </c>
      <c r="AV189" s="183" t="s">
        <v>181</v>
      </c>
      <c r="AW189" s="183" t="s">
        <v>188</v>
      </c>
      <c r="AX189" s="183" t="s">
        <v>22</v>
      </c>
      <c r="AY189" s="183" t="s">
        <v>216</v>
      </c>
    </row>
    <row r="190" spans="2:65" s="6" customFormat="1" ht="15.75" customHeight="1">
      <c r="B190" s="23"/>
      <c r="C190" s="153" t="s">
        <v>324</v>
      </c>
      <c r="D190" s="153" t="s">
        <v>218</v>
      </c>
      <c r="E190" s="154" t="s">
        <v>281</v>
      </c>
      <c r="F190" s="155" t="s">
        <v>282</v>
      </c>
      <c r="G190" s="156" t="s">
        <v>133</v>
      </c>
      <c r="H190" s="157">
        <v>50.013</v>
      </c>
      <c r="I190" s="158"/>
      <c r="J190" s="159">
        <f>ROUND($I$190*$H$190,2)</f>
        <v>0</v>
      </c>
      <c r="K190" s="155" t="s">
        <v>221</v>
      </c>
      <c r="L190" s="43"/>
      <c r="M190" s="160"/>
      <c r="N190" s="161" t="s">
        <v>48</v>
      </c>
      <c r="O190" s="24"/>
      <c r="P190" s="24"/>
      <c r="Q190" s="162">
        <v>0</v>
      </c>
      <c r="R190" s="162">
        <f>$Q$190*$H$190</f>
        <v>0</v>
      </c>
      <c r="S190" s="162">
        <v>0</v>
      </c>
      <c r="T190" s="163">
        <f>$S$190*$H$190</f>
        <v>0</v>
      </c>
      <c r="AR190" s="97" t="s">
        <v>181</v>
      </c>
      <c r="AT190" s="97" t="s">
        <v>218</v>
      </c>
      <c r="AU190" s="97" t="s">
        <v>85</v>
      </c>
      <c r="AY190" s="6" t="s">
        <v>216</v>
      </c>
      <c r="BE190" s="164">
        <f>IF($N$190="základní",$J$190,0)</f>
        <v>0</v>
      </c>
      <c r="BF190" s="164">
        <f>IF($N$190="snížená",$J$190,0)</f>
        <v>0</v>
      </c>
      <c r="BG190" s="164">
        <f>IF($N$190="zákl. přenesená",$J$190,0)</f>
        <v>0</v>
      </c>
      <c r="BH190" s="164">
        <f>IF($N$190="sníž. přenesená",$J$190,0)</f>
        <v>0</v>
      </c>
      <c r="BI190" s="164">
        <f>IF($N$190="nulová",$J$190,0)</f>
        <v>0</v>
      </c>
      <c r="BJ190" s="97" t="s">
        <v>22</v>
      </c>
      <c r="BK190" s="164">
        <f>ROUND($I$190*$H$190,2)</f>
        <v>0</v>
      </c>
      <c r="BL190" s="97" t="s">
        <v>181</v>
      </c>
      <c r="BM190" s="97" t="s">
        <v>772</v>
      </c>
    </row>
    <row r="191" spans="2:47" s="6" customFormat="1" ht="27" customHeight="1">
      <c r="B191" s="23"/>
      <c r="C191" s="24"/>
      <c r="D191" s="165" t="s">
        <v>223</v>
      </c>
      <c r="E191" s="24"/>
      <c r="F191" s="166" t="s">
        <v>284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223</v>
      </c>
      <c r="AU191" s="6" t="s">
        <v>85</v>
      </c>
    </row>
    <row r="192" spans="2:51" s="6" customFormat="1" ht="15.75" customHeight="1">
      <c r="B192" s="167"/>
      <c r="C192" s="168"/>
      <c r="D192" s="169" t="s">
        <v>225</v>
      </c>
      <c r="E192" s="168" t="s">
        <v>165</v>
      </c>
      <c r="F192" s="170" t="s">
        <v>773</v>
      </c>
      <c r="G192" s="168"/>
      <c r="H192" s="171">
        <v>50.013</v>
      </c>
      <c r="J192" s="168"/>
      <c r="K192" s="168"/>
      <c r="L192" s="172"/>
      <c r="M192" s="173"/>
      <c r="N192" s="168"/>
      <c r="O192" s="168"/>
      <c r="P192" s="168"/>
      <c r="Q192" s="168"/>
      <c r="R192" s="168"/>
      <c r="S192" s="168"/>
      <c r="T192" s="174"/>
      <c r="AT192" s="175" t="s">
        <v>225</v>
      </c>
      <c r="AU192" s="175" t="s">
        <v>85</v>
      </c>
      <c r="AV192" s="175" t="s">
        <v>85</v>
      </c>
      <c r="AW192" s="175" t="s">
        <v>188</v>
      </c>
      <c r="AX192" s="175" t="s">
        <v>77</v>
      </c>
      <c r="AY192" s="175" t="s">
        <v>216</v>
      </c>
    </row>
    <row r="193" spans="2:51" s="6" customFormat="1" ht="15.75" customHeight="1">
      <c r="B193" s="176"/>
      <c r="C193" s="177"/>
      <c r="D193" s="169" t="s">
        <v>225</v>
      </c>
      <c r="E193" s="177"/>
      <c r="F193" s="178" t="s">
        <v>226</v>
      </c>
      <c r="G193" s="177"/>
      <c r="H193" s="179">
        <v>50.013</v>
      </c>
      <c r="J193" s="177"/>
      <c r="K193" s="177"/>
      <c r="L193" s="180"/>
      <c r="M193" s="181"/>
      <c r="N193" s="177"/>
      <c r="O193" s="177"/>
      <c r="P193" s="177"/>
      <c r="Q193" s="177"/>
      <c r="R193" s="177"/>
      <c r="S193" s="177"/>
      <c r="T193" s="182"/>
      <c r="AT193" s="183" t="s">
        <v>225</v>
      </c>
      <c r="AU193" s="183" t="s">
        <v>85</v>
      </c>
      <c r="AV193" s="183" t="s">
        <v>181</v>
      </c>
      <c r="AW193" s="183" t="s">
        <v>188</v>
      </c>
      <c r="AX193" s="183" t="s">
        <v>22</v>
      </c>
      <c r="AY193" s="183" t="s">
        <v>216</v>
      </c>
    </row>
    <row r="194" spans="2:65" s="6" customFormat="1" ht="15.75" customHeight="1">
      <c r="B194" s="23"/>
      <c r="C194" s="153" t="s">
        <v>331</v>
      </c>
      <c r="D194" s="153" t="s">
        <v>218</v>
      </c>
      <c r="E194" s="154" t="s">
        <v>289</v>
      </c>
      <c r="F194" s="155" t="s">
        <v>290</v>
      </c>
      <c r="G194" s="156" t="s">
        <v>133</v>
      </c>
      <c r="H194" s="157">
        <v>68.5</v>
      </c>
      <c r="I194" s="158"/>
      <c r="J194" s="159">
        <f>ROUND($I$194*$H$194,2)</f>
        <v>0</v>
      </c>
      <c r="K194" s="155" t="s">
        <v>221</v>
      </c>
      <c r="L194" s="43"/>
      <c r="M194" s="160"/>
      <c r="N194" s="161" t="s">
        <v>48</v>
      </c>
      <c r="O194" s="24"/>
      <c r="P194" s="24"/>
      <c r="Q194" s="162">
        <v>0</v>
      </c>
      <c r="R194" s="162">
        <f>$Q$194*$H$194</f>
        <v>0</v>
      </c>
      <c r="S194" s="162">
        <v>0</v>
      </c>
      <c r="T194" s="163">
        <f>$S$194*$H$194</f>
        <v>0</v>
      </c>
      <c r="AR194" s="97" t="s">
        <v>181</v>
      </c>
      <c r="AT194" s="97" t="s">
        <v>218</v>
      </c>
      <c r="AU194" s="97" t="s">
        <v>85</v>
      </c>
      <c r="AY194" s="6" t="s">
        <v>216</v>
      </c>
      <c r="BE194" s="164">
        <f>IF($N$194="základní",$J$194,0)</f>
        <v>0</v>
      </c>
      <c r="BF194" s="164">
        <f>IF($N$194="snížená",$J$194,0)</f>
        <v>0</v>
      </c>
      <c r="BG194" s="164">
        <f>IF($N$194="zákl. přenesená",$J$194,0)</f>
        <v>0</v>
      </c>
      <c r="BH194" s="164">
        <f>IF($N$194="sníž. přenesená",$J$194,0)</f>
        <v>0</v>
      </c>
      <c r="BI194" s="164">
        <f>IF($N$194="nulová",$J$194,0)</f>
        <v>0</v>
      </c>
      <c r="BJ194" s="97" t="s">
        <v>22</v>
      </c>
      <c r="BK194" s="164">
        <f>ROUND($I$194*$H$194,2)</f>
        <v>0</v>
      </c>
      <c r="BL194" s="97" t="s">
        <v>181</v>
      </c>
      <c r="BM194" s="97" t="s">
        <v>774</v>
      </c>
    </row>
    <row r="195" spans="2:47" s="6" customFormat="1" ht="27" customHeight="1">
      <c r="B195" s="23"/>
      <c r="C195" s="24"/>
      <c r="D195" s="165" t="s">
        <v>223</v>
      </c>
      <c r="E195" s="24"/>
      <c r="F195" s="166" t="s">
        <v>292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223</v>
      </c>
      <c r="AU195" s="6" t="s">
        <v>85</v>
      </c>
    </row>
    <row r="196" spans="2:51" s="6" customFormat="1" ht="15.75" customHeight="1">
      <c r="B196" s="167"/>
      <c r="C196" s="168"/>
      <c r="D196" s="169" t="s">
        <v>225</v>
      </c>
      <c r="E196" s="168"/>
      <c r="F196" s="170" t="s">
        <v>146</v>
      </c>
      <c r="G196" s="168"/>
      <c r="H196" s="171">
        <v>68.5</v>
      </c>
      <c r="J196" s="168"/>
      <c r="K196" s="168"/>
      <c r="L196" s="172"/>
      <c r="M196" s="173"/>
      <c r="N196" s="168"/>
      <c r="O196" s="168"/>
      <c r="P196" s="168"/>
      <c r="Q196" s="168"/>
      <c r="R196" s="168"/>
      <c r="S196" s="168"/>
      <c r="T196" s="174"/>
      <c r="AT196" s="175" t="s">
        <v>225</v>
      </c>
      <c r="AU196" s="175" t="s">
        <v>85</v>
      </c>
      <c r="AV196" s="175" t="s">
        <v>85</v>
      </c>
      <c r="AW196" s="175" t="s">
        <v>188</v>
      </c>
      <c r="AX196" s="175" t="s">
        <v>77</v>
      </c>
      <c r="AY196" s="175" t="s">
        <v>216</v>
      </c>
    </row>
    <row r="197" spans="2:51" s="6" customFormat="1" ht="15.75" customHeight="1">
      <c r="B197" s="176"/>
      <c r="C197" s="177"/>
      <c r="D197" s="169" t="s">
        <v>225</v>
      </c>
      <c r="E197" s="177"/>
      <c r="F197" s="178" t="s">
        <v>226</v>
      </c>
      <c r="G197" s="177"/>
      <c r="H197" s="179">
        <v>68.5</v>
      </c>
      <c r="J197" s="177"/>
      <c r="K197" s="177"/>
      <c r="L197" s="180"/>
      <c r="M197" s="181"/>
      <c r="N197" s="177"/>
      <c r="O197" s="177"/>
      <c r="P197" s="177"/>
      <c r="Q197" s="177"/>
      <c r="R197" s="177"/>
      <c r="S197" s="177"/>
      <c r="T197" s="182"/>
      <c r="AT197" s="183" t="s">
        <v>225</v>
      </c>
      <c r="AU197" s="183" t="s">
        <v>85</v>
      </c>
      <c r="AV197" s="183" t="s">
        <v>181</v>
      </c>
      <c r="AW197" s="183" t="s">
        <v>188</v>
      </c>
      <c r="AX197" s="183" t="s">
        <v>22</v>
      </c>
      <c r="AY197" s="183" t="s">
        <v>216</v>
      </c>
    </row>
    <row r="198" spans="2:65" s="6" customFormat="1" ht="15.75" customHeight="1">
      <c r="B198" s="23"/>
      <c r="C198" s="153" t="s">
        <v>337</v>
      </c>
      <c r="D198" s="153" t="s">
        <v>218</v>
      </c>
      <c r="E198" s="154" t="s">
        <v>293</v>
      </c>
      <c r="F198" s="155" t="s">
        <v>294</v>
      </c>
      <c r="G198" s="156" t="s">
        <v>133</v>
      </c>
      <c r="H198" s="157">
        <v>205.5</v>
      </c>
      <c r="I198" s="158"/>
      <c r="J198" s="159">
        <f>ROUND($I$198*$H$198,2)</f>
        <v>0</v>
      </c>
      <c r="K198" s="155" t="s">
        <v>221</v>
      </c>
      <c r="L198" s="43"/>
      <c r="M198" s="160"/>
      <c r="N198" s="161" t="s">
        <v>48</v>
      </c>
      <c r="O198" s="24"/>
      <c r="P198" s="24"/>
      <c r="Q198" s="162">
        <v>0</v>
      </c>
      <c r="R198" s="162">
        <f>$Q$198*$H$198</f>
        <v>0</v>
      </c>
      <c r="S198" s="162">
        <v>0</v>
      </c>
      <c r="T198" s="163">
        <f>$S$198*$H$198</f>
        <v>0</v>
      </c>
      <c r="AR198" s="97" t="s">
        <v>181</v>
      </c>
      <c r="AT198" s="97" t="s">
        <v>218</v>
      </c>
      <c r="AU198" s="97" t="s">
        <v>85</v>
      </c>
      <c r="AY198" s="6" t="s">
        <v>216</v>
      </c>
      <c r="BE198" s="164">
        <f>IF($N$198="základní",$J$198,0)</f>
        <v>0</v>
      </c>
      <c r="BF198" s="164">
        <f>IF($N$198="snížená",$J$198,0)</f>
        <v>0</v>
      </c>
      <c r="BG198" s="164">
        <f>IF($N$198="zákl. přenesená",$J$198,0)</f>
        <v>0</v>
      </c>
      <c r="BH198" s="164">
        <f>IF($N$198="sníž. přenesená",$J$198,0)</f>
        <v>0</v>
      </c>
      <c r="BI198" s="164">
        <f>IF($N$198="nulová",$J$198,0)</f>
        <v>0</v>
      </c>
      <c r="BJ198" s="97" t="s">
        <v>22</v>
      </c>
      <c r="BK198" s="164">
        <f>ROUND($I$198*$H$198,2)</f>
        <v>0</v>
      </c>
      <c r="BL198" s="97" t="s">
        <v>181</v>
      </c>
      <c r="BM198" s="97" t="s">
        <v>775</v>
      </c>
    </row>
    <row r="199" spans="2:47" s="6" customFormat="1" ht="27" customHeight="1">
      <c r="B199" s="23"/>
      <c r="C199" s="24"/>
      <c r="D199" s="165" t="s">
        <v>223</v>
      </c>
      <c r="E199" s="24"/>
      <c r="F199" s="166" t="s">
        <v>296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223</v>
      </c>
      <c r="AU199" s="6" t="s">
        <v>85</v>
      </c>
    </row>
    <row r="200" spans="2:51" s="6" customFormat="1" ht="15.75" customHeight="1">
      <c r="B200" s="167"/>
      <c r="C200" s="168"/>
      <c r="D200" s="169" t="s">
        <v>225</v>
      </c>
      <c r="E200" s="168"/>
      <c r="F200" s="170" t="s">
        <v>146</v>
      </c>
      <c r="G200" s="168"/>
      <c r="H200" s="171">
        <v>68.5</v>
      </c>
      <c r="J200" s="168"/>
      <c r="K200" s="168"/>
      <c r="L200" s="172"/>
      <c r="M200" s="173"/>
      <c r="N200" s="168"/>
      <c r="O200" s="168"/>
      <c r="P200" s="168"/>
      <c r="Q200" s="168"/>
      <c r="R200" s="168"/>
      <c r="S200" s="168"/>
      <c r="T200" s="174"/>
      <c r="AT200" s="175" t="s">
        <v>225</v>
      </c>
      <c r="AU200" s="175" t="s">
        <v>85</v>
      </c>
      <c r="AV200" s="175" t="s">
        <v>85</v>
      </c>
      <c r="AW200" s="175" t="s">
        <v>188</v>
      </c>
      <c r="AX200" s="175" t="s">
        <v>77</v>
      </c>
      <c r="AY200" s="175" t="s">
        <v>216</v>
      </c>
    </row>
    <row r="201" spans="2:51" s="6" customFormat="1" ht="15.75" customHeight="1">
      <c r="B201" s="176"/>
      <c r="C201" s="177"/>
      <c r="D201" s="169" t="s">
        <v>225</v>
      </c>
      <c r="E201" s="177"/>
      <c r="F201" s="178" t="s">
        <v>226</v>
      </c>
      <c r="G201" s="177"/>
      <c r="H201" s="179">
        <v>68.5</v>
      </c>
      <c r="J201" s="177"/>
      <c r="K201" s="177"/>
      <c r="L201" s="180"/>
      <c r="M201" s="181"/>
      <c r="N201" s="177"/>
      <c r="O201" s="177"/>
      <c r="P201" s="177"/>
      <c r="Q201" s="177"/>
      <c r="R201" s="177"/>
      <c r="S201" s="177"/>
      <c r="T201" s="182"/>
      <c r="AT201" s="183" t="s">
        <v>225</v>
      </c>
      <c r="AU201" s="183" t="s">
        <v>85</v>
      </c>
      <c r="AV201" s="183" t="s">
        <v>181</v>
      </c>
      <c r="AW201" s="183" t="s">
        <v>188</v>
      </c>
      <c r="AX201" s="183" t="s">
        <v>22</v>
      </c>
      <c r="AY201" s="183" t="s">
        <v>216</v>
      </c>
    </row>
    <row r="202" spans="2:51" s="6" customFormat="1" ht="15.75" customHeight="1">
      <c r="B202" s="167"/>
      <c r="C202" s="168"/>
      <c r="D202" s="169" t="s">
        <v>225</v>
      </c>
      <c r="E202" s="168"/>
      <c r="F202" s="170" t="s">
        <v>776</v>
      </c>
      <c r="G202" s="168"/>
      <c r="H202" s="171">
        <v>205.5</v>
      </c>
      <c r="J202" s="168"/>
      <c r="K202" s="168"/>
      <c r="L202" s="172"/>
      <c r="M202" s="173"/>
      <c r="N202" s="168"/>
      <c r="O202" s="168"/>
      <c r="P202" s="168"/>
      <c r="Q202" s="168"/>
      <c r="R202" s="168"/>
      <c r="S202" s="168"/>
      <c r="T202" s="174"/>
      <c r="AT202" s="175" t="s">
        <v>225</v>
      </c>
      <c r="AU202" s="175" t="s">
        <v>85</v>
      </c>
      <c r="AV202" s="175" t="s">
        <v>85</v>
      </c>
      <c r="AW202" s="175" t="s">
        <v>77</v>
      </c>
      <c r="AX202" s="175" t="s">
        <v>22</v>
      </c>
      <c r="AY202" s="175" t="s">
        <v>216</v>
      </c>
    </row>
    <row r="203" spans="2:65" s="6" customFormat="1" ht="15.75" customHeight="1">
      <c r="B203" s="23"/>
      <c r="C203" s="153" t="s">
        <v>342</v>
      </c>
      <c r="D203" s="153" t="s">
        <v>218</v>
      </c>
      <c r="E203" s="154" t="s">
        <v>299</v>
      </c>
      <c r="F203" s="155" t="s">
        <v>300</v>
      </c>
      <c r="G203" s="156" t="s">
        <v>133</v>
      </c>
      <c r="H203" s="157">
        <v>68.5</v>
      </c>
      <c r="I203" s="158"/>
      <c r="J203" s="159">
        <f>ROUND($I$203*$H$203,2)</f>
        <v>0</v>
      </c>
      <c r="K203" s="155" t="s">
        <v>221</v>
      </c>
      <c r="L203" s="43"/>
      <c r="M203" s="160"/>
      <c r="N203" s="161" t="s">
        <v>48</v>
      </c>
      <c r="O203" s="24"/>
      <c r="P203" s="24"/>
      <c r="Q203" s="162">
        <v>0</v>
      </c>
      <c r="R203" s="162">
        <f>$Q$203*$H$203</f>
        <v>0</v>
      </c>
      <c r="S203" s="162">
        <v>0</v>
      </c>
      <c r="T203" s="163">
        <f>$S$203*$H$203</f>
        <v>0</v>
      </c>
      <c r="AR203" s="97" t="s">
        <v>181</v>
      </c>
      <c r="AT203" s="97" t="s">
        <v>218</v>
      </c>
      <c r="AU203" s="97" t="s">
        <v>85</v>
      </c>
      <c r="AY203" s="6" t="s">
        <v>216</v>
      </c>
      <c r="BE203" s="164">
        <f>IF($N$203="základní",$J$203,0)</f>
        <v>0</v>
      </c>
      <c r="BF203" s="164">
        <f>IF($N$203="snížená",$J$203,0)</f>
        <v>0</v>
      </c>
      <c r="BG203" s="164">
        <f>IF($N$203="zákl. přenesená",$J$203,0)</f>
        <v>0</v>
      </c>
      <c r="BH203" s="164">
        <f>IF($N$203="sníž. přenesená",$J$203,0)</f>
        <v>0</v>
      </c>
      <c r="BI203" s="164">
        <f>IF($N$203="nulová",$J$203,0)</f>
        <v>0</v>
      </c>
      <c r="BJ203" s="97" t="s">
        <v>22</v>
      </c>
      <c r="BK203" s="164">
        <f>ROUND($I$203*$H$203,2)</f>
        <v>0</v>
      </c>
      <c r="BL203" s="97" t="s">
        <v>181</v>
      </c>
      <c r="BM203" s="97" t="s">
        <v>777</v>
      </c>
    </row>
    <row r="204" spans="2:47" s="6" customFormat="1" ht="16.5" customHeight="1">
      <c r="B204" s="23"/>
      <c r="C204" s="24"/>
      <c r="D204" s="165" t="s">
        <v>223</v>
      </c>
      <c r="E204" s="24"/>
      <c r="F204" s="166" t="s">
        <v>302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223</v>
      </c>
      <c r="AU204" s="6" t="s">
        <v>85</v>
      </c>
    </row>
    <row r="205" spans="2:51" s="6" customFormat="1" ht="15.75" customHeight="1">
      <c r="B205" s="167"/>
      <c r="C205" s="168"/>
      <c r="D205" s="169" t="s">
        <v>225</v>
      </c>
      <c r="E205" s="168"/>
      <c r="F205" s="170" t="s">
        <v>146</v>
      </c>
      <c r="G205" s="168"/>
      <c r="H205" s="171">
        <v>68.5</v>
      </c>
      <c r="J205" s="168"/>
      <c r="K205" s="168"/>
      <c r="L205" s="172"/>
      <c r="M205" s="173"/>
      <c r="N205" s="168"/>
      <c r="O205" s="168"/>
      <c r="P205" s="168"/>
      <c r="Q205" s="168"/>
      <c r="R205" s="168"/>
      <c r="S205" s="168"/>
      <c r="T205" s="174"/>
      <c r="AT205" s="175" t="s">
        <v>225</v>
      </c>
      <c r="AU205" s="175" t="s">
        <v>85</v>
      </c>
      <c r="AV205" s="175" t="s">
        <v>85</v>
      </c>
      <c r="AW205" s="175" t="s">
        <v>188</v>
      </c>
      <c r="AX205" s="175" t="s">
        <v>77</v>
      </c>
      <c r="AY205" s="175" t="s">
        <v>216</v>
      </c>
    </row>
    <row r="206" spans="2:51" s="6" customFormat="1" ht="15.75" customHeight="1">
      <c r="B206" s="176"/>
      <c r="C206" s="177"/>
      <c r="D206" s="169" t="s">
        <v>225</v>
      </c>
      <c r="E206" s="177"/>
      <c r="F206" s="178" t="s">
        <v>226</v>
      </c>
      <c r="G206" s="177"/>
      <c r="H206" s="179">
        <v>68.5</v>
      </c>
      <c r="J206" s="177"/>
      <c r="K206" s="177"/>
      <c r="L206" s="180"/>
      <c r="M206" s="181"/>
      <c r="N206" s="177"/>
      <c r="O206" s="177"/>
      <c r="P206" s="177"/>
      <c r="Q206" s="177"/>
      <c r="R206" s="177"/>
      <c r="S206" s="177"/>
      <c r="T206" s="182"/>
      <c r="AT206" s="183" t="s">
        <v>225</v>
      </c>
      <c r="AU206" s="183" t="s">
        <v>85</v>
      </c>
      <c r="AV206" s="183" t="s">
        <v>181</v>
      </c>
      <c r="AW206" s="183" t="s">
        <v>188</v>
      </c>
      <c r="AX206" s="183" t="s">
        <v>22</v>
      </c>
      <c r="AY206" s="183" t="s">
        <v>216</v>
      </c>
    </row>
    <row r="207" spans="2:65" s="6" customFormat="1" ht="15.75" customHeight="1">
      <c r="B207" s="23"/>
      <c r="C207" s="153" t="s">
        <v>349</v>
      </c>
      <c r="D207" s="153" t="s">
        <v>218</v>
      </c>
      <c r="E207" s="154" t="s">
        <v>304</v>
      </c>
      <c r="F207" s="155" t="s">
        <v>305</v>
      </c>
      <c r="G207" s="156" t="s">
        <v>133</v>
      </c>
      <c r="H207" s="157">
        <v>118.513</v>
      </c>
      <c r="I207" s="158"/>
      <c r="J207" s="159">
        <f>ROUND($I$207*$H$207,2)</f>
        <v>0</v>
      </c>
      <c r="K207" s="155" t="s">
        <v>221</v>
      </c>
      <c r="L207" s="43"/>
      <c r="M207" s="160"/>
      <c r="N207" s="161" t="s">
        <v>48</v>
      </c>
      <c r="O207" s="24"/>
      <c r="P207" s="24"/>
      <c r="Q207" s="162">
        <v>0</v>
      </c>
      <c r="R207" s="162">
        <f>$Q$207*$H$207</f>
        <v>0</v>
      </c>
      <c r="S207" s="162">
        <v>0</v>
      </c>
      <c r="T207" s="163">
        <f>$S$207*$H$207</f>
        <v>0</v>
      </c>
      <c r="AR207" s="97" t="s">
        <v>181</v>
      </c>
      <c r="AT207" s="97" t="s">
        <v>218</v>
      </c>
      <c r="AU207" s="97" t="s">
        <v>85</v>
      </c>
      <c r="AY207" s="6" t="s">
        <v>216</v>
      </c>
      <c r="BE207" s="164">
        <f>IF($N$207="základní",$J$207,0)</f>
        <v>0</v>
      </c>
      <c r="BF207" s="164">
        <f>IF($N$207="snížená",$J$207,0)</f>
        <v>0</v>
      </c>
      <c r="BG207" s="164">
        <f>IF($N$207="zákl. přenesená",$J$207,0)</f>
        <v>0</v>
      </c>
      <c r="BH207" s="164">
        <f>IF($N$207="sníž. přenesená",$J$207,0)</f>
        <v>0</v>
      </c>
      <c r="BI207" s="164">
        <f>IF($N$207="nulová",$J$207,0)</f>
        <v>0</v>
      </c>
      <c r="BJ207" s="97" t="s">
        <v>22</v>
      </c>
      <c r="BK207" s="164">
        <f>ROUND($I$207*$H$207,2)</f>
        <v>0</v>
      </c>
      <c r="BL207" s="97" t="s">
        <v>181</v>
      </c>
      <c r="BM207" s="97" t="s">
        <v>778</v>
      </c>
    </row>
    <row r="208" spans="2:47" s="6" customFormat="1" ht="16.5" customHeight="1">
      <c r="B208" s="23"/>
      <c r="C208" s="24"/>
      <c r="D208" s="165" t="s">
        <v>223</v>
      </c>
      <c r="E208" s="24"/>
      <c r="F208" s="166" t="s">
        <v>305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223</v>
      </c>
      <c r="AU208" s="6" t="s">
        <v>85</v>
      </c>
    </row>
    <row r="209" spans="2:51" s="6" customFormat="1" ht="15.75" customHeight="1">
      <c r="B209" s="167"/>
      <c r="C209" s="168"/>
      <c r="D209" s="169" t="s">
        <v>225</v>
      </c>
      <c r="E209" s="168"/>
      <c r="F209" s="170" t="s">
        <v>779</v>
      </c>
      <c r="G209" s="168"/>
      <c r="H209" s="171">
        <v>118.513</v>
      </c>
      <c r="J209" s="168"/>
      <c r="K209" s="168"/>
      <c r="L209" s="172"/>
      <c r="M209" s="173"/>
      <c r="N209" s="168"/>
      <c r="O209" s="168"/>
      <c r="P209" s="168"/>
      <c r="Q209" s="168"/>
      <c r="R209" s="168"/>
      <c r="S209" s="168"/>
      <c r="T209" s="174"/>
      <c r="AT209" s="175" t="s">
        <v>225</v>
      </c>
      <c r="AU209" s="175" t="s">
        <v>85</v>
      </c>
      <c r="AV209" s="175" t="s">
        <v>85</v>
      </c>
      <c r="AW209" s="175" t="s">
        <v>188</v>
      </c>
      <c r="AX209" s="175" t="s">
        <v>77</v>
      </c>
      <c r="AY209" s="175" t="s">
        <v>216</v>
      </c>
    </row>
    <row r="210" spans="2:51" s="6" customFormat="1" ht="15.75" customHeight="1">
      <c r="B210" s="176"/>
      <c r="C210" s="177"/>
      <c r="D210" s="169" t="s">
        <v>225</v>
      </c>
      <c r="E210" s="177"/>
      <c r="F210" s="178" t="s">
        <v>226</v>
      </c>
      <c r="G210" s="177"/>
      <c r="H210" s="179">
        <v>118.513</v>
      </c>
      <c r="J210" s="177"/>
      <c r="K210" s="177"/>
      <c r="L210" s="180"/>
      <c r="M210" s="181"/>
      <c r="N210" s="177"/>
      <c r="O210" s="177"/>
      <c r="P210" s="177"/>
      <c r="Q210" s="177"/>
      <c r="R210" s="177"/>
      <c r="S210" s="177"/>
      <c r="T210" s="182"/>
      <c r="AT210" s="183" t="s">
        <v>225</v>
      </c>
      <c r="AU210" s="183" t="s">
        <v>85</v>
      </c>
      <c r="AV210" s="183" t="s">
        <v>181</v>
      </c>
      <c r="AW210" s="183" t="s">
        <v>188</v>
      </c>
      <c r="AX210" s="183" t="s">
        <v>22</v>
      </c>
      <c r="AY210" s="183" t="s">
        <v>216</v>
      </c>
    </row>
    <row r="211" spans="2:65" s="6" customFormat="1" ht="15.75" customHeight="1">
      <c r="B211" s="23"/>
      <c r="C211" s="153" t="s">
        <v>354</v>
      </c>
      <c r="D211" s="153" t="s">
        <v>218</v>
      </c>
      <c r="E211" s="154" t="s">
        <v>304</v>
      </c>
      <c r="F211" s="155" t="s">
        <v>305</v>
      </c>
      <c r="G211" s="156" t="s">
        <v>133</v>
      </c>
      <c r="H211" s="157">
        <v>110.352</v>
      </c>
      <c r="I211" s="158"/>
      <c r="J211" s="159">
        <f>ROUND($I$211*$H$211,2)</f>
        <v>0</v>
      </c>
      <c r="K211" s="155" t="s">
        <v>221</v>
      </c>
      <c r="L211" s="43"/>
      <c r="M211" s="160"/>
      <c r="N211" s="161" t="s">
        <v>48</v>
      </c>
      <c r="O211" s="24"/>
      <c r="P211" s="24"/>
      <c r="Q211" s="162">
        <v>0</v>
      </c>
      <c r="R211" s="162">
        <f>$Q$211*$H$211</f>
        <v>0</v>
      </c>
      <c r="S211" s="162">
        <v>0</v>
      </c>
      <c r="T211" s="163">
        <f>$S$211*$H$211</f>
        <v>0</v>
      </c>
      <c r="AR211" s="97" t="s">
        <v>181</v>
      </c>
      <c r="AT211" s="97" t="s">
        <v>218</v>
      </c>
      <c r="AU211" s="97" t="s">
        <v>85</v>
      </c>
      <c r="AY211" s="6" t="s">
        <v>216</v>
      </c>
      <c r="BE211" s="164">
        <f>IF($N$211="základní",$J$211,0)</f>
        <v>0</v>
      </c>
      <c r="BF211" s="164">
        <f>IF($N$211="snížená",$J$211,0)</f>
        <v>0</v>
      </c>
      <c r="BG211" s="164">
        <f>IF($N$211="zákl. přenesená",$J$211,0)</f>
        <v>0</v>
      </c>
      <c r="BH211" s="164">
        <f>IF($N$211="sníž. přenesená",$J$211,0)</f>
        <v>0</v>
      </c>
      <c r="BI211" s="164">
        <f>IF($N$211="nulová",$J$211,0)</f>
        <v>0</v>
      </c>
      <c r="BJ211" s="97" t="s">
        <v>22</v>
      </c>
      <c r="BK211" s="164">
        <f>ROUND($I$211*$H$211,2)</f>
        <v>0</v>
      </c>
      <c r="BL211" s="97" t="s">
        <v>181</v>
      </c>
      <c r="BM211" s="97" t="s">
        <v>780</v>
      </c>
    </row>
    <row r="212" spans="2:47" s="6" customFormat="1" ht="16.5" customHeight="1">
      <c r="B212" s="23"/>
      <c r="C212" s="24"/>
      <c r="D212" s="165" t="s">
        <v>223</v>
      </c>
      <c r="E212" s="24"/>
      <c r="F212" s="166" t="s">
        <v>305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223</v>
      </c>
      <c r="AU212" s="6" t="s">
        <v>85</v>
      </c>
    </row>
    <row r="213" spans="2:47" s="6" customFormat="1" ht="44.25" customHeight="1">
      <c r="B213" s="23"/>
      <c r="C213" s="24"/>
      <c r="D213" s="169" t="s">
        <v>256</v>
      </c>
      <c r="E213" s="24"/>
      <c r="F213" s="191" t="s">
        <v>257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256</v>
      </c>
      <c r="AU213" s="6" t="s">
        <v>85</v>
      </c>
    </row>
    <row r="214" spans="2:51" s="6" customFormat="1" ht="15.75" customHeight="1">
      <c r="B214" s="167"/>
      <c r="C214" s="168"/>
      <c r="D214" s="169" t="s">
        <v>225</v>
      </c>
      <c r="E214" s="168"/>
      <c r="F214" s="170" t="s">
        <v>159</v>
      </c>
      <c r="G214" s="168"/>
      <c r="H214" s="171">
        <v>110.352</v>
      </c>
      <c r="J214" s="168"/>
      <c r="K214" s="168"/>
      <c r="L214" s="172"/>
      <c r="M214" s="173"/>
      <c r="N214" s="168"/>
      <c r="O214" s="168"/>
      <c r="P214" s="168"/>
      <c r="Q214" s="168"/>
      <c r="R214" s="168"/>
      <c r="S214" s="168"/>
      <c r="T214" s="174"/>
      <c r="AT214" s="175" t="s">
        <v>225</v>
      </c>
      <c r="AU214" s="175" t="s">
        <v>85</v>
      </c>
      <c r="AV214" s="175" t="s">
        <v>85</v>
      </c>
      <c r="AW214" s="175" t="s">
        <v>188</v>
      </c>
      <c r="AX214" s="175" t="s">
        <v>77</v>
      </c>
      <c r="AY214" s="175" t="s">
        <v>216</v>
      </c>
    </row>
    <row r="215" spans="2:51" s="6" customFormat="1" ht="15.75" customHeight="1">
      <c r="B215" s="176"/>
      <c r="C215" s="177"/>
      <c r="D215" s="169" t="s">
        <v>225</v>
      </c>
      <c r="E215" s="177"/>
      <c r="F215" s="178" t="s">
        <v>226</v>
      </c>
      <c r="G215" s="177"/>
      <c r="H215" s="179">
        <v>110.352</v>
      </c>
      <c r="J215" s="177"/>
      <c r="K215" s="177"/>
      <c r="L215" s="180"/>
      <c r="M215" s="181"/>
      <c r="N215" s="177"/>
      <c r="O215" s="177"/>
      <c r="P215" s="177"/>
      <c r="Q215" s="177"/>
      <c r="R215" s="177"/>
      <c r="S215" s="177"/>
      <c r="T215" s="182"/>
      <c r="AT215" s="183" t="s">
        <v>225</v>
      </c>
      <c r="AU215" s="183" t="s">
        <v>85</v>
      </c>
      <c r="AV215" s="183" t="s">
        <v>181</v>
      </c>
      <c r="AW215" s="183" t="s">
        <v>188</v>
      </c>
      <c r="AX215" s="183" t="s">
        <v>22</v>
      </c>
      <c r="AY215" s="183" t="s">
        <v>216</v>
      </c>
    </row>
    <row r="216" spans="2:65" s="6" customFormat="1" ht="15.75" customHeight="1">
      <c r="B216" s="23"/>
      <c r="C216" s="153" t="s">
        <v>361</v>
      </c>
      <c r="D216" s="153" t="s">
        <v>218</v>
      </c>
      <c r="E216" s="154" t="s">
        <v>311</v>
      </c>
      <c r="F216" s="155" t="s">
        <v>312</v>
      </c>
      <c r="G216" s="156" t="s">
        <v>313</v>
      </c>
      <c r="H216" s="157">
        <v>223.326</v>
      </c>
      <c r="I216" s="158"/>
      <c r="J216" s="159">
        <f>ROUND($I$216*$H$216,2)</f>
        <v>0</v>
      </c>
      <c r="K216" s="155" t="s">
        <v>221</v>
      </c>
      <c r="L216" s="43"/>
      <c r="M216" s="160"/>
      <c r="N216" s="161" t="s">
        <v>48</v>
      </c>
      <c r="O216" s="24"/>
      <c r="P216" s="24"/>
      <c r="Q216" s="162">
        <v>0</v>
      </c>
      <c r="R216" s="162">
        <f>$Q$216*$H$216</f>
        <v>0</v>
      </c>
      <c r="S216" s="162">
        <v>0</v>
      </c>
      <c r="T216" s="163">
        <f>$S$216*$H$216</f>
        <v>0</v>
      </c>
      <c r="AR216" s="97" t="s">
        <v>181</v>
      </c>
      <c r="AT216" s="97" t="s">
        <v>218</v>
      </c>
      <c r="AU216" s="97" t="s">
        <v>85</v>
      </c>
      <c r="AY216" s="6" t="s">
        <v>216</v>
      </c>
      <c r="BE216" s="164">
        <f>IF($N$216="základní",$J$216,0)</f>
        <v>0</v>
      </c>
      <c r="BF216" s="164">
        <f>IF($N$216="snížená",$J$216,0)</f>
        <v>0</v>
      </c>
      <c r="BG216" s="164">
        <f>IF($N$216="zákl. přenesená",$J$216,0)</f>
        <v>0</v>
      </c>
      <c r="BH216" s="164">
        <f>IF($N$216="sníž. přenesená",$J$216,0)</f>
        <v>0</v>
      </c>
      <c r="BI216" s="164">
        <f>IF($N$216="nulová",$J$216,0)</f>
        <v>0</v>
      </c>
      <c r="BJ216" s="97" t="s">
        <v>22</v>
      </c>
      <c r="BK216" s="164">
        <f>ROUND($I$216*$H$216,2)</f>
        <v>0</v>
      </c>
      <c r="BL216" s="97" t="s">
        <v>181</v>
      </c>
      <c r="BM216" s="97" t="s">
        <v>781</v>
      </c>
    </row>
    <row r="217" spans="2:47" s="6" customFormat="1" ht="16.5" customHeight="1">
      <c r="B217" s="23"/>
      <c r="C217" s="24"/>
      <c r="D217" s="165" t="s">
        <v>223</v>
      </c>
      <c r="E217" s="24"/>
      <c r="F217" s="166" t="s">
        <v>315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223</v>
      </c>
      <c r="AU217" s="6" t="s">
        <v>85</v>
      </c>
    </row>
    <row r="218" spans="2:51" s="6" customFormat="1" ht="15.75" customHeight="1">
      <c r="B218" s="167"/>
      <c r="C218" s="168"/>
      <c r="D218" s="169" t="s">
        <v>225</v>
      </c>
      <c r="E218" s="168"/>
      <c r="F218" s="170" t="s">
        <v>782</v>
      </c>
      <c r="G218" s="168"/>
      <c r="H218" s="171">
        <v>223.326</v>
      </c>
      <c r="J218" s="168"/>
      <c r="K218" s="168"/>
      <c r="L218" s="172"/>
      <c r="M218" s="173"/>
      <c r="N218" s="168"/>
      <c r="O218" s="168"/>
      <c r="P218" s="168"/>
      <c r="Q218" s="168"/>
      <c r="R218" s="168"/>
      <c r="S218" s="168"/>
      <c r="T218" s="174"/>
      <c r="AT218" s="175" t="s">
        <v>225</v>
      </c>
      <c r="AU218" s="175" t="s">
        <v>85</v>
      </c>
      <c r="AV218" s="175" t="s">
        <v>85</v>
      </c>
      <c r="AW218" s="175" t="s">
        <v>188</v>
      </c>
      <c r="AX218" s="175" t="s">
        <v>77</v>
      </c>
      <c r="AY218" s="175" t="s">
        <v>216</v>
      </c>
    </row>
    <row r="219" spans="2:51" s="6" customFormat="1" ht="15.75" customHeight="1">
      <c r="B219" s="176"/>
      <c r="C219" s="177"/>
      <c r="D219" s="169" t="s">
        <v>225</v>
      </c>
      <c r="E219" s="177"/>
      <c r="F219" s="178" t="s">
        <v>226</v>
      </c>
      <c r="G219" s="177"/>
      <c r="H219" s="179">
        <v>223.326</v>
      </c>
      <c r="J219" s="177"/>
      <c r="K219" s="177"/>
      <c r="L219" s="180"/>
      <c r="M219" s="181"/>
      <c r="N219" s="177"/>
      <c r="O219" s="177"/>
      <c r="P219" s="177"/>
      <c r="Q219" s="177"/>
      <c r="R219" s="177"/>
      <c r="S219" s="177"/>
      <c r="T219" s="182"/>
      <c r="AT219" s="183" t="s">
        <v>225</v>
      </c>
      <c r="AU219" s="183" t="s">
        <v>85</v>
      </c>
      <c r="AV219" s="183" t="s">
        <v>181</v>
      </c>
      <c r="AW219" s="183" t="s">
        <v>188</v>
      </c>
      <c r="AX219" s="183" t="s">
        <v>22</v>
      </c>
      <c r="AY219" s="183" t="s">
        <v>216</v>
      </c>
    </row>
    <row r="220" spans="2:65" s="6" customFormat="1" ht="15.75" customHeight="1">
      <c r="B220" s="23"/>
      <c r="C220" s="153" t="s">
        <v>366</v>
      </c>
      <c r="D220" s="153" t="s">
        <v>218</v>
      </c>
      <c r="E220" s="154" t="s">
        <v>311</v>
      </c>
      <c r="F220" s="155" t="s">
        <v>312</v>
      </c>
      <c r="G220" s="156" t="s">
        <v>313</v>
      </c>
      <c r="H220" s="157">
        <v>220.704</v>
      </c>
      <c r="I220" s="158"/>
      <c r="J220" s="159">
        <f>ROUND($I$220*$H$220,2)</f>
        <v>0</v>
      </c>
      <c r="K220" s="155" t="s">
        <v>221</v>
      </c>
      <c r="L220" s="43"/>
      <c r="M220" s="160"/>
      <c r="N220" s="161" t="s">
        <v>48</v>
      </c>
      <c r="O220" s="24"/>
      <c r="P220" s="24"/>
      <c r="Q220" s="162">
        <v>0</v>
      </c>
      <c r="R220" s="162">
        <f>$Q$220*$H$220</f>
        <v>0</v>
      </c>
      <c r="S220" s="162">
        <v>0</v>
      </c>
      <c r="T220" s="163">
        <f>$S$220*$H$220</f>
        <v>0</v>
      </c>
      <c r="AR220" s="97" t="s">
        <v>181</v>
      </c>
      <c r="AT220" s="97" t="s">
        <v>218</v>
      </c>
      <c r="AU220" s="97" t="s">
        <v>85</v>
      </c>
      <c r="AY220" s="6" t="s">
        <v>216</v>
      </c>
      <c r="BE220" s="164">
        <f>IF($N$220="základní",$J$220,0)</f>
        <v>0</v>
      </c>
      <c r="BF220" s="164">
        <f>IF($N$220="snížená",$J$220,0)</f>
        <v>0</v>
      </c>
      <c r="BG220" s="164">
        <f>IF($N$220="zákl. přenesená",$J$220,0)</f>
        <v>0</v>
      </c>
      <c r="BH220" s="164">
        <f>IF($N$220="sníž. přenesená",$J$220,0)</f>
        <v>0</v>
      </c>
      <c r="BI220" s="164">
        <f>IF($N$220="nulová",$J$220,0)</f>
        <v>0</v>
      </c>
      <c r="BJ220" s="97" t="s">
        <v>22</v>
      </c>
      <c r="BK220" s="164">
        <f>ROUND($I$220*$H$220,2)</f>
        <v>0</v>
      </c>
      <c r="BL220" s="97" t="s">
        <v>181</v>
      </c>
      <c r="BM220" s="97" t="s">
        <v>783</v>
      </c>
    </row>
    <row r="221" spans="2:47" s="6" customFormat="1" ht="16.5" customHeight="1">
      <c r="B221" s="23"/>
      <c r="C221" s="24"/>
      <c r="D221" s="165" t="s">
        <v>223</v>
      </c>
      <c r="E221" s="24"/>
      <c r="F221" s="166" t="s">
        <v>315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223</v>
      </c>
      <c r="AU221" s="6" t="s">
        <v>85</v>
      </c>
    </row>
    <row r="222" spans="2:47" s="6" customFormat="1" ht="44.25" customHeight="1">
      <c r="B222" s="23"/>
      <c r="C222" s="24"/>
      <c r="D222" s="169" t="s">
        <v>256</v>
      </c>
      <c r="E222" s="24"/>
      <c r="F222" s="191" t="s">
        <v>257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256</v>
      </c>
      <c r="AU222" s="6" t="s">
        <v>85</v>
      </c>
    </row>
    <row r="223" spans="2:51" s="6" customFormat="1" ht="15.75" customHeight="1">
      <c r="B223" s="167"/>
      <c r="C223" s="168"/>
      <c r="D223" s="169" t="s">
        <v>225</v>
      </c>
      <c r="E223" s="168"/>
      <c r="F223" s="170" t="s">
        <v>316</v>
      </c>
      <c r="G223" s="168"/>
      <c r="H223" s="171">
        <v>220.704</v>
      </c>
      <c r="J223" s="168"/>
      <c r="K223" s="168"/>
      <c r="L223" s="172"/>
      <c r="M223" s="173"/>
      <c r="N223" s="168"/>
      <c r="O223" s="168"/>
      <c r="P223" s="168"/>
      <c r="Q223" s="168"/>
      <c r="R223" s="168"/>
      <c r="S223" s="168"/>
      <c r="T223" s="174"/>
      <c r="AT223" s="175" t="s">
        <v>225</v>
      </c>
      <c r="AU223" s="175" t="s">
        <v>85</v>
      </c>
      <c r="AV223" s="175" t="s">
        <v>85</v>
      </c>
      <c r="AW223" s="175" t="s">
        <v>188</v>
      </c>
      <c r="AX223" s="175" t="s">
        <v>77</v>
      </c>
      <c r="AY223" s="175" t="s">
        <v>216</v>
      </c>
    </row>
    <row r="224" spans="2:51" s="6" customFormat="1" ht="15.75" customHeight="1">
      <c r="B224" s="176"/>
      <c r="C224" s="177"/>
      <c r="D224" s="169" t="s">
        <v>225</v>
      </c>
      <c r="E224" s="177"/>
      <c r="F224" s="178" t="s">
        <v>226</v>
      </c>
      <c r="G224" s="177"/>
      <c r="H224" s="179">
        <v>220.704</v>
      </c>
      <c r="J224" s="177"/>
      <c r="K224" s="177"/>
      <c r="L224" s="180"/>
      <c r="M224" s="181"/>
      <c r="N224" s="177"/>
      <c r="O224" s="177"/>
      <c r="P224" s="177"/>
      <c r="Q224" s="177"/>
      <c r="R224" s="177"/>
      <c r="S224" s="177"/>
      <c r="T224" s="182"/>
      <c r="AT224" s="183" t="s">
        <v>225</v>
      </c>
      <c r="AU224" s="183" t="s">
        <v>85</v>
      </c>
      <c r="AV224" s="183" t="s">
        <v>181</v>
      </c>
      <c r="AW224" s="183" t="s">
        <v>188</v>
      </c>
      <c r="AX224" s="183" t="s">
        <v>22</v>
      </c>
      <c r="AY224" s="183" t="s">
        <v>216</v>
      </c>
    </row>
    <row r="225" spans="2:65" s="6" customFormat="1" ht="15.75" customHeight="1">
      <c r="B225" s="23"/>
      <c r="C225" s="153" t="s">
        <v>374</v>
      </c>
      <c r="D225" s="153" t="s">
        <v>218</v>
      </c>
      <c r="E225" s="154" t="s">
        <v>784</v>
      </c>
      <c r="F225" s="155" t="s">
        <v>785</v>
      </c>
      <c r="G225" s="156" t="s">
        <v>133</v>
      </c>
      <c r="H225" s="157">
        <v>9.007</v>
      </c>
      <c r="I225" s="158"/>
      <c r="J225" s="159">
        <f>ROUND($I$225*$H$225,2)</f>
        <v>0</v>
      </c>
      <c r="K225" s="155" t="s">
        <v>221</v>
      </c>
      <c r="L225" s="43"/>
      <c r="M225" s="160"/>
      <c r="N225" s="161" t="s">
        <v>48</v>
      </c>
      <c r="O225" s="24"/>
      <c r="P225" s="24"/>
      <c r="Q225" s="162">
        <v>0</v>
      </c>
      <c r="R225" s="162">
        <f>$Q$225*$H$225</f>
        <v>0</v>
      </c>
      <c r="S225" s="162">
        <v>0</v>
      </c>
      <c r="T225" s="163">
        <f>$S$225*$H$225</f>
        <v>0</v>
      </c>
      <c r="AR225" s="97" t="s">
        <v>181</v>
      </c>
      <c r="AT225" s="97" t="s">
        <v>218</v>
      </c>
      <c r="AU225" s="97" t="s">
        <v>85</v>
      </c>
      <c r="AY225" s="6" t="s">
        <v>216</v>
      </c>
      <c r="BE225" s="164">
        <f>IF($N$225="základní",$J$225,0)</f>
        <v>0</v>
      </c>
      <c r="BF225" s="164">
        <f>IF($N$225="snížená",$J$225,0)</f>
        <v>0</v>
      </c>
      <c r="BG225" s="164">
        <f>IF($N$225="zákl. přenesená",$J$225,0)</f>
        <v>0</v>
      </c>
      <c r="BH225" s="164">
        <f>IF($N$225="sníž. přenesená",$J$225,0)</f>
        <v>0</v>
      </c>
      <c r="BI225" s="164">
        <f>IF($N$225="nulová",$J$225,0)</f>
        <v>0</v>
      </c>
      <c r="BJ225" s="97" t="s">
        <v>22</v>
      </c>
      <c r="BK225" s="164">
        <f>ROUND($I$225*$H$225,2)</f>
        <v>0</v>
      </c>
      <c r="BL225" s="97" t="s">
        <v>181</v>
      </c>
      <c r="BM225" s="97" t="s">
        <v>786</v>
      </c>
    </row>
    <row r="226" spans="2:47" s="6" customFormat="1" ht="27" customHeight="1">
      <c r="B226" s="23"/>
      <c r="C226" s="24"/>
      <c r="D226" s="165" t="s">
        <v>223</v>
      </c>
      <c r="E226" s="24"/>
      <c r="F226" s="166" t="s">
        <v>787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223</v>
      </c>
      <c r="AU226" s="6" t="s">
        <v>85</v>
      </c>
    </row>
    <row r="227" spans="2:51" s="6" customFormat="1" ht="15.75" customHeight="1">
      <c r="B227" s="184"/>
      <c r="C227" s="185"/>
      <c r="D227" s="169" t="s">
        <v>225</v>
      </c>
      <c r="E227" s="185"/>
      <c r="F227" s="186" t="s">
        <v>788</v>
      </c>
      <c r="G227" s="185"/>
      <c r="H227" s="185"/>
      <c r="J227" s="185"/>
      <c r="K227" s="185"/>
      <c r="L227" s="187"/>
      <c r="M227" s="188"/>
      <c r="N227" s="185"/>
      <c r="O227" s="185"/>
      <c r="P227" s="185"/>
      <c r="Q227" s="185"/>
      <c r="R227" s="185"/>
      <c r="S227" s="185"/>
      <c r="T227" s="189"/>
      <c r="AT227" s="190" t="s">
        <v>225</v>
      </c>
      <c r="AU227" s="190" t="s">
        <v>85</v>
      </c>
      <c r="AV227" s="190" t="s">
        <v>22</v>
      </c>
      <c r="AW227" s="190" t="s">
        <v>188</v>
      </c>
      <c r="AX227" s="190" t="s">
        <v>77</v>
      </c>
      <c r="AY227" s="190" t="s">
        <v>216</v>
      </c>
    </row>
    <row r="228" spans="2:51" s="6" customFormat="1" ht="15.75" customHeight="1">
      <c r="B228" s="167"/>
      <c r="C228" s="168"/>
      <c r="D228" s="169" t="s">
        <v>225</v>
      </c>
      <c r="E228" s="168" t="s">
        <v>695</v>
      </c>
      <c r="F228" s="170" t="s">
        <v>789</v>
      </c>
      <c r="G228" s="168"/>
      <c r="H228" s="171">
        <v>9.007</v>
      </c>
      <c r="J228" s="168"/>
      <c r="K228" s="168"/>
      <c r="L228" s="172"/>
      <c r="M228" s="173"/>
      <c r="N228" s="168"/>
      <c r="O228" s="168"/>
      <c r="P228" s="168"/>
      <c r="Q228" s="168"/>
      <c r="R228" s="168"/>
      <c r="S228" s="168"/>
      <c r="T228" s="174"/>
      <c r="AT228" s="175" t="s">
        <v>225</v>
      </c>
      <c r="AU228" s="175" t="s">
        <v>85</v>
      </c>
      <c r="AV228" s="175" t="s">
        <v>85</v>
      </c>
      <c r="AW228" s="175" t="s">
        <v>188</v>
      </c>
      <c r="AX228" s="175" t="s">
        <v>77</v>
      </c>
      <c r="AY228" s="175" t="s">
        <v>216</v>
      </c>
    </row>
    <row r="229" spans="2:51" s="6" customFormat="1" ht="15.75" customHeight="1">
      <c r="B229" s="176"/>
      <c r="C229" s="177"/>
      <c r="D229" s="169" t="s">
        <v>225</v>
      </c>
      <c r="E229" s="177"/>
      <c r="F229" s="178" t="s">
        <v>226</v>
      </c>
      <c r="G229" s="177"/>
      <c r="H229" s="179">
        <v>9.007</v>
      </c>
      <c r="J229" s="177"/>
      <c r="K229" s="177"/>
      <c r="L229" s="180"/>
      <c r="M229" s="181"/>
      <c r="N229" s="177"/>
      <c r="O229" s="177"/>
      <c r="P229" s="177"/>
      <c r="Q229" s="177"/>
      <c r="R229" s="177"/>
      <c r="S229" s="177"/>
      <c r="T229" s="182"/>
      <c r="AT229" s="183" t="s">
        <v>225</v>
      </c>
      <c r="AU229" s="183" t="s">
        <v>85</v>
      </c>
      <c r="AV229" s="183" t="s">
        <v>181</v>
      </c>
      <c r="AW229" s="183" t="s">
        <v>188</v>
      </c>
      <c r="AX229" s="183" t="s">
        <v>22</v>
      </c>
      <c r="AY229" s="183" t="s">
        <v>216</v>
      </c>
    </row>
    <row r="230" spans="2:65" s="6" customFormat="1" ht="15.75" customHeight="1">
      <c r="B230" s="23"/>
      <c r="C230" s="153" t="s">
        <v>138</v>
      </c>
      <c r="D230" s="153" t="s">
        <v>218</v>
      </c>
      <c r="E230" s="154" t="s">
        <v>790</v>
      </c>
      <c r="F230" s="155" t="s">
        <v>791</v>
      </c>
      <c r="G230" s="156" t="s">
        <v>133</v>
      </c>
      <c r="H230" s="157">
        <v>3.96</v>
      </c>
      <c r="I230" s="158"/>
      <c r="J230" s="159">
        <f>ROUND($I$230*$H$230,2)</f>
        <v>0</v>
      </c>
      <c r="K230" s="155" t="s">
        <v>221</v>
      </c>
      <c r="L230" s="43"/>
      <c r="M230" s="160"/>
      <c r="N230" s="161" t="s">
        <v>48</v>
      </c>
      <c r="O230" s="24"/>
      <c r="P230" s="24"/>
      <c r="Q230" s="162">
        <v>0</v>
      </c>
      <c r="R230" s="162">
        <f>$Q$230*$H$230</f>
        <v>0</v>
      </c>
      <c r="S230" s="162">
        <v>0</v>
      </c>
      <c r="T230" s="163">
        <f>$S$230*$H$230</f>
        <v>0</v>
      </c>
      <c r="AR230" s="97" t="s">
        <v>181</v>
      </c>
      <c r="AT230" s="97" t="s">
        <v>218</v>
      </c>
      <c r="AU230" s="97" t="s">
        <v>85</v>
      </c>
      <c r="AY230" s="6" t="s">
        <v>216</v>
      </c>
      <c r="BE230" s="164">
        <f>IF($N$230="základní",$J$230,0)</f>
        <v>0</v>
      </c>
      <c r="BF230" s="164">
        <f>IF($N$230="snížená",$J$230,0)</f>
        <v>0</v>
      </c>
      <c r="BG230" s="164">
        <f>IF($N$230="zákl. přenesená",$J$230,0)</f>
        <v>0</v>
      </c>
      <c r="BH230" s="164">
        <f>IF($N$230="sníž. přenesená",$J$230,0)</f>
        <v>0</v>
      </c>
      <c r="BI230" s="164">
        <f>IF($N$230="nulová",$J$230,0)</f>
        <v>0</v>
      </c>
      <c r="BJ230" s="97" t="s">
        <v>22</v>
      </c>
      <c r="BK230" s="164">
        <f>ROUND($I$230*$H$230,2)</f>
        <v>0</v>
      </c>
      <c r="BL230" s="97" t="s">
        <v>181</v>
      </c>
      <c r="BM230" s="97" t="s">
        <v>792</v>
      </c>
    </row>
    <row r="231" spans="2:47" s="6" customFormat="1" ht="27" customHeight="1">
      <c r="B231" s="23"/>
      <c r="C231" s="24"/>
      <c r="D231" s="165" t="s">
        <v>223</v>
      </c>
      <c r="E231" s="24"/>
      <c r="F231" s="166" t="s">
        <v>793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223</v>
      </c>
      <c r="AU231" s="6" t="s">
        <v>85</v>
      </c>
    </row>
    <row r="232" spans="2:51" s="6" customFormat="1" ht="15.75" customHeight="1">
      <c r="B232" s="184"/>
      <c r="C232" s="185"/>
      <c r="D232" s="169" t="s">
        <v>225</v>
      </c>
      <c r="E232" s="185"/>
      <c r="F232" s="186" t="s">
        <v>794</v>
      </c>
      <c r="G232" s="185"/>
      <c r="H232" s="185"/>
      <c r="J232" s="185"/>
      <c r="K232" s="185"/>
      <c r="L232" s="187"/>
      <c r="M232" s="188"/>
      <c r="N232" s="185"/>
      <c r="O232" s="185"/>
      <c r="P232" s="185"/>
      <c r="Q232" s="185"/>
      <c r="R232" s="185"/>
      <c r="S232" s="185"/>
      <c r="T232" s="189"/>
      <c r="AT232" s="190" t="s">
        <v>225</v>
      </c>
      <c r="AU232" s="190" t="s">
        <v>85</v>
      </c>
      <c r="AV232" s="190" t="s">
        <v>22</v>
      </c>
      <c r="AW232" s="190" t="s">
        <v>188</v>
      </c>
      <c r="AX232" s="190" t="s">
        <v>77</v>
      </c>
      <c r="AY232" s="190" t="s">
        <v>216</v>
      </c>
    </row>
    <row r="233" spans="2:51" s="6" customFormat="1" ht="15.75" customHeight="1">
      <c r="B233" s="167"/>
      <c r="C233" s="168"/>
      <c r="D233" s="169" t="s">
        <v>225</v>
      </c>
      <c r="E233" s="168"/>
      <c r="F233" s="170" t="s">
        <v>795</v>
      </c>
      <c r="G233" s="168"/>
      <c r="H233" s="171">
        <v>3.96</v>
      </c>
      <c r="J233" s="168"/>
      <c r="K233" s="168"/>
      <c r="L233" s="172"/>
      <c r="M233" s="173"/>
      <c r="N233" s="168"/>
      <c r="O233" s="168"/>
      <c r="P233" s="168"/>
      <c r="Q233" s="168"/>
      <c r="R233" s="168"/>
      <c r="S233" s="168"/>
      <c r="T233" s="174"/>
      <c r="AT233" s="175" t="s">
        <v>225</v>
      </c>
      <c r="AU233" s="175" t="s">
        <v>85</v>
      </c>
      <c r="AV233" s="175" t="s">
        <v>85</v>
      </c>
      <c r="AW233" s="175" t="s">
        <v>188</v>
      </c>
      <c r="AX233" s="175" t="s">
        <v>77</v>
      </c>
      <c r="AY233" s="175" t="s">
        <v>216</v>
      </c>
    </row>
    <row r="234" spans="2:51" s="6" customFormat="1" ht="15.75" customHeight="1">
      <c r="B234" s="176"/>
      <c r="C234" s="177"/>
      <c r="D234" s="169" t="s">
        <v>225</v>
      </c>
      <c r="E234" s="177" t="s">
        <v>689</v>
      </c>
      <c r="F234" s="178" t="s">
        <v>226</v>
      </c>
      <c r="G234" s="177"/>
      <c r="H234" s="179">
        <v>3.96</v>
      </c>
      <c r="J234" s="177"/>
      <c r="K234" s="177"/>
      <c r="L234" s="180"/>
      <c r="M234" s="181"/>
      <c r="N234" s="177"/>
      <c r="O234" s="177"/>
      <c r="P234" s="177"/>
      <c r="Q234" s="177"/>
      <c r="R234" s="177"/>
      <c r="S234" s="177"/>
      <c r="T234" s="182"/>
      <c r="AT234" s="183" t="s">
        <v>225</v>
      </c>
      <c r="AU234" s="183" t="s">
        <v>85</v>
      </c>
      <c r="AV234" s="183" t="s">
        <v>181</v>
      </c>
      <c r="AW234" s="183" t="s">
        <v>188</v>
      </c>
      <c r="AX234" s="183" t="s">
        <v>22</v>
      </c>
      <c r="AY234" s="183" t="s">
        <v>216</v>
      </c>
    </row>
    <row r="235" spans="2:65" s="6" customFormat="1" ht="15.75" customHeight="1">
      <c r="B235" s="23"/>
      <c r="C235" s="192" t="s">
        <v>384</v>
      </c>
      <c r="D235" s="192" t="s">
        <v>325</v>
      </c>
      <c r="E235" s="193" t="s">
        <v>796</v>
      </c>
      <c r="F235" s="194" t="s">
        <v>797</v>
      </c>
      <c r="G235" s="195" t="s">
        <v>313</v>
      </c>
      <c r="H235" s="196">
        <v>6.479</v>
      </c>
      <c r="I235" s="197"/>
      <c r="J235" s="198">
        <f>ROUND($I$235*$H$235,2)</f>
        <v>0</v>
      </c>
      <c r="K235" s="194" t="s">
        <v>221</v>
      </c>
      <c r="L235" s="199"/>
      <c r="M235" s="200"/>
      <c r="N235" s="201" t="s">
        <v>48</v>
      </c>
      <c r="O235" s="24"/>
      <c r="P235" s="24"/>
      <c r="Q235" s="162">
        <v>1</v>
      </c>
      <c r="R235" s="162">
        <f>$Q$235*$H$235</f>
        <v>6.479</v>
      </c>
      <c r="S235" s="162">
        <v>0</v>
      </c>
      <c r="T235" s="163">
        <f>$S$235*$H$235</f>
        <v>0</v>
      </c>
      <c r="AR235" s="97" t="s">
        <v>262</v>
      </c>
      <c r="AT235" s="97" t="s">
        <v>325</v>
      </c>
      <c r="AU235" s="97" t="s">
        <v>85</v>
      </c>
      <c r="AY235" s="6" t="s">
        <v>216</v>
      </c>
      <c r="BE235" s="164">
        <f>IF($N$235="základní",$J$235,0)</f>
        <v>0</v>
      </c>
      <c r="BF235" s="164">
        <f>IF($N$235="snížená",$J$235,0)</f>
        <v>0</v>
      </c>
      <c r="BG235" s="164">
        <f>IF($N$235="zákl. přenesená",$J$235,0)</f>
        <v>0</v>
      </c>
      <c r="BH235" s="164">
        <f>IF($N$235="sníž. přenesená",$J$235,0)</f>
        <v>0</v>
      </c>
      <c r="BI235" s="164">
        <f>IF($N$235="nulová",$J$235,0)</f>
        <v>0</v>
      </c>
      <c r="BJ235" s="97" t="s">
        <v>22</v>
      </c>
      <c r="BK235" s="164">
        <f>ROUND($I$235*$H$235,2)</f>
        <v>0</v>
      </c>
      <c r="BL235" s="97" t="s">
        <v>181</v>
      </c>
      <c r="BM235" s="97" t="s">
        <v>798</v>
      </c>
    </row>
    <row r="236" spans="2:47" s="6" customFormat="1" ht="27" customHeight="1">
      <c r="B236" s="23"/>
      <c r="C236" s="24"/>
      <c r="D236" s="165" t="s">
        <v>223</v>
      </c>
      <c r="E236" s="24"/>
      <c r="F236" s="166" t="s">
        <v>799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223</v>
      </c>
      <c r="AU236" s="6" t="s">
        <v>85</v>
      </c>
    </row>
    <row r="237" spans="2:51" s="6" customFormat="1" ht="15.75" customHeight="1">
      <c r="B237" s="184"/>
      <c r="C237" s="185"/>
      <c r="D237" s="169" t="s">
        <v>225</v>
      </c>
      <c r="E237" s="185"/>
      <c r="F237" s="186" t="s">
        <v>800</v>
      </c>
      <c r="G237" s="185"/>
      <c r="H237" s="185"/>
      <c r="J237" s="185"/>
      <c r="K237" s="185"/>
      <c r="L237" s="187"/>
      <c r="M237" s="188"/>
      <c r="N237" s="185"/>
      <c r="O237" s="185"/>
      <c r="P237" s="185"/>
      <c r="Q237" s="185"/>
      <c r="R237" s="185"/>
      <c r="S237" s="185"/>
      <c r="T237" s="189"/>
      <c r="AT237" s="190" t="s">
        <v>225</v>
      </c>
      <c r="AU237" s="190" t="s">
        <v>85</v>
      </c>
      <c r="AV237" s="190" t="s">
        <v>22</v>
      </c>
      <c r="AW237" s="190" t="s">
        <v>188</v>
      </c>
      <c r="AX237" s="190" t="s">
        <v>77</v>
      </c>
      <c r="AY237" s="190" t="s">
        <v>216</v>
      </c>
    </row>
    <row r="238" spans="2:51" s="6" customFormat="1" ht="15.75" customHeight="1">
      <c r="B238" s="167"/>
      <c r="C238" s="168"/>
      <c r="D238" s="169" t="s">
        <v>225</v>
      </c>
      <c r="E238" s="168"/>
      <c r="F238" s="170" t="s">
        <v>801</v>
      </c>
      <c r="G238" s="168"/>
      <c r="H238" s="171">
        <v>6.479</v>
      </c>
      <c r="J238" s="168"/>
      <c r="K238" s="168"/>
      <c r="L238" s="172"/>
      <c r="M238" s="173"/>
      <c r="N238" s="168"/>
      <c r="O238" s="168"/>
      <c r="P238" s="168"/>
      <c r="Q238" s="168"/>
      <c r="R238" s="168"/>
      <c r="S238" s="168"/>
      <c r="T238" s="174"/>
      <c r="AT238" s="175" t="s">
        <v>225</v>
      </c>
      <c r="AU238" s="175" t="s">
        <v>85</v>
      </c>
      <c r="AV238" s="175" t="s">
        <v>85</v>
      </c>
      <c r="AW238" s="175" t="s">
        <v>188</v>
      </c>
      <c r="AX238" s="175" t="s">
        <v>22</v>
      </c>
      <c r="AY238" s="175" t="s">
        <v>216</v>
      </c>
    </row>
    <row r="239" spans="2:51" s="6" customFormat="1" ht="15.75" customHeight="1">
      <c r="B239" s="176"/>
      <c r="C239" s="177"/>
      <c r="D239" s="169" t="s">
        <v>225</v>
      </c>
      <c r="E239" s="177"/>
      <c r="F239" s="178" t="s">
        <v>226</v>
      </c>
      <c r="G239" s="177"/>
      <c r="H239" s="179">
        <v>6.479</v>
      </c>
      <c r="J239" s="177"/>
      <c r="K239" s="177"/>
      <c r="L239" s="180"/>
      <c r="M239" s="181"/>
      <c r="N239" s="177"/>
      <c r="O239" s="177"/>
      <c r="P239" s="177"/>
      <c r="Q239" s="177"/>
      <c r="R239" s="177"/>
      <c r="S239" s="177"/>
      <c r="T239" s="182"/>
      <c r="AT239" s="183" t="s">
        <v>225</v>
      </c>
      <c r="AU239" s="183" t="s">
        <v>85</v>
      </c>
      <c r="AV239" s="183" t="s">
        <v>181</v>
      </c>
      <c r="AW239" s="183" t="s">
        <v>188</v>
      </c>
      <c r="AX239" s="183" t="s">
        <v>77</v>
      </c>
      <c r="AY239" s="183" t="s">
        <v>216</v>
      </c>
    </row>
    <row r="240" spans="2:65" s="6" customFormat="1" ht="15.75" customHeight="1">
      <c r="B240" s="23"/>
      <c r="C240" s="153" t="s">
        <v>390</v>
      </c>
      <c r="D240" s="153" t="s">
        <v>218</v>
      </c>
      <c r="E240" s="154" t="s">
        <v>802</v>
      </c>
      <c r="F240" s="155" t="s">
        <v>803</v>
      </c>
      <c r="G240" s="156" t="s">
        <v>112</v>
      </c>
      <c r="H240" s="157">
        <v>565</v>
      </c>
      <c r="I240" s="158"/>
      <c r="J240" s="159">
        <f>ROUND($I$240*$H$240,2)</f>
        <v>0</v>
      </c>
      <c r="K240" s="155" t="s">
        <v>221</v>
      </c>
      <c r="L240" s="43"/>
      <c r="M240" s="160"/>
      <c r="N240" s="161" t="s">
        <v>48</v>
      </c>
      <c r="O240" s="24"/>
      <c r="P240" s="24"/>
      <c r="Q240" s="162">
        <v>0</v>
      </c>
      <c r="R240" s="162">
        <f>$Q$240*$H$240</f>
        <v>0</v>
      </c>
      <c r="S240" s="162">
        <v>0</v>
      </c>
      <c r="T240" s="163">
        <f>$S$240*$H$240</f>
        <v>0</v>
      </c>
      <c r="AR240" s="97" t="s">
        <v>181</v>
      </c>
      <c r="AT240" s="97" t="s">
        <v>218</v>
      </c>
      <c r="AU240" s="97" t="s">
        <v>85</v>
      </c>
      <c r="AY240" s="6" t="s">
        <v>216</v>
      </c>
      <c r="BE240" s="164">
        <f>IF($N$240="základní",$J$240,0)</f>
        <v>0</v>
      </c>
      <c r="BF240" s="164">
        <f>IF($N$240="snížená",$J$240,0)</f>
        <v>0</v>
      </c>
      <c r="BG240" s="164">
        <f>IF($N$240="zákl. přenesená",$J$240,0)</f>
        <v>0</v>
      </c>
      <c r="BH240" s="164">
        <f>IF($N$240="sníž. přenesená",$J$240,0)</f>
        <v>0</v>
      </c>
      <c r="BI240" s="164">
        <f>IF($N$240="nulová",$J$240,0)</f>
        <v>0</v>
      </c>
      <c r="BJ240" s="97" t="s">
        <v>22</v>
      </c>
      <c r="BK240" s="164">
        <f>ROUND($I$240*$H$240,2)</f>
        <v>0</v>
      </c>
      <c r="BL240" s="97" t="s">
        <v>181</v>
      </c>
      <c r="BM240" s="97" t="s">
        <v>804</v>
      </c>
    </row>
    <row r="241" spans="2:47" s="6" customFormat="1" ht="16.5" customHeight="1">
      <c r="B241" s="23"/>
      <c r="C241" s="24"/>
      <c r="D241" s="165" t="s">
        <v>223</v>
      </c>
      <c r="E241" s="24"/>
      <c r="F241" s="166" t="s">
        <v>805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223</v>
      </c>
      <c r="AU241" s="6" t="s">
        <v>85</v>
      </c>
    </row>
    <row r="242" spans="2:51" s="6" customFormat="1" ht="15.75" customHeight="1">
      <c r="B242" s="184"/>
      <c r="C242" s="185"/>
      <c r="D242" s="169" t="s">
        <v>225</v>
      </c>
      <c r="E242" s="185"/>
      <c r="F242" s="186" t="s">
        <v>231</v>
      </c>
      <c r="G242" s="185"/>
      <c r="H242" s="185"/>
      <c r="J242" s="185"/>
      <c r="K242" s="185"/>
      <c r="L242" s="187"/>
      <c r="M242" s="188"/>
      <c r="N242" s="185"/>
      <c r="O242" s="185"/>
      <c r="P242" s="185"/>
      <c r="Q242" s="185"/>
      <c r="R242" s="185"/>
      <c r="S242" s="185"/>
      <c r="T242" s="189"/>
      <c r="AT242" s="190" t="s">
        <v>225</v>
      </c>
      <c r="AU242" s="190" t="s">
        <v>85</v>
      </c>
      <c r="AV242" s="190" t="s">
        <v>22</v>
      </c>
      <c r="AW242" s="190" t="s">
        <v>188</v>
      </c>
      <c r="AX242" s="190" t="s">
        <v>77</v>
      </c>
      <c r="AY242" s="190" t="s">
        <v>216</v>
      </c>
    </row>
    <row r="243" spans="2:51" s="6" customFormat="1" ht="15.75" customHeight="1">
      <c r="B243" s="167"/>
      <c r="C243" s="168"/>
      <c r="D243" s="169" t="s">
        <v>225</v>
      </c>
      <c r="E243" s="168" t="s">
        <v>127</v>
      </c>
      <c r="F243" s="170" t="s">
        <v>669</v>
      </c>
      <c r="G243" s="168"/>
      <c r="H243" s="171">
        <v>565</v>
      </c>
      <c r="J243" s="168"/>
      <c r="K243" s="168"/>
      <c r="L243" s="172"/>
      <c r="M243" s="173"/>
      <c r="N243" s="168"/>
      <c r="O243" s="168"/>
      <c r="P243" s="168"/>
      <c r="Q243" s="168"/>
      <c r="R243" s="168"/>
      <c r="S243" s="168"/>
      <c r="T243" s="174"/>
      <c r="AT243" s="175" t="s">
        <v>225</v>
      </c>
      <c r="AU243" s="175" t="s">
        <v>85</v>
      </c>
      <c r="AV243" s="175" t="s">
        <v>85</v>
      </c>
      <c r="AW243" s="175" t="s">
        <v>188</v>
      </c>
      <c r="AX243" s="175" t="s">
        <v>77</v>
      </c>
      <c r="AY243" s="175" t="s">
        <v>216</v>
      </c>
    </row>
    <row r="244" spans="2:51" s="6" customFormat="1" ht="15.75" customHeight="1">
      <c r="B244" s="176"/>
      <c r="C244" s="177"/>
      <c r="D244" s="169" t="s">
        <v>225</v>
      </c>
      <c r="E244" s="177"/>
      <c r="F244" s="178" t="s">
        <v>226</v>
      </c>
      <c r="G244" s="177"/>
      <c r="H244" s="179">
        <v>565</v>
      </c>
      <c r="J244" s="177"/>
      <c r="K244" s="177"/>
      <c r="L244" s="180"/>
      <c r="M244" s="181"/>
      <c r="N244" s="177"/>
      <c r="O244" s="177"/>
      <c r="P244" s="177"/>
      <c r="Q244" s="177"/>
      <c r="R244" s="177"/>
      <c r="S244" s="177"/>
      <c r="T244" s="182"/>
      <c r="AT244" s="183" t="s">
        <v>225</v>
      </c>
      <c r="AU244" s="183" t="s">
        <v>85</v>
      </c>
      <c r="AV244" s="183" t="s">
        <v>181</v>
      </c>
      <c r="AW244" s="183" t="s">
        <v>188</v>
      </c>
      <c r="AX244" s="183" t="s">
        <v>22</v>
      </c>
      <c r="AY244" s="183" t="s">
        <v>216</v>
      </c>
    </row>
    <row r="245" spans="2:65" s="6" customFormat="1" ht="15.75" customHeight="1">
      <c r="B245" s="23"/>
      <c r="C245" s="192" t="s">
        <v>178</v>
      </c>
      <c r="D245" s="192" t="s">
        <v>325</v>
      </c>
      <c r="E245" s="193" t="s">
        <v>326</v>
      </c>
      <c r="F245" s="194" t="s">
        <v>327</v>
      </c>
      <c r="G245" s="195" t="s">
        <v>133</v>
      </c>
      <c r="H245" s="196">
        <v>56.5</v>
      </c>
      <c r="I245" s="197"/>
      <c r="J245" s="198">
        <f>ROUND($I$245*$H$245,2)</f>
        <v>0</v>
      </c>
      <c r="K245" s="194" t="s">
        <v>221</v>
      </c>
      <c r="L245" s="199"/>
      <c r="M245" s="200"/>
      <c r="N245" s="201" t="s">
        <v>48</v>
      </c>
      <c r="O245" s="24"/>
      <c r="P245" s="24"/>
      <c r="Q245" s="162">
        <v>0.6</v>
      </c>
      <c r="R245" s="162">
        <f>$Q$245*$H$245</f>
        <v>33.9</v>
      </c>
      <c r="S245" s="162">
        <v>0</v>
      </c>
      <c r="T245" s="163">
        <f>$S$245*$H$245</f>
        <v>0</v>
      </c>
      <c r="AR245" s="97" t="s">
        <v>262</v>
      </c>
      <c r="AT245" s="97" t="s">
        <v>325</v>
      </c>
      <c r="AU245" s="97" t="s">
        <v>85</v>
      </c>
      <c r="AY245" s="6" t="s">
        <v>216</v>
      </c>
      <c r="BE245" s="164">
        <f>IF($N$245="základní",$J$245,0)</f>
        <v>0</v>
      </c>
      <c r="BF245" s="164">
        <f>IF($N$245="snížená",$J$245,0)</f>
        <v>0</v>
      </c>
      <c r="BG245" s="164">
        <f>IF($N$245="zákl. přenesená",$J$245,0)</f>
        <v>0</v>
      </c>
      <c r="BH245" s="164">
        <f>IF($N$245="sníž. přenesená",$J$245,0)</f>
        <v>0</v>
      </c>
      <c r="BI245" s="164">
        <f>IF($N$245="nulová",$J$245,0)</f>
        <v>0</v>
      </c>
      <c r="BJ245" s="97" t="s">
        <v>22</v>
      </c>
      <c r="BK245" s="164">
        <f>ROUND($I$245*$H$245,2)</f>
        <v>0</v>
      </c>
      <c r="BL245" s="97" t="s">
        <v>181</v>
      </c>
      <c r="BM245" s="97" t="s">
        <v>806</v>
      </c>
    </row>
    <row r="246" spans="2:47" s="6" customFormat="1" ht="16.5" customHeight="1">
      <c r="B246" s="23"/>
      <c r="C246" s="24"/>
      <c r="D246" s="165" t="s">
        <v>223</v>
      </c>
      <c r="E246" s="24"/>
      <c r="F246" s="166" t="s">
        <v>329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223</v>
      </c>
      <c r="AU246" s="6" t="s">
        <v>85</v>
      </c>
    </row>
    <row r="247" spans="2:51" s="6" customFormat="1" ht="15.75" customHeight="1">
      <c r="B247" s="167"/>
      <c r="C247" s="168"/>
      <c r="D247" s="169" t="s">
        <v>225</v>
      </c>
      <c r="E247" s="168"/>
      <c r="F247" s="170" t="s">
        <v>330</v>
      </c>
      <c r="G247" s="168"/>
      <c r="H247" s="171">
        <v>56.5</v>
      </c>
      <c r="J247" s="168"/>
      <c r="K247" s="168"/>
      <c r="L247" s="172"/>
      <c r="M247" s="173"/>
      <c r="N247" s="168"/>
      <c r="O247" s="168"/>
      <c r="P247" s="168"/>
      <c r="Q247" s="168"/>
      <c r="R247" s="168"/>
      <c r="S247" s="168"/>
      <c r="T247" s="174"/>
      <c r="AT247" s="175" t="s">
        <v>225</v>
      </c>
      <c r="AU247" s="175" t="s">
        <v>85</v>
      </c>
      <c r="AV247" s="175" t="s">
        <v>85</v>
      </c>
      <c r="AW247" s="175" t="s">
        <v>188</v>
      </c>
      <c r="AX247" s="175" t="s">
        <v>77</v>
      </c>
      <c r="AY247" s="175" t="s">
        <v>216</v>
      </c>
    </row>
    <row r="248" spans="2:51" s="6" customFormat="1" ht="15.75" customHeight="1">
      <c r="B248" s="176"/>
      <c r="C248" s="177"/>
      <c r="D248" s="169" t="s">
        <v>225</v>
      </c>
      <c r="E248" s="177"/>
      <c r="F248" s="178" t="s">
        <v>226</v>
      </c>
      <c r="G248" s="177"/>
      <c r="H248" s="179">
        <v>56.5</v>
      </c>
      <c r="J248" s="177"/>
      <c r="K248" s="177"/>
      <c r="L248" s="180"/>
      <c r="M248" s="181"/>
      <c r="N248" s="177"/>
      <c r="O248" s="177"/>
      <c r="P248" s="177"/>
      <c r="Q248" s="177"/>
      <c r="R248" s="177"/>
      <c r="S248" s="177"/>
      <c r="T248" s="182"/>
      <c r="AT248" s="183" t="s">
        <v>225</v>
      </c>
      <c r="AU248" s="183" t="s">
        <v>85</v>
      </c>
      <c r="AV248" s="183" t="s">
        <v>181</v>
      </c>
      <c r="AW248" s="183" t="s">
        <v>188</v>
      </c>
      <c r="AX248" s="183" t="s">
        <v>22</v>
      </c>
      <c r="AY248" s="183" t="s">
        <v>216</v>
      </c>
    </row>
    <row r="249" spans="2:65" s="6" customFormat="1" ht="15.75" customHeight="1">
      <c r="B249" s="23"/>
      <c r="C249" s="153" t="s">
        <v>403</v>
      </c>
      <c r="D249" s="153" t="s">
        <v>218</v>
      </c>
      <c r="E249" s="154" t="s">
        <v>332</v>
      </c>
      <c r="F249" s="155" t="s">
        <v>333</v>
      </c>
      <c r="G249" s="156" t="s">
        <v>112</v>
      </c>
      <c r="H249" s="157">
        <v>529.208</v>
      </c>
      <c r="I249" s="158"/>
      <c r="J249" s="159">
        <f>ROUND($I$249*$H$249,2)</f>
        <v>0</v>
      </c>
      <c r="K249" s="155" t="s">
        <v>221</v>
      </c>
      <c r="L249" s="43"/>
      <c r="M249" s="160"/>
      <c r="N249" s="161" t="s">
        <v>48</v>
      </c>
      <c r="O249" s="24"/>
      <c r="P249" s="24"/>
      <c r="Q249" s="162">
        <v>0</v>
      </c>
      <c r="R249" s="162">
        <f>$Q$249*$H$249</f>
        <v>0</v>
      </c>
      <c r="S249" s="162">
        <v>0</v>
      </c>
      <c r="T249" s="163">
        <f>$S$249*$H$249</f>
        <v>0</v>
      </c>
      <c r="AR249" s="97" t="s">
        <v>181</v>
      </c>
      <c r="AT249" s="97" t="s">
        <v>218</v>
      </c>
      <c r="AU249" s="97" t="s">
        <v>85</v>
      </c>
      <c r="AY249" s="6" t="s">
        <v>216</v>
      </c>
      <c r="BE249" s="164">
        <f>IF($N$249="základní",$J$249,0)</f>
        <v>0</v>
      </c>
      <c r="BF249" s="164">
        <f>IF($N$249="snížená",$J$249,0)</f>
        <v>0</v>
      </c>
      <c r="BG249" s="164">
        <f>IF($N$249="zákl. přenesená",$J$249,0)</f>
        <v>0</v>
      </c>
      <c r="BH249" s="164">
        <f>IF($N$249="sníž. přenesená",$J$249,0)</f>
        <v>0</v>
      </c>
      <c r="BI249" s="164">
        <f>IF($N$249="nulová",$J$249,0)</f>
        <v>0</v>
      </c>
      <c r="BJ249" s="97" t="s">
        <v>22</v>
      </c>
      <c r="BK249" s="164">
        <f>ROUND($I$249*$H$249,2)</f>
        <v>0</v>
      </c>
      <c r="BL249" s="97" t="s">
        <v>181</v>
      </c>
      <c r="BM249" s="97" t="s">
        <v>807</v>
      </c>
    </row>
    <row r="250" spans="2:47" s="6" customFormat="1" ht="16.5" customHeight="1">
      <c r="B250" s="23"/>
      <c r="C250" s="24"/>
      <c r="D250" s="165" t="s">
        <v>223</v>
      </c>
      <c r="E250" s="24"/>
      <c r="F250" s="166" t="s">
        <v>335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223</v>
      </c>
      <c r="AU250" s="6" t="s">
        <v>85</v>
      </c>
    </row>
    <row r="251" spans="2:51" s="6" customFormat="1" ht="15.75" customHeight="1">
      <c r="B251" s="167"/>
      <c r="C251" s="168"/>
      <c r="D251" s="169" t="s">
        <v>225</v>
      </c>
      <c r="E251" s="168"/>
      <c r="F251" s="170" t="s">
        <v>336</v>
      </c>
      <c r="G251" s="168"/>
      <c r="H251" s="171">
        <v>529.208</v>
      </c>
      <c r="J251" s="168"/>
      <c r="K251" s="168"/>
      <c r="L251" s="172"/>
      <c r="M251" s="173"/>
      <c r="N251" s="168"/>
      <c r="O251" s="168"/>
      <c r="P251" s="168"/>
      <c r="Q251" s="168"/>
      <c r="R251" s="168"/>
      <c r="S251" s="168"/>
      <c r="T251" s="174"/>
      <c r="AT251" s="175" t="s">
        <v>225</v>
      </c>
      <c r="AU251" s="175" t="s">
        <v>85</v>
      </c>
      <c r="AV251" s="175" t="s">
        <v>85</v>
      </c>
      <c r="AW251" s="175" t="s">
        <v>188</v>
      </c>
      <c r="AX251" s="175" t="s">
        <v>77</v>
      </c>
      <c r="AY251" s="175" t="s">
        <v>216</v>
      </c>
    </row>
    <row r="252" spans="2:51" s="6" customFormat="1" ht="15.75" customHeight="1">
      <c r="B252" s="176"/>
      <c r="C252" s="177"/>
      <c r="D252" s="169" t="s">
        <v>225</v>
      </c>
      <c r="E252" s="177"/>
      <c r="F252" s="178" t="s">
        <v>226</v>
      </c>
      <c r="G252" s="177"/>
      <c r="H252" s="179">
        <v>529.208</v>
      </c>
      <c r="J252" s="177"/>
      <c r="K252" s="177"/>
      <c r="L252" s="180"/>
      <c r="M252" s="181"/>
      <c r="N252" s="177"/>
      <c r="O252" s="177"/>
      <c r="P252" s="177"/>
      <c r="Q252" s="177"/>
      <c r="R252" s="177"/>
      <c r="S252" s="177"/>
      <c r="T252" s="182"/>
      <c r="AT252" s="183" t="s">
        <v>225</v>
      </c>
      <c r="AU252" s="183" t="s">
        <v>85</v>
      </c>
      <c r="AV252" s="183" t="s">
        <v>181</v>
      </c>
      <c r="AW252" s="183" t="s">
        <v>188</v>
      </c>
      <c r="AX252" s="183" t="s">
        <v>22</v>
      </c>
      <c r="AY252" s="183" t="s">
        <v>216</v>
      </c>
    </row>
    <row r="253" spans="2:65" s="6" customFormat="1" ht="15.75" customHeight="1">
      <c r="B253" s="23"/>
      <c r="C253" s="153" t="s">
        <v>129</v>
      </c>
      <c r="D253" s="153" t="s">
        <v>218</v>
      </c>
      <c r="E253" s="154" t="s">
        <v>338</v>
      </c>
      <c r="F253" s="155" t="s">
        <v>339</v>
      </c>
      <c r="G253" s="156" t="s">
        <v>112</v>
      </c>
      <c r="H253" s="157">
        <v>565</v>
      </c>
      <c r="I253" s="158"/>
      <c r="J253" s="159">
        <f>ROUND($I$253*$H$253,2)</f>
        <v>0</v>
      </c>
      <c r="K253" s="155" t="s">
        <v>221</v>
      </c>
      <c r="L253" s="43"/>
      <c r="M253" s="160"/>
      <c r="N253" s="161" t="s">
        <v>48</v>
      </c>
      <c r="O253" s="24"/>
      <c r="P253" s="24"/>
      <c r="Q253" s="162">
        <v>0</v>
      </c>
      <c r="R253" s="162">
        <f>$Q$253*$H$253</f>
        <v>0</v>
      </c>
      <c r="S253" s="162">
        <v>0</v>
      </c>
      <c r="T253" s="163">
        <f>$S$253*$H$253</f>
        <v>0</v>
      </c>
      <c r="AR253" s="97" t="s">
        <v>181</v>
      </c>
      <c r="AT253" s="97" t="s">
        <v>218</v>
      </c>
      <c r="AU253" s="97" t="s">
        <v>85</v>
      </c>
      <c r="AY253" s="6" t="s">
        <v>216</v>
      </c>
      <c r="BE253" s="164">
        <f>IF($N$253="základní",$J$253,0)</f>
        <v>0</v>
      </c>
      <c r="BF253" s="164">
        <f>IF($N$253="snížená",$J$253,0)</f>
        <v>0</v>
      </c>
      <c r="BG253" s="164">
        <f>IF($N$253="zákl. přenesená",$J$253,0)</f>
        <v>0</v>
      </c>
      <c r="BH253" s="164">
        <f>IF($N$253="sníž. přenesená",$J$253,0)</f>
        <v>0</v>
      </c>
      <c r="BI253" s="164">
        <f>IF($N$253="nulová",$J$253,0)</f>
        <v>0</v>
      </c>
      <c r="BJ253" s="97" t="s">
        <v>22</v>
      </c>
      <c r="BK253" s="164">
        <f>ROUND($I$253*$H$253,2)</f>
        <v>0</v>
      </c>
      <c r="BL253" s="97" t="s">
        <v>181</v>
      </c>
      <c r="BM253" s="97" t="s">
        <v>808</v>
      </c>
    </row>
    <row r="254" spans="2:47" s="6" customFormat="1" ht="27" customHeight="1">
      <c r="B254" s="23"/>
      <c r="C254" s="24"/>
      <c r="D254" s="165" t="s">
        <v>223</v>
      </c>
      <c r="E254" s="24"/>
      <c r="F254" s="166" t="s">
        <v>341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223</v>
      </c>
      <c r="AU254" s="6" t="s">
        <v>85</v>
      </c>
    </row>
    <row r="255" spans="2:51" s="6" customFormat="1" ht="15.75" customHeight="1">
      <c r="B255" s="167"/>
      <c r="C255" s="168"/>
      <c r="D255" s="169" t="s">
        <v>225</v>
      </c>
      <c r="E255" s="168"/>
      <c r="F255" s="170" t="s">
        <v>127</v>
      </c>
      <c r="G255" s="168"/>
      <c r="H255" s="171">
        <v>565</v>
      </c>
      <c r="J255" s="168"/>
      <c r="K255" s="168"/>
      <c r="L255" s="172"/>
      <c r="M255" s="173"/>
      <c r="N255" s="168"/>
      <c r="O255" s="168"/>
      <c r="P255" s="168"/>
      <c r="Q255" s="168"/>
      <c r="R255" s="168"/>
      <c r="S255" s="168"/>
      <c r="T255" s="174"/>
      <c r="AT255" s="175" t="s">
        <v>225</v>
      </c>
      <c r="AU255" s="175" t="s">
        <v>85</v>
      </c>
      <c r="AV255" s="175" t="s">
        <v>85</v>
      </c>
      <c r="AW255" s="175" t="s">
        <v>188</v>
      </c>
      <c r="AX255" s="175" t="s">
        <v>77</v>
      </c>
      <c r="AY255" s="175" t="s">
        <v>216</v>
      </c>
    </row>
    <row r="256" spans="2:51" s="6" customFormat="1" ht="15.75" customHeight="1">
      <c r="B256" s="176"/>
      <c r="C256" s="177"/>
      <c r="D256" s="169" t="s">
        <v>225</v>
      </c>
      <c r="E256" s="177"/>
      <c r="F256" s="178" t="s">
        <v>226</v>
      </c>
      <c r="G256" s="177"/>
      <c r="H256" s="179">
        <v>565</v>
      </c>
      <c r="J256" s="177"/>
      <c r="K256" s="177"/>
      <c r="L256" s="180"/>
      <c r="M256" s="181"/>
      <c r="N256" s="177"/>
      <c r="O256" s="177"/>
      <c r="P256" s="177"/>
      <c r="Q256" s="177"/>
      <c r="R256" s="177"/>
      <c r="S256" s="177"/>
      <c r="T256" s="182"/>
      <c r="AT256" s="183" t="s">
        <v>225</v>
      </c>
      <c r="AU256" s="183" t="s">
        <v>85</v>
      </c>
      <c r="AV256" s="183" t="s">
        <v>181</v>
      </c>
      <c r="AW256" s="183" t="s">
        <v>188</v>
      </c>
      <c r="AX256" s="183" t="s">
        <v>22</v>
      </c>
      <c r="AY256" s="183" t="s">
        <v>216</v>
      </c>
    </row>
    <row r="257" spans="2:65" s="6" customFormat="1" ht="15.75" customHeight="1">
      <c r="B257" s="23"/>
      <c r="C257" s="153" t="s">
        <v>153</v>
      </c>
      <c r="D257" s="153" t="s">
        <v>218</v>
      </c>
      <c r="E257" s="154" t="s">
        <v>809</v>
      </c>
      <c r="F257" s="155" t="s">
        <v>810</v>
      </c>
      <c r="G257" s="156" t="s">
        <v>313</v>
      </c>
      <c r="H257" s="157">
        <v>0.005</v>
      </c>
      <c r="I257" s="158"/>
      <c r="J257" s="159">
        <f>ROUND($I$257*$H$257,2)</f>
        <v>0</v>
      </c>
      <c r="K257" s="155" t="s">
        <v>221</v>
      </c>
      <c r="L257" s="43"/>
      <c r="M257" s="160"/>
      <c r="N257" s="161" t="s">
        <v>48</v>
      </c>
      <c r="O257" s="24"/>
      <c r="P257" s="24"/>
      <c r="Q257" s="162">
        <v>0</v>
      </c>
      <c r="R257" s="162">
        <f>$Q$257*$H$257</f>
        <v>0</v>
      </c>
      <c r="S257" s="162">
        <v>0</v>
      </c>
      <c r="T257" s="163">
        <f>$S$257*$H$257</f>
        <v>0</v>
      </c>
      <c r="AR257" s="97" t="s">
        <v>181</v>
      </c>
      <c r="AT257" s="97" t="s">
        <v>218</v>
      </c>
      <c r="AU257" s="97" t="s">
        <v>85</v>
      </c>
      <c r="AY257" s="6" t="s">
        <v>216</v>
      </c>
      <c r="BE257" s="164">
        <f>IF($N$257="základní",$J$257,0)</f>
        <v>0</v>
      </c>
      <c r="BF257" s="164">
        <f>IF($N$257="snížená",$J$257,0)</f>
        <v>0</v>
      </c>
      <c r="BG257" s="164">
        <f>IF($N$257="zákl. přenesená",$J$257,0)</f>
        <v>0</v>
      </c>
      <c r="BH257" s="164">
        <f>IF($N$257="sníž. přenesená",$J$257,0)</f>
        <v>0</v>
      </c>
      <c r="BI257" s="164">
        <f>IF($N$257="nulová",$J$257,0)</f>
        <v>0</v>
      </c>
      <c r="BJ257" s="97" t="s">
        <v>22</v>
      </c>
      <c r="BK257" s="164">
        <f>ROUND($I$257*$H$257,2)</f>
        <v>0</v>
      </c>
      <c r="BL257" s="97" t="s">
        <v>181</v>
      </c>
      <c r="BM257" s="97" t="s">
        <v>811</v>
      </c>
    </row>
    <row r="258" spans="2:47" s="6" customFormat="1" ht="16.5" customHeight="1">
      <c r="B258" s="23"/>
      <c r="C258" s="24"/>
      <c r="D258" s="165" t="s">
        <v>223</v>
      </c>
      <c r="E258" s="24"/>
      <c r="F258" s="166" t="s">
        <v>812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223</v>
      </c>
      <c r="AU258" s="6" t="s">
        <v>85</v>
      </c>
    </row>
    <row r="259" spans="2:51" s="6" customFormat="1" ht="15.75" customHeight="1">
      <c r="B259" s="184"/>
      <c r="C259" s="185"/>
      <c r="D259" s="169" t="s">
        <v>225</v>
      </c>
      <c r="E259" s="185"/>
      <c r="F259" s="186" t="s">
        <v>813</v>
      </c>
      <c r="G259" s="185"/>
      <c r="H259" s="185"/>
      <c r="J259" s="185"/>
      <c r="K259" s="185"/>
      <c r="L259" s="187"/>
      <c r="M259" s="188"/>
      <c r="N259" s="185"/>
      <c r="O259" s="185"/>
      <c r="P259" s="185"/>
      <c r="Q259" s="185"/>
      <c r="R259" s="185"/>
      <c r="S259" s="185"/>
      <c r="T259" s="189"/>
      <c r="AT259" s="190" t="s">
        <v>225</v>
      </c>
      <c r="AU259" s="190" t="s">
        <v>85</v>
      </c>
      <c r="AV259" s="190" t="s">
        <v>22</v>
      </c>
      <c r="AW259" s="190" t="s">
        <v>188</v>
      </c>
      <c r="AX259" s="190" t="s">
        <v>77</v>
      </c>
      <c r="AY259" s="190" t="s">
        <v>216</v>
      </c>
    </row>
    <row r="260" spans="2:51" s="6" customFormat="1" ht="15.75" customHeight="1">
      <c r="B260" s="167"/>
      <c r="C260" s="168"/>
      <c r="D260" s="169" t="s">
        <v>225</v>
      </c>
      <c r="E260" s="168"/>
      <c r="F260" s="170" t="s">
        <v>814</v>
      </c>
      <c r="G260" s="168"/>
      <c r="H260" s="171">
        <v>0.005</v>
      </c>
      <c r="J260" s="168"/>
      <c r="K260" s="168"/>
      <c r="L260" s="172"/>
      <c r="M260" s="173"/>
      <c r="N260" s="168"/>
      <c r="O260" s="168"/>
      <c r="P260" s="168"/>
      <c r="Q260" s="168"/>
      <c r="R260" s="168"/>
      <c r="S260" s="168"/>
      <c r="T260" s="174"/>
      <c r="AT260" s="175" t="s">
        <v>225</v>
      </c>
      <c r="AU260" s="175" t="s">
        <v>85</v>
      </c>
      <c r="AV260" s="175" t="s">
        <v>85</v>
      </c>
      <c r="AW260" s="175" t="s">
        <v>188</v>
      </c>
      <c r="AX260" s="175" t="s">
        <v>77</v>
      </c>
      <c r="AY260" s="175" t="s">
        <v>216</v>
      </c>
    </row>
    <row r="261" spans="2:51" s="6" customFormat="1" ht="15.75" customHeight="1">
      <c r="B261" s="176"/>
      <c r="C261" s="177"/>
      <c r="D261" s="169" t="s">
        <v>225</v>
      </c>
      <c r="E261" s="177"/>
      <c r="F261" s="178" t="s">
        <v>226</v>
      </c>
      <c r="G261" s="177"/>
      <c r="H261" s="179">
        <v>0.005</v>
      </c>
      <c r="J261" s="177"/>
      <c r="K261" s="177"/>
      <c r="L261" s="180"/>
      <c r="M261" s="181"/>
      <c r="N261" s="177"/>
      <c r="O261" s="177"/>
      <c r="P261" s="177"/>
      <c r="Q261" s="177"/>
      <c r="R261" s="177"/>
      <c r="S261" s="177"/>
      <c r="T261" s="182"/>
      <c r="AT261" s="183" t="s">
        <v>225</v>
      </c>
      <c r="AU261" s="183" t="s">
        <v>85</v>
      </c>
      <c r="AV261" s="183" t="s">
        <v>181</v>
      </c>
      <c r="AW261" s="183" t="s">
        <v>188</v>
      </c>
      <c r="AX261" s="183" t="s">
        <v>22</v>
      </c>
      <c r="AY261" s="183" t="s">
        <v>216</v>
      </c>
    </row>
    <row r="262" spans="2:65" s="6" customFormat="1" ht="15.75" customHeight="1">
      <c r="B262" s="23"/>
      <c r="C262" s="153" t="s">
        <v>419</v>
      </c>
      <c r="D262" s="153" t="s">
        <v>218</v>
      </c>
      <c r="E262" s="154" t="s">
        <v>343</v>
      </c>
      <c r="F262" s="155" t="s">
        <v>344</v>
      </c>
      <c r="G262" s="156" t="s">
        <v>133</v>
      </c>
      <c r="H262" s="157">
        <v>28.25</v>
      </c>
      <c r="I262" s="158"/>
      <c r="J262" s="159">
        <f>ROUND($I$262*$H$262,2)</f>
        <v>0</v>
      </c>
      <c r="K262" s="155" t="s">
        <v>221</v>
      </c>
      <c r="L262" s="43"/>
      <c r="M262" s="160"/>
      <c r="N262" s="161" t="s">
        <v>48</v>
      </c>
      <c r="O262" s="24"/>
      <c r="P262" s="24"/>
      <c r="Q262" s="162">
        <v>0</v>
      </c>
      <c r="R262" s="162">
        <f>$Q$262*$H$262</f>
        <v>0</v>
      </c>
      <c r="S262" s="162">
        <v>0</v>
      </c>
      <c r="T262" s="163">
        <f>$S$262*$H$262</f>
        <v>0</v>
      </c>
      <c r="AR262" s="97" t="s">
        <v>181</v>
      </c>
      <c r="AT262" s="97" t="s">
        <v>218</v>
      </c>
      <c r="AU262" s="97" t="s">
        <v>85</v>
      </c>
      <c r="AY262" s="6" t="s">
        <v>216</v>
      </c>
      <c r="BE262" s="164">
        <f>IF($N$262="základní",$J$262,0)</f>
        <v>0</v>
      </c>
      <c r="BF262" s="164">
        <f>IF($N$262="snížená",$J$262,0)</f>
        <v>0</v>
      </c>
      <c r="BG262" s="164">
        <f>IF($N$262="zákl. přenesená",$J$262,0)</f>
        <v>0</v>
      </c>
      <c r="BH262" s="164">
        <f>IF($N$262="sníž. přenesená",$J$262,0)</f>
        <v>0</v>
      </c>
      <c r="BI262" s="164">
        <f>IF($N$262="nulová",$J$262,0)</f>
        <v>0</v>
      </c>
      <c r="BJ262" s="97" t="s">
        <v>22</v>
      </c>
      <c r="BK262" s="164">
        <f>ROUND($I$262*$H$262,2)</f>
        <v>0</v>
      </c>
      <c r="BL262" s="97" t="s">
        <v>181</v>
      </c>
      <c r="BM262" s="97" t="s">
        <v>815</v>
      </c>
    </row>
    <row r="263" spans="2:47" s="6" customFormat="1" ht="16.5" customHeight="1">
      <c r="B263" s="23"/>
      <c r="C263" s="24"/>
      <c r="D263" s="165" t="s">
        <v>223</v>
      </c>
      <c r="E263" s="24"/>
      <c r="F263" s="166" t="s">
        <v>346</v>
      </c>
      <c r="G263" s="24"/>
      <c r="H263" s="24"/>
      <c r="J263" s="24"/>
      <c r="K263" s="24"/>
      <c r="L263" s="43"/>
      <c r="M263" s="56"/>
      <c r="N263" s="24"/>
      <c r="O263" s="24"/>
      <c r="P263" s="24"/>
      <c r="Q263" s="24"/>
      <c r="R263" s="24"/>
      <c r="S263" s="24"/>
      <c r="T263" s="57"/>
      <c r="AT263" s="6" t="s">
        <v>223</v>
      </c>
      <c r="AU263" s="6" t="s">
        <v>85</v>
      </c>
    </row>
    <row r="264" spans="2:51" s="6" customFormat="1" ht="15.75" customHeight="1">
      <c r="B264" s="184"/>
      <c r="C264" s="185"/>
      <c r="D264" s="169" t="s">
        <v>225</v>
      </c>
      <c r="E264" s="185"/>
      <c r="F264" s="186" t="s">
        <v>347</v>
      </c>
      <c r="G264" s="185"/>
      <c r="H264" s="185"/>
      <c r="J264" s="185"/>
      <c r="K264" s="185"/>
      <c r="L264" s="187"/>
      <c r="M264" s="188"/>
      <c r="N264" s="185"/>
      <c r="O264" s="185"/>
      <c r="P264" s="185"/>
      <c r="Q264" s="185"/>
      <c r="R264" s="185"/>
      <c r="S264" s="185"/>
      <c r="T264" s="189"/>
      <c r="AT264" s="190" t="s">
        <v>225</v>
      </c>
      <c r="AU264" s="190" t="s">
        <v>85</v>
      </c>
      <c r="AV264" s="190" t="s">
        <v>22</v>
      </c>
      <c r="AW264" s="190" t="s">
        <v>188</v>
      </c>
      <c r="AX264" s="190" t="s">
        <v>77</v>
      </c>
      <c r="AY264" s="190" t="s">
        <v>216</v>
      </c>
    </row>
    <row r="265" spans="2:51" s="6" customFormat="1" ht="15.75" customHeight="1">
      <c r="B265" s="167"/>
      <c r="C265" s="168"/>
      <c r="D265" s="169" t="s">
        <v>225</v>
      </c>
      <c r="E265" s="168"/>
      <c r="F265" s="170" t="s">
        <v>348</v>
      </c>
      <c r="G265" s="168"/>
      <c r="H265" s="171">
        <v>28.25</v>
      </c>
      <c r="J265" s="168"/>
      <c r="K265" s="168"/>
      <c r="L265" s="172"/>
      <c r="M265" s="173"/>
      <c r="N265" s="168"/>
      <c r="O265" s="168"/>
      <c r="P265" s="168"/>
      <c r="Q265" s="168"/>
      <c r="R265" s="168"/>
      <c r="S265" s="168"/>
      <c r="T265" s="174"/>
      <c r="AT265" s="175" t="s">
        <v>225</v>
      </c>
      <c r="AU265" s="175" t="s">
        <v>85</v>
      </c>
      <c r="AV265" s="175" t="s">
        <v>85</v>
      </c>
      <c r="AW265" s="175" t="s">
        <v>188</v>
      </c>
      <c r="AX265" s="175" t="s">
        <v>77</v>
      </c>
      <c r="AY265" s="175" t="s">
        <v>216</v>
      </c>
    </row>
    <row r="266" spans="2:51" s="6" customFormat="1" ht="15.75" customHeight="1">
      <c r="B266" s="176"/>
      <c r="C266" s="177"/>
      <c r="D266" s="169" t="s">
        <v>225</v>
      </c>
      <c r="E266" s="177" t="s">
        <v>131</v>
      </c>
      <c r="F266" s="178" t="s">
        <v>226</v>
      </c>
      <c r="G266" s="177"/>
      <c r="H266" s="179">
        <v>28.25</v>
      </c>
      <c r="J266" s="177"/>
      <c r="K266" s="177"/>
      <c r="L266" s="180"/>
      <c r="M266" s="181"/>
      <c r="N266" s="177"/>
      <c r="O266" s="177"/>
      <c r="P266" s="177"/>
      <c r="Q266" s="177"/>
      <c r="R266" s="177"/>
      <c r="S266" s="177"/>
      <c r="T266" s="182"/>
      <c r="AT266" s="183" t="s">
        <v>225</v>
      </c>
      <c r="AU266" s="183" t="s">
        <v>85</v>
      </c>
      <c r="AV266" s="183" t="s">
        <v>181</v>
      </c>
      <c r="AW266" s="183" t="s">
        <v>188</v>
      </c>
      <c r="AX266" s="183" t="s">
        <v>22</v>
      </c>
      <c r="AY266" s="183" t="s">
        <v>216</v>
      </c>
    </row>
    <row r="267" spans="2:65" s="6" customFormat="1" ht="15.75" customHeight="1">
      <c r="B267" s="23"/>
      <c r="C267" s="153" t="s">
        <v>164</v>
      </c>
      <c r="D267" s="153" t="s">
        <v>218</v>
      </c>
      <c r="E267" s="154" t="s">
        <v>350</v>
      </c>
      <c r="F267" s="155" t="s">
        <v>351</v>
      </c>
      <c r="G267" s="156" t="s">
        <v>133</v>
      </c>
      <c r="H267" s="157">
        <v>28.25</v>
      </c>
      <c r="I267" s="158"/>
      <c r="J267" s="159">
        <f>ROUND($I$267*$H$267,2)</f>
        <v>0</v>
      </c>
      <c r="K267" s="155" t="s">
        <v>221</v>
      </c>
      <c r="L267" s="43"/>
      <c r="M267" s="160"/>
      <c r="N267" s="161" t="s">
        <v>48</v>
      </c>
      <c r="O267" s="24"/>
      <c r="P267" s="24"/>
      <c r="Q267" s="162">
        <v>0</v>
      </c>
      <c r="R267" s="162">
        <f>$Q$267*$H$267</f>
        <v>0</v>
      </c>
      <c r="S267" s="162">
        <v>0</v>
      </c>
      <c r="T267" s="163">
        <f>$S$267*$H$267</f>
        <v>0</v>
      </c>
      <c r="AR267" s="97" t="s">
        <v>181</v>
      </c>
      <c r="AT267" s="97" t="s">
        <v>218</v>
      </c>
      <c r="AU267" s="97" t="s">
        <v>85</v>
      </c>
      <c r="AY267" s="6" t="s">
        <v>216</v>
      </c>
      <c r="BE267" s="164">
        <f>IF($N$267="základní",$J$267,0)</f>
        <v>0</v>
      </c>
      <c r="BF267" s="164">
        <f>IF($N$267="snížená",$J$267,0)</f>
        <v>0</v>
      </c>
      <c r="BG267" s="164">
        <f>IF($N$267="zákl. přenesená",$J$267,0)</f>
        <v>0</v>
      </c>
      <c r="BH267" s="164">
        <f>IF($N$267="sníž. přenesená",$J$267,0)</f>
        <v>0</v>
      </c>
      <c r="BI267" s="164">
        <f>IF($N$267="nulová",$J$267,0)</f>
        <v>0</v>
      </c>
      <c r="BJ267" s="97" t="s">
        <v>22</v>
      </c>
      <c r="BK267" s="164">
        <f>ROUND($I$267*$H$267,2)</f>
        <v>0</v>
      </c>
      <c r="BL267" s="97" t="s">
        <v>181</v>
      </c>
      <c r="BM267" s="97" t="s">
        <v>816</v>
      </c>
    </row>
    <row r="268" spans="2:47" s="6" customFormat="1" ht="16.5" customHeight="1">
      <c r="B268" s="23"/>
      <c r="C268" s="24"/>
      <c r="D268" s="165" t="s">
        <v>223</v>
      </c>
      <c r="E268" s="24"/>
      <c r="F268" s="166" t="s">
        <v>353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223</v>
      </c>
      <c r="AU268" s="6" t="s">
        <v>85</v>
      </c>
    </row>
    <row r="269" spans="2:51" s="6" customFormat="1" ht="15.75" customHeight="1">
      <c r="B269" s="167"/>
      <c r="C269" s="168"/>
      <c r="D269" s="169" t="s">
        <v>225</v>
      </c>
      <c r="E269" s="168"/>
      <c r="F269" s="170" t="s">
        <v>131</v>
      </c>
      <c r="G269" s="168"/>
      <c r="H269" s="171">
        <v>28.25</v>
      </c>
      <c r="J269" s="168"/>
      <c r="K269" s="168"/>
      <c r="L269" s="172"/>
      <c r="M269" s="173"/>
      <c r="N269" s="168"/>
      <c r="O269" s="168"/>
      <c r="P269" s="168"/>
      <c r="Q269" s="168"/>
      <c r="R269" s="168"/>
      <c r="S269" s="168"/>
      <c r="T269" s="174"/>
      <c r="AT269" s="175" t="s">
        <v>225</v>
      </c>
      <c r="AU269" s="175" t="s">
        <v>85</v>
      </c>
      <c r="AV269" s="175" t="s">
        <v>85</v>
      </c>
      <c r="AW269" s="175" t="s">
        <v>188</v>
      </c>
      <c r="AX269" s="175" t="s">
        <v>77</v>
      </c>
      <c r="AY269" s="175" t="s">
        <v>216</v>
      </c>
    </row>
    <row r="270" spans="2:51" s="6" customFormat="1" ht="15.75" customHeight="1">
      <c r="B270" s="176"/>
      <c r="C270" s="177"/>
      <c r="D270" s="169" t="s">
        <v>225</v>
      </c>
      <c r="E270" s="177"/>
      <c r="F270" s="178" t="s">
        <v>226</v>
      </c>
      <c r="G270" s="177"/>
      <c r="H270" s="179">
        <v>28.25</v>
      </c>
      <c r="J270" s="177"/>
      <c r="K270" s="177"/>
      <c r="L270" s="180"/>
      <c r="M270" s="181"/>
      <c r="N270" s="177"/>
      <c r="O270" s="177"/>
      <c r="P270" s="177"/>
      <c r="Q270" s="177"/>
      <c r="R270" s="177"/>
      <c r="S270" s="177"/>
      <c r="T270" s="182"/>
      <c r="AT270" s="183" t="s">
        <v>225</v>
      </c>
      <c r="AU270" s="183" t="s">
        <v>85</v>
      </c>
      <c r="AV270" s="183" t="s">
        <v>181</v>
      </c>
      <c r="AW270" s="183" t="s">
        <v>188</v>
      </c>
      <c r="AX270" s="183" t="s">
        <v>22</v>
      </c>
      <c r="AY270" s="183" t="s">
        <v>216</v>
      </c>
    </row>
    <row r="271" spans="2:65" s="6" customFormat="1" ht="15.75" customHeight="1">
      <c r="B271" s="23"/>
      <c r="C271" s="153" t="s">
        <v>429</v>
      </c>
      <c r="D271" s="153" t="s">
        <v>218</v>
      </c>
      <c r="E271" s="154" t="s">
        <v>355</v>
      </c>
      <c r="F271" s="155" t="s">
        <v>356</v>
      </c>
      <c r="G271" s="156" t="s">
        <v>133</v>
      </c>
      <c r="H271" s="157">
        <v>56.5</v>
      </c>
      <c r="I271" s="158"/>
      <c r="J271" s="159">
        <f>ROUND($I$271*$H$271,2)</f>
        <v>0</v>
      </c>
      <c r="K271" s="155" t="s">
        <v>221</v>
      </c>
      <c r="L271" s="43"/>
      <c r="M271" s="160"/>
      <c r="N271" s="161" t="s">
        <v>48</v>
      </c>
      <c r="O271" s="24"/>
      <c r="P271" s="24"/>
      <c r="Q271" s="162">
        <v>0</v>
      </c>
      <c r="R271" s="162">
        <f>$Q$271*$H$271</f>
        <v>0</v>
      </c>
      <c r="S271" s="162">
        <v>0</v>
      </c>
      <c r="T271" s="163">
        <f>$S$271*$H$271</f>
        <v>0</v>
      </c>
      <c r="AR271" s="97" t="s">
        <v>181</v>
      </c>
      <c r="AT271" s="97" t="s">
        <v>218</v>
      </c>
      <c r="AU271" s="97" t="s">
        <v>85</v>
      </c>
      <c r="AY271" s="6" t="s">
        <v>216</v>
      </c>
      <c r="BE271" s="164">
        <f>IF($N$271="základní",$J$271,0)</f>
        <v>0</v>
      </c>
      <c r="BF271" s="164">
        <f>IF($N$271="snížená",$J$271,0)</f>
        <v>0</v>
      </c>
      <c r="BG271" s="164">
        <f>IF($N$271="zákl. přenesená",$J$271,0)</f>
        <v>0</v>
      </c>
      <c r="BH271" s="164">
        <f>IF($N$271="sníž. přenesená",$J$271,0)</f>
        <v>0</v>
      </c>
      <c r="BI271" s="164">
        <f>IF($N$271="nulová",$J$271,0)</f>
        <v>0</v>
      </c>
      <c r="BJ271" s="97" t="s">
        <v>22</v>
      </c>
      <c r="BK271" s="164">
        <f>ROUND($I$271*$H$271,2)</f>
        <v>0</v>
      </c>
      <c r="BL271" s="97" t="s">
        <v>181</v>
      </c>
      <c r="BM271" s="97" t="s">
        <v>817</v>
      </c>
    </row>
    <row r="272" spans="2:47" s="6" customFormat="1" ht="16.5" customHeight="1">
      <c r="B272" s="23"/>
      <c r="C272" s="24"/>
      <c r="D272" s="165" t="s">
        <v>223</v>
      </c>
      <c r="E272" s="24"/>
      <c r="F272" s="166" t="s">
        <v>358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223</v>
      </c>
      <c r="AU272" s="6" t="s">
        <v>85</v>
      </c>
    </row>
    <row r="273" spans="2:51" s="6" customFormat="1" ht="15.75" customHeight="1">
      <c r="B273" s="167"/>
      <c r="C273" s="168"/>
      <c r="D273" s="169" t="s">
        <v>225</v>
      </c>
      <c r="E273" s="168"/>
      <c r="F273" s="170" t="s">
        <v>131</v>
      </c>
      <c r="G273" s="168"/>
      <c r="H273" s="171">
        <v>28.25</v>
      </c>
      <c r="J273" s="168"/>
      <c r="K273" s="168"/>
      <c r="L273" s="172"/>
      <c r="M273" s="173"/>
      <c r="N273" s="168"/>
      <c r="O273" s="168"/>
      <c r="P273" s="168"/>
      <c r="Q273" s="168"/>
      <c r="R273" s="168"/>
      <c r="S273" s="168"/>
      <c r="T273" s="174"/>
      <c r="AT273" s="175" t="s">
        <v>225</v>
      </c>
      <c r="AU273" s="175" t="s">
        <v>85</v>
      </c>
      <c r="AV273" s="175" t="s">
        <v>85</v>
      </c>
      <c r="AW273" s="175" t="s">
        <v>188</v>
      </c>
      <c r="AX273" s="175" t="s">
        <v>77</v>
      </c>
      <c r="AY273" s="175" t="s">
        <v>216</v>
      </c>
    </row>
    <row r="274" spans="2:51" s="6" customFormat="1" ht="15.75" customHeight="1">
      <c r="B274" s="176"/>
      <c r="C274" s="177"/>
      <c r="D274" s="169" t="s">
        <v>225</v>
      </c>
      <c r="E274" s="177"/>
      <c r="F274" s="178" t="s">
        <v>226</v>
      </c>
      <c r="G274" s="177"/>
      <c r="H274" s="179">
        <v>28.25</v>
      </c>
      <c r="J274" s="177"/>
      <c r="K274" s="177"/>
      <c r="L274" s="180"/>
      <c r="M274" s="181"/>
      <c r="N274" s="177"/>
      <c r="O274" s="177"/>
      <c r="P274" s="177"/>
      <c r="Q274" s="177"/>
      <c r="R274" s="177"/>
      <c r="S274" s="177"/>
      <c r="T274" s="182"/>
      <c r="AT274" s="183" t="s">
        <v>225</v>
      </c>
      <c r="AU274" s="183" t="s">
        <v>85</v>
      </c>
      <c r="AV274" s="183" t="s">
        <v>181</v>
      </c>
      <c r="AW274" s="183" t="s">
        <v>188</v>
      </c>
      <c r="AX274" s="183" t="s">
        <v>22</v>
      </c>
      <c r="AY274" s="183" t="s">
        <v>216</v>
      </c>
    </row>
    <row r="275" spans="2:51" s="6" customFormat="1" ht="15.75" customHeight="1">
      <c r="B275" s="167"/>
      <c r="C275" s="168"/>
      <c r="D275" s="169" t="s">
        <v>225</v>
      </c>
      <c r="E275" s="168"/>
      <c r="F275" s="170" t="s">
        <v>818</v>
      </c>
      <c r="G275" s="168"/>
      <c r="H275" s="171">
        <v>56.5</v>
      </c>
      <c r="J275" s="168"/>
      <c r="K275" s="168"/>
      <c r="L275" s="172"/>
      <c r="M275" s="173"/>
      <c r="N275" s="168"/>
      <c r="O275" s="168"/>
      <c r="P275" s="168"/>
      <c r="Q275" s="168"/>
      <c r="R275" s="168"/>
      <c r="S275" s="168"/>
      <c r="T275" s="174"/>
      <c r="AT275" s="175" t="s">
        <v>225</v>
      </c>
      <c r="AU275" s="175" t="s">
        <v>85</v>
      </c>
      <c r="AV275" s="175" t="s">
        <v>85</v>
      </c>
      <c r="AW275" s="175" t="s">
        <v>77</v>
      </c>
      <c r="AX275" s="175" t="s">
        <v>22</v>
      </c>
      <c r="AY275" s="175" t="s">
        <v>216</v>
      </c>
    </row>
    <row r="276" spans="2:63" s="140" customFormat="1" ht="23.25" customHeight="1">
      <c r="B276" s="141"/>
      <c r="C276" s="142"/>
      <c r="D276" s="142" t="s">
        <v>76</v>
      </c>
      <c r="E276" s="151" t="s">
        <v>307</v>
      </c>
      <c r="F276" s="151" t="s">
        <v>360</v>
      </c>
      <c r="G276" s="142"/>
      <c r="H276" s="142"/>
      <c r="J276" s="152">
        <f>$BK$276</f>
        <v>0</v>
      </c>
      <c r="K276" s="142"/>
      <c r="L276" s="145"/>
      <c r="M276" s="146"/>
      <c r="N276" s="142"/>
      <c r="O276" s="142"/>
      <c r="P276" s="147">
        <f>SUM($P$277:$P$285)</f>
        <v>0</v>
      </c>
      <c r="Q276" s="142"/>
      <c r="R276" s="147">
        <f>SUM($R$277:$R$285)</f>
        <v>0.008475</v>
      </c>
      <c r="S276" s="142"/>
      <c r="T276" s="148">
        <f>SUM($T$277:$T$285)</f>
        <v>0</v>
      </c>
      <c r="AR276" s="149" t="s">
        <v>22</v>
      </c>
      <c r="AT276" s="149" t="s">
        <v>76</v>
      </c>
      <c r="AU276" s="149" t="s">
        <v>85</v>
      </c>
      <c r="AY276" s="149" t="s">
        <v>216</v>
      </c>
      <c r="BK276" s="150">
        <f>SUM($BK$277:$BK$285)</f>
        <v>0</v>
      </c>
    </row>
    <row r="277" spans="2:65" s="6" customFormat="1" ht="15.75" customHeight="1">
      <c r="B277" s="23"/>
      <c r="C277" s="153" t="s">
        <v>434</v>
      </c>
      <c r="D277" s="153" t="s">
        <v>218</v>
      </c>
      <c r="E277" s="154" t="s">
        <v>362</v>
      </c>
      <c r="F277" s="155" t="s">
        <v>363</v>
      </c>
      <c r="G277" s="156" t="s">
        <v>112</v>
      </c>
      <c r="H277" s="157">
        <v>565</v>
      </c>
      <c r="I277" s="158"/>
      <c r="J277" s="159">
        <f>ROUND($I$277*$H$277,2)</f>
        <v>0</v>
      </c>
      <c r="K277" s="155" t="s">
        <v>221</v>
      </c>
      <c r="L277" s="43"/>
      <c r="M277" s="160"/>
      <c r="N277" s="161" t="s">
        <v>48</v>
      </c>
      <c r="O277" s="24"/>
      <c r="P277" s="24"/>
      <c r="Q277" s="162">
        <v>0</v>
      </c>
      <c r="R277" s="162">
        <f>$Q$277*$H$277</f>
        <v>0</v>
      </c>
      <c r="S277" s="162">
        <v>0</v>
      </c>
      <c r="T277" s="163">
        <f>$S$277*$H$277</f>
        <v>0</v>
      </c>
      <c r="AR277" s="97" t="s">
        <v>181</v>
      </c>
      <c r="AT277" s="97" t="s">
        <v>218</v>
      </c>
      <c r="AU277" s="97" t="s">
        <v>232</v>
      </c>
      <c r="AY277" s="6" t="s">
        <v>216</v>
      </c>
      <c r="BE277" s="164">
        <f>IF($N$277="základní",$J$277,0)</f>
        <v>0</v>
      </c>
      <c r="BF277" s="164">
        <f>IF($N$277="snížená",$J$277,0)</f>
        <v>0</v>
      </c>
      <c r="BG277" s="164">
        <f>IF($N$277="zákl. přenesená",$J$277,0)</f>
        <v>0</v>
      </c>
      <c r="BH277" s="164">
        <f>IF($N$277="sníž. přenesená",$J$277,0)</f>
        <v>0</v>
      </c>
      <c r="BI277" s="164">
        <f>IF($N$277="nulová",$J$277,0)</f>
        <v>0</v>
      </c>
      <c r="BJ277" s="97" t="s">
        <v>22</v>
      </c>
      <c r="BK277" s="164">
        <f>ROUND($I$277*$H$277,2)</f>
        <v>0</v>
      </c>
      <c r="BL277" s="97" t="s">
        <v>181</v>
      </c>
      <c r="BM277" s="97" t="s">
        <v>819</v>
      </c>
    </row>
    <row r="278" spans="2:47" s="6" customFormat="1" ht="27" customHeight="1">
      <c r="B278" s="23"/>
      <c r="C278" s="24"/>
      <c r="D278" s="165" t="s">
        <v>223</v>
      </c>
      <c r="E278" s="24"/>
      <c r="F278" s="166" t="s">
        <v>365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223</v>
      </c>
      <c r="AU278" s="6" t="s">
        <v>232</v>
      </c>
    </row>
    <row r="279" spans="2:51" s="6" customFormat="1" ht="15.75" customHeight="1">
      <c r="B279" s="167"/>
      <c r="C279" s="168"/>
      <c r="D279" s="169" t="s">
        <v>225</v>
      </c>
      <c r="E279" s="168"/>
      <c r="F279" s="170" t="s">
        <v>127</v>
      </c>
      <c r="G279" s="168"/>
      <c r="H279" s="171">
        <v>565</v>
      </c>
      <c r="J279" s="168"/>
      <c r="K279" s="168"/>
      <c r="L279" s="172"/>
      <c r="M279" s="173"/>
      <c r="N279" s="168"/>
      <c r="O279" s="168"/>
      <c r="P279" s="168"/>
      <c r="Q279" s="168"/>
      <c r="R279" s="168"/>
      <c r="S279" s="168"/>
      <c r="T279" s="174"/>
      <c r="AT279" s="175" t="s">
        <v>225</v>
      </c>
      <c r="AU279" s="175" t="s">
        <v>232</v>
      </c>
      <c r="AV279" s="175" t="s">
        <v>85</v>
      </c>
      <c r="AW279" s="175" t="s">
        <v>188</v>
      </c>
      <c r="AX279" s="175" t="s">
        <v>77</v>
      </c>
      <c r="AY279" s="175" t="s">
        <v>216</v>
      </c>
    </row>
    <row r="280" spans="2:51" s="6" customFormat="1" ht="15.75" customHeight="1">
      <c r="B280" s="176"/>
      <c r="C280" s="177"/>
      <c r="D280" s="169" t="s">
        <v>225</v>
      </c>
      <c r="E280" s="177"/>
      <c r="F280" s="178" t="s">
        <v>226</v>
      </c>
      <c r="G280" s="177"/>
      <c r="H280" s="179">
        <v>565</v>
      </c>
      <c r="J280" s="177"/>
      <c r="K280" s="177"/>
      <c r="L280" s="180"/>
      <c r="M280" s="181"/>
      <c r="N280" s="177"/>
      <c r="O280" s="177"/>
      <c r="P280" s="177"/>
      <c r="Q280" s="177"/>
      <c r="R280" s="177"/>
      <c r="S280" s="177"/>
      <c r="T280" s="182"/>
      <c r="AT280" s="183" t="s">
        <v>225</v>
      </c>
      <c r="AU280" s="183" t="s">
        <v>232</v>
      </c>
      <c r="AV280" s="183" t="s">
        <v>181</v>
      </c>
      <c r="AW280" s="183" t="s">
        <v>188</v>
      </c>
      <c r="AX280" s="183" t="s">
        <v>22</v>
      </c>
      <c r="AY280" s="183" t="s">
        <v>216</v>
      </c>
    </row>
    <row r="281" spans="2:65" s="6" customFormat="1" ht="15.75" customHeight="1">
      <c r="B281" s="23"/>
      <c r="C281" s="192" t="s">
        <v>439</v>
      </c>
      <c r="D281" s="192" t="s">
        <v>325</v>
      </c>
      <c r="E281" s="193" t="s">
        <v>367</v>
      </c>
      <c r="F281" s="194" t="s">
        <v>368</v>
      </c>
      <c r="G281" s="195" t="s">
        <v>369</v>
      </c>
      <c r="H281" s="196">
        <v>8.475</v>
      </c>
      <c r="I281" s="197"/>
      <c r="J281" s="198">
        <f>ROUND($I$281*$H$281,2)</f>
        <v>0</v>
      </c>
      <c r="K281" s="194" t="s">
        <v>221</v>
      </c>
      <c r="L281" s="199"/>
      <c r="M281" s="200"/>
      <c r="N281" s="201" t="s">
        <v>48</v>
      </c>
      <c r="O281" s="24"/>
      <c r="P281" s="24"/>
      <c r="Q281" s="162">
        <v>0.001</v>
      </c>
      <c r="R281" s="162">
        <f>$Q$281*$H$281</f>
        <v>0.008475</v>
      </c>
      <c r="S281" s="162">
        <v>0</v>
      </c>
      <c r="T281" s="163">
        <f>$S$281*$H$281</f>
        <v>0</v>
      </c>
      <c r="AR281" s="97" t="s">
        <v>262</v>
      </c>
      <c r="AT281" s="97" t="s">
        <v>325</v>
      </c>
      <c r="AU281" s="97" t="s">
        <v>232</v>
      </c>
      <c r="AY281" s="6" t="s">
        <v>216</v>
      </c>
      <c r="BE281" s="164">
        <f>IF($N$281="základní",$J$281,0)</f>
        <v>0</v>
      </c>
      <c r="BF281" s="164">
        <f>IF($N$281="snížená",$J$281,0)</f>
        <v>0</v>
      </c>
      <c r="BG281" s="164">
        <f>IF($N$281="zákl. přenesená",$J$281,0)</f>
        <v>0</v>
      </c>
      <c r="BH281" s="164">
        <f>IF($N$281="sníž. přenesená",$J$281,0)</f>
        <v>0</v>
      </c>
      <c r="BI281" s="164">
        <f>IF($N$281="nulová",$J$281,0)</f>
        <v>0</v>
      </c>
      <c r="BJ281" s="97" t="s">
        <v>22</v>
      </c>
      <c r="BK281" s="164">
        <f>ROUND($I$281*$H$281,2)</f>
        <v>0</v>
      </c>
      <c r="BL281" s="97" t="s">
        <v>181</v>
      </c>
      <c r="BM281" s="97" t="s">
        <v>820</v>
      </c>
    </row>
    <row r="282" spans="2:47" s="6" customFormat="1" ht="16.5" customHeight="1">
      <c r="B282" s="23"/>
      <c r="C282" s="24"/>
      <c r="D282" s="165" t="s">
        <v>223</v>
      </c>
      <c r="E282" s="24"/>
      <c r="F282" s="166" t="s">
        <v>371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223</v>
      </c>
      <c r="AU282" s="6" t="s">
        <v>232</v>
      </c>
    </row>
    <row r="283" spans="2:51" s="6" customFormat="1" ht="15.75" customHeight="1">
      <c r="B283" s="167"/>
      <c r="C283" s="168"/>
      <c r="D283" s="169" t="s">
        <v>225</v>
      </c>
      <c r="E283" s="168"/>
      <c r="F283" s="170" t="s">
        <v>127</v>
      </c>
      <c r="G283" s="168"/>
      <c r="H283" s="171">
        <v>565</v>
      </c>
      <c r="J283" s="168"/>
      <c r="K283" s="168"/>
      <c r="L283" s="172"/>
      <c r="M283" s="173"/>
      <c r="N283" s="168"/>
      <c r="O283" s="168"/>
      <c r="P283" s="168"/>
      <c r="Q283" s="168"/>
      <c r="R283" s="168"/>
      <c r="S283" s="168"/>
      <c r="T283" s="174"/>
      <c r="AT283" s="175" t="s">
        <v>225</v>
      </c>
      <c r="AU283" s="175" t="s">
        <v>232</v>
      </c>
      <c r="AV283" s="175" t="s">
        <v>85</v>
      </c>
      <c r="AW283" s="175" t="s">
        <v>188</v>
      </c>
      <c r="AX283" s="175" t="s">
        <v>77</v>
      </c>
      <c r="AY283" s="175" t="s">
        <v>216</v>
      </c>
    </row>
    <row r="284" spans="2:51" s="6" customFormat="1" ht="15.75" customHeight="1">
      <c r="B284" s="176"/>
      <c r="C284" s="177"/>
      <c r="D284" s="169" t="s">
        <v>225</v>
      </c>
      <c r="E284" s="177"/>
      <c r="F284" s="178" t="s">
        <v>226</v>
      </c>
      <c r="G284" s="177"/>
      <c r="H284" s="179">
        <v>565</v>
      </c>
      <c r="J284" s="177"/>
      <c r="K284" s="177"/>
      <c r="L284" s="180"/>
      <c r="M284" s="181"/>
      <c r="N284" s="177"/>
      <c r="O284" s="177"/>
      <c r="P284" s="177"/>
      <c r="Q284" s="177"/>
      <c r="R284" s="177"/>
      <c r="S284" s="177"/>
      <c r="T284" s="182"/>
      <c r="AT284" s="183" t="s">
        <v>225</v>
      </c>
      <c r="AU284" s="183" t="s">
        <v>232</v>
      </c>
      <c r="AV284" s="183" t="s">
        <v>181</v>
      </c>
      <c r="AW284" s="183" t="s">
        <v>188</v>
      </c>
      <c r="AX284" s="183" t="s">
        <v>22</v>
      </c>
      <c r="AY284" s="183" t="s">
        <v>216</v>
      </c>
    </row>
    <row r="285" spans="2:51" s="6" customFormat="1" ht="15.75" customHeight="1">
      <c r="B285" s="167"/>
      <c r="C285" s="168"/>
      <c r="D285" s="169" t="s">
        <v>225</v>
      </c>
      <c r="E285" s="168"/>
      <c r="F285" s="170" t="s">
        <v>821</v>
      </c>
      <c r="G285" s="168"/>
      <c r="H285" s="171">
        <v>8.475</v>
      </c>
      <c r="J285" s="168"/>
      <c r="K285" s="168"/>
      <c r="L285" s="172"/>
      <c r="M285" s="173"/>
      <c r="N285" s="168"/>
      <c r="O285" s="168"/>
      <c r="P285" s="168"/>
      <c r="Q285" s="168"/>
      <c r="R285" s="168"/>
      <c r="S285" s="168"/>
      <c r="T285" s="174"/>
      <c r="AT285" s="175" t="s">
        <v>225</v>
      </c>
      <c r="AU285" s="175" t="s">
        <v>232</v>
      </c>
      <c r="AV285" s="175" t="s">
        <v>85</v>
      </c>
      <c r="AW285" s="175" t="s">
        <v>77</v>
      </c>
      <c r="AX285" s="175" t="s">
        <v>22</v>
      </c>
      <c r="AY285" s="175" t="s">
        <v>216</v>
      </c>
    </row>
    <row r="286" spans="2:63" s="140" customFormat="1" ht="30.75" customHeight="1">
      <c r="B286" s="141"/>
      <c r="C286" s="142"/>
      <c r="D286" s="142" t="s">
        <v>76</v>
      </c>
      <c r="E286" s="151" t="s">
        <v>181</v>
      </c>
      <c r="F286" s="151" t="s">
        <v>397</v>
      </c>
      <c r="G286" s="142"/>
      <c r="H286" s="142"/>
      <c r="J286" s="152">
        <f>$BK$286</f>
        <v>0</v>
      </c>
      <c r="K286" s="142"/>
      <c r="L286" s="145"/>
      <c r="M286" s="146"/>
      <c r="N286" s="142"/>
      <c r="O286" s="142"/>
      <c r="P286" s="147">
        <f>SUM($P$287:$P$295)</f>
        <v>0</v>
      </c>
      <c r="Q286" s="142"/>
      <c r="R286" s="147">
        <f>SUM($R$287:$R$295)</f>
        <v>2.5858164</v>
      </c>
      <c r="S286" s="142"/>
      <c r="T286" s="148">
        <f>SUM($T$287:$T$295)</f>
        <v>0</v>
      </c>
      <c r="AR286" s="149" t="s">
        <v>22</v>
      </c>
      <c r="AT286" s="149" t="s">
        <v>76</v>
      </c>
      <c r="AU286" s="149" t="s">
        <v>22</v>
      </c>
      <c r="AY286" s="149" t="s">
        <v>216</v>
      </c>
      <c r="BK286" s="150">
        <f>SUM($BK$287:$BK$295)</f>
        <v>0</v>
      </c>
    </row>
    <row r="287" spans="2:65" s="6" customFormat="1" ht="15.75" customHeight="1">
      <c r="B287" s="23"/>
      <c r="C287" s="153" t="s">
        <v>444</v>
      </c>
      <c r="D287" s="153" t="s">
        <v>218</v>
      </c>
      <c r="E287" s="154" t="s">
        <v>822</v>
      </c>
      <c r="F287" s="155" t="s">
        <v>823</v>
      </c>
      <c r="G287" s="156" t="s">
        <v>133</v>
      </c>
      <c r="H287" s="157">
        <v>1.32</v>
      </c>
      <c r="I287" s="158"/>
      <c r="J287" s="159">
        <f>ROUND($I$287*$H$287,2)</f>
        <v>0</v>
      </c>
      <c r="K287" s="155" t="s">
        <v>221</v>
      </c>
      <c r="L287" s="43"/>
      <c r="M287" s="160"/>
      <c r="N287" s="161" t="s">
        <v>48</v>
      </c>
      <c r="O287" s="24"/>
      <c r="P287" s="24"/>
      <c r="Q287" s="162">
        <v>1.89077</v>
      </c>
      <c r="R287" s="162">
        <f>$Q$287*$H$287</f>
        <v>2.4958164000000003</v>
      </c>
      <c r="S287" s="162">
        <v>0</v>
      </c>
      <c r="T287" s="163">
        <f>$S$287*$H$287</f>
        <v>0</v>
      </c>
      <c r="AR287" s="97" t="s">
        <v>181</v>
      </c>
      <c r="AT287" s="97" t="s">
        <v>218</v>
      </c>
      <c r="AU287" s="97" t="s">
        <v>85</v>
      </c>
      <c r="AY287" s="6" t="s">
        <v>216</v>
      </c>
      <c r="BE287" s="164">
        <f>IF($N$287="základní",$J$287,0)</f>
        <v>0</v>
      </c>
      <c r="BF287" s="164">
        <f>IF($N$287="snížená",$J$287,0)</f>
        <v>0</v>
      </c>
      <c r="BG287" s="164">
        <f>IF($N$287="zákl. přenesená",$J$287,0)</f>
        <v>0</v>
      </c>
      <c r="BH287" s="164">
        <f>IF($N$287="sníž. přenesená",$J$287,0)</f>
        <v>0</v>
      </c>
      <c r="BI287" s="164">
        <f>IF($N$287="nulová",$J$287,0)</f>
        <v>0</v>
      </c>
      <c r="BJ287" s="97" t="s">
        <v>22</v>
      </c>
      <c r="BK287" s="164">
        <f>ROUND($I$287*$H$287,2)</f>
        <v>0</v>
      </c>
      <c r="BL287" s="97" t="s">
        <v>181</v>
      </c>
      <c r="BM287" s="97" t="s">
        <v>824</v>
      </c>
    </row>
    <row r="288" spans="2:47" s="6" customFormat="1" ht="16.5" customHeight="1">
      <c r="B288" s="23"/>
      <c r="C288" s="24"/>
      <c r="D288" s="165" t="s">
        <v>223</v>
      </c>
      <c r="E288" s="24"/>
      <c r="F288" s="166" t="s">
        <v>825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223</v>
      </c>
      <c r="AU288" s="6" t="s">
        <v>85</v>
      </c>
    </row>
    <row r="289" spans="2:51" s="6" customFormat="1" ht="15.75" customHeight="1">
      <c r="B289" s="184"/>
      <c r="C289" s="185"/>
      <c r="D289" s="169" t="s">
        <v>225</v>
      </c>
      <c r="E289" s="185"/>
      <c r="F289" s="186" t="s">
        <v>794</v>
      </c>
      <c r="G289" s="185"/>
      <c r="H289" s="185"/>
      <c r="J289" s="185"/>
      <c r="K289" s="185"/>
      <c r="L289" s="187"/>
      <c r="M289" s="188"/>
      <c r="N289" s="185"/>
      <c r="O289" s="185"/>
      <c r="P289" s="185"/>
      <c r="Q289" s="185"/>
      <c r="R289" s="185"/>
      <c r="S289" s="185"/>
      <c r="T289" s="189"/>
      <c r="AT289" s="190" t="s">
        <v>225</v>
      </c>
      <c r="AU289" s="190" t="s">
        <v>85</v>
      </c>
      <c r="AV289" s="190" t="s">
        <v>22</v>
      </c>
      <c r="AW289" s="190" t="s">
        <v>188</v>
      </c>
      <c r="AX289" s="190" t="s">
        <v>77</v>
      </c>
      <c r="AY289" s="190" t="s">
        <v>216</v>
      </c>
    </row>
    <row r="290" spans="2:51" s="6" customFormat="1" ht="15.75" customHeight="1">
      <c r="B290" s="167"/>
      <c r="C290" s="168"/>
      <c r="D290" s="169" t="s">
        <v>225</v>
      </c>
      <c r="E290" s="168"/>
      <c r="F290" s="170" t="s">
        <v>826</v>
      </c>
      <c r="G290" s="168"/>
      <c r="H290" s="171">
        <v>1.32</v>
      </c>
      <c r="J290" s="168"/>
      <c r="K290" s="168"/>
      <c r="L290" s="172"/>
      <c r="M290" s="173"/>
      <c r="N290" s="168"/>
      <c r="O290" s="168"/>
      <c r="P290" s="168"/>
      <c r="Q290" s="168"/>
      <c r="R290" s="168"/>
      <c r="S290" s="168"/>
      <c r="T290" s="174"/>
      <c r="AT290" s="175" t="s">
        <v>225</v>
      </c>
      <c r="AU290" s="175" t="s">
        <v>85</v>
      </c>
      <c r="AV290" s="175" t="s">
        <v>85</v>
      </c>
      <c r="AW290" s="175" t="s">
        <v>188</v>
      </c>
      <c r="AX290" s="175" t="s">
        <v>77</v>
      </c>
      <c r="AY290" s="175" t="s">
        <v>216</v>
      </c>
    </row>
    <row r="291" spans="2:51" s="6" customFormat="1" ht="15.75" customHeight="1">
      <c r="B291" s="176"/>
      <c r="C291" s="177"/>
      <c r="D291" s="169" t="s">
        <v>225</v>
      </c>
      <c r="E291" s="177" t="s">
        <v>692</v>
      </c>
      <c r="F291" s="178" t="s">
        <v>226</v>
      </c>
      <c r="G291" s="177"/>
      <c r="H291" s="179">
        <v>1.32</v>
      </c>
      <c r="J291" s="177"/>
      <c r="K291" s="177"/>
      <c r="L291" s="180"/>
      <c r="M291" s="181"/>
      <c r="N291" s="177"/>
      <c r="O291" s="177"/>
      <c r="P291" s="177"/>
      <c r="Q291" s="177"/>
      <c r="R291" s="177"/>
      <c r="S291" s="177"/>
      <c r="T291" s="182"/>
      <c r="AT291" s="183" t="s">
        <v>225</v>
      </c>
      <c r="AU291" s="183" t="s">
        <v>85</v>
      </c>
      <c r="AV291" s="183" t="s">
        <v>181</v>
      </c>
      <c r="AW291" s="183" t="s">
        <v>188</v>
      </c>
      <c r="AX291" s="183" t="s">
        <v>22</v>
      </c>
      <c r="AY291" s="183" t="s">
        <v>216</v>
      </c>
    </row>
    <row r="292" spans="2:65" s="6" customFormat="1" ht="15.75" customHeight="1">
      <c r="B292" s="23"/>
      <c r="C292" s="153" t="s">
        <v>243</v>
      </c>
      <c r="D292" s="153" t="s">
        <v>218</v>
      </c>
      <c r="E292" s="154" t="s">
        <v>398</v>
      </c>
      <c r="F292" s="155" t="s">
        <v>399</v>
      </c>
      <c r="G292" s="156" t="s">
        <v>116</v>
      </c>
      <c r="H292" s="157">
        <v>180</v>
      </c>
      <c r="I292" s="158"/>
      <c r="J292" s="159">
        <f>ROUND($I$292*$H$292,2)</f>
        <v>0</v>
      </c>
      <c r="K292" s="155" t="s">
        <v>221</v>
      </c>
      <c r="L292" s="43"/>
      <c r="M292" s="160"/>
      <c r="N292" s="161" t="s">
        <v>48</v>
      </c>
      <c r="O292" s="24"/>
      <c r="P292" s="24"/>
      <c r="Q292" s="162">
        <v>0.0005</v>
      </c>
      <c r="R292" s="162">
        <f>$Q$292*$H$292</f>
        <v>0.09</v>
      </c>
      <c r="S292" s="162">
        <v>0</v>
      </c>
      <c r="T292" s="163">
        <f>$S$292*$H$292</f>
        <v>0</v>
      </c>
      <c r="AR292" s="97" t="s">
        <v>181</v>
      </c>
      <c r="AT292" s="97" t="s">
        <v>218</v>
      </c>
      <c r="AU292" s="97" t="s">
        <v>85</v>
      </c>
      <c r="AY292" s="6" t="s">
        <v>216</v>
      </c>
      <c r="BE292" s="164">
        <f>IF($N$292="základní",$J$292,0)</f>
        <v>0</v>
      </c>
      <c r="BF292" s="164">
        <f>IF($N$292="snížená",$J$292,0)</f>
        <v>0</v>
      </c>
      <c r="BG292" s="164">
        <f>IF($N$292="zákl. přenesená",$J$292,0)</f>
        <v>0</v>
      </c>
      <c r="BH292" s="164">
        <f>IF($N$292="sníž. přenesená",$J$292,0)</f>
        <v>0</v>
      </c>
      <c r="BI292" s="164">
        <f>IF($N$292="nulová",$J$292,0)</f>
        <v>0</v>
      </c>
      <c r="BJ292" s="97" t="s">
        <v>22</v>
      </c>
      <c r="BK292" s="164">
        <f>ROUND($I$292*$H$292,2)</f>
        <v>0</v>
      </c>
      <c r="BL292" s="97" t="s">
        <v>181</v>
      </c>
      <c r="BM292" s="97" t="s">
        <v>827</v>
      </c>
    </row>
    <row r="293" spans="2:47" s="6" customFormat="1" ht="27" customHeight="1">
      <c r="B293" s="23"/>
      <c r="C293" s="24"/>
      <c r="D293" s="165" t="s">
        <v>223</v>
      </c>
      <c r="E293" s="24"/>
      <c r="F293" s="166" t="s">
        <v>401</v>
      </c>
      <c r="G293" s="24"/>
      <c r="H293" s="24"/>
      <c r="J293" s="24"/>
      <c r="K293" s="24"/>
      <c r="L293" s="43"/>
      <c r="M293" s="56"/>
      <c r="N293" s="24"/>
      <c r="O293" s="24"/>
      <c r="P293" s="24"/>
      <c r="Q293" s="24"/>
      <c r="R293" s="24"/>
      <c r="S293" s="24"/>
      <c r="T293" s="57"/>
      <c r="AT293" s="6" t="s">
        <v>223</v>
      </c>
      <c r="AU293" s="6" t="s">
        <v>85</v>
      </c>
    </row>
    <row r="294" spans="2:51" s="6" customFormat="1" ht="15.75" customHeight="1">
      <c r="B294" s="167"/>
      <c r="C294" s="168"/>
      <c r="D294" s="169" t="s">
        <v>225</v>
      </c>
      <c r="E294" s="168"/>
      <c r="F294" s="170" t="s">
        <v>151</v>
      </c>
      <c r="G294" s="168"/>
      <c r="H294" s="171">
        <v>180</v>
      </c>
      <c r="J294" s="168"/>
      <c r="K294" s="168"/>
      <c r="L294" s="172"/>
      <c r="M294" s="173"/>
      <c r="N294" s="168"/>
      <c r="O294" s="168"/>
      <c r="P294" s="168"/>
      <c r="Q294" s="168"/>
      <c r="R294" s="168"/>
      <c r="S294" s="168"/>
      <c r="T294" s="174"/>
      <c r="AT294" s="175" t="s">
        <v>225</v>
      </c>
      <c r="AU294" s="175" t="s">
        <v>85</v>
      </c>
      <c r="AV294" s="175" t="s">
        <v>85</v>
      </c>
      <c r="AW294" s="175" t="s">
        <v>188</v>
      </c>
      <c r="AX294" s="175" t="s">
        <v>77</v>
      </c>
      <c r="AY294" s="175" t="s">
        <v>216</v>
      </c>
    </row>
    <row r="295" spans="2:51" s="6" customFormat="1" ht="15.75" customHeight="1">
      <c r="B295" s="176"/>
      <c r="C295" s="177"/>
      <c r="D295" s="169" t="s">
        <v>225</v>
      </c>
      <c r="E295" s="177"/>
      <c r="F295" s="178" t="s">
        <v>226</v>
      </c>
      <c r="G295" s="177"/>
      <c r="H295" s="179">
        <v>180</v>
      </c>
      <c r="J295" s="177"/>
      <c r="K295" s="177"/>
      <c r="L295" s="180"/>
      <c r="M295" s="181"/>
      <c r="N295" s="177"/>
      <c r="O295" s="177"/>
      <c r="P295" s="177"/>
      <c r="Q295" s="177"/>
      <c r="R295" s="177"/>
      <c r="S295" s="177"/>
      <c r="T295" s="182"/>
      <c r="AT295" s="183" t="s">
        <v>225</v>
      </c>
      <c r="AU295" s="183" t="s">
        <v>85</v>
      </c>
      <c r="AV295" s="183" t="s">
        <v>181</v>
      </c>
      <c r="AW295" s="183" t="s">
        <v>188</v>
      </c>
      <c r="AX295" s="183" t="s">
        <v>22</v>
      </c>
      <c r="AY295" s="183" t="s">
        <v>216</v>
      </c>
    </row>
    <row r="296" spans="2:63" s="140" customFormat="1" ht="30.75" customHeight="1">
      <c r="B296" s="141"/>
      <c r="C296" s="142"/>
      <c r="D296" s="142" t="s">
        <v>76</v>
      </c>
      <c r="E296" s="151" t="s">
        <v>244</v>
      </c>
      <c r="F296" s="151" t="s">
        <v>402</v>
      </c>
      <c r="G296" s="142"/>
      <c r="H296" s="142"/>
      <c r="J296" s="152">
        <f>$BK$296</f>
        <v>0</v>
      </c>
      <c r="K296" s="142"/>
      <c r="L296" s="145"/>
      <c r="M296" s="146"/>
      <c r="N296" s="142"/>
      <c r="O296" s="142"/>
      <c r="P296" s="147">
        <f>SUM($P$297:$P$358)</f>
        <v>0</v>
      </c>
      <c r="Q296" s="142"/>
      <c r="R296" s="147">
        <f>SUM($R$297:$R$358)</f>
        <v>67.0250146</v>
      </c>
      <c r="S296" s="142"/>
      <c r="T296" s="148">
        <f>SUM($T$297:$T$358)</f>
        <v>0</v>
      </c>
      <c r="AR296" s="149" t="s">
        <v>22</v>
      </c>
      <c r="AT296" s="149" t="s">
        <v>76</v>
      </c>
      <c r="AU296" s="149" t="s">
        <v>22</v>
      </c>
      <c r="AY296" s="149" t="s">
        <v>216</v>
      </c>
      <c r="BK296" s="150">
        <f>SUM($BK$297:$BK$358)</f>
        <v>0</v>
      </c>
    </row>
    <row r="297" spans="2:65" s="6" customFormat="1" ht="15.75" customHeight="1">
      <c r="B297" s="23"/>
      <c r="C297" s="153" t="s">
        <v>455</v>
      </c>
      <c r="D297" s="153" t="s">
        <v>218</v>
      </c>
      <c r="E297" s="154" t="s">
        <v>404</v>
      </c>
      <c r="F297" s="155" t="s">
        <v>405</v>
      </c>
      <c r="G297" s="156" t="s">
        <v>112</v>
      </c>
      <c r="H297" s="157">
        <v>441.408</v>
      </c>
      <c r="I297" s="158"/>
      <c r="J297" s="159">
        <f>ROUND($I$297*$H$297,2)</f>
        <v>0</v>
      </c>
      <c r="K297" s="155" t="s">
        <v>221</v>
      </c>
      <c r="L297" s="43"/>
      <c r="M297" s="160"/>
      <c r="N297" s="161" t="s">
        <v>48</v>
      </c>
      <c r="O297" s="24"/>
      <c r="P297" s="24"/>
      <c r="Q297" s="162">
        <v>0</v>
      </c>
      <c r="R297" s="162">
        <f>$Q$297*$H$297</f>
        <v>0</v>
      </c>
      <c r="S297" s="162">
        <v>0</v>
      </c>
      <c r="T297" s="163">
        <f>$S$297*$H$297</f>
        <v>0</v>
      </c>
      <c r="AR297" s="97" t="s">
        <v>181</v>
      </c>
      <c r="AT297" s="97" t="s">
        <v>218</v>
      </c>
      <c r="AU297" s="97" t="s">
        <v>85</v>
      </c>
      <c r="AY297" s="6" t="s">
        <v>216</v>
      </c>
      <c r="BE297" s="164">
        <f>IF($N$297="základní",$J$297,0)</f>
        <v>0</v>
      </c>
      <c r="BF297" s="164">
        <f>IF($N$297="snížená",$J$297,0)</f>
        <v>0</v>
      </c>
      <c r="BG297" s="164">
        <f>IF($N$297="zákl. přenesená",$J$297,0)</f>
        <v>0</v>
      </c>
      <c r="BH297" s="164">
        <f>IF($N$297="sníž. přenesená",$J$297,0)</f>
        <v>0</v>
      </c>
      <c r="BI297" s="164">
        <f>IF($N$297="nulová",$J$297,0)</f>
        <v>0</v>
      </c>
      <c r="BJ297" s="97" t="s">
        <v>22</v>
      </c>
      <c r="BK297" s="164">
        <f>ROUND($I$297*$H$297,2)</f>
        <v>0</v>
      </c>
      <c r="BL297" s="97" t="s">
        <v>181</v>
      </c>
      <c r="BM297" s="97" t="s">
        <v>828</v>
      </c>
    </row>
    <row r="298" spans="2:47" s="6" customFormat="1" ht="16.5" customHeight="1">
      <c r="B298" s="23"/>
      <c r="C298" s="24"/>
      <c r="D298" s="165" t="s">
        <v>223</v>
      </c>
      <c r="E298" s="24"/>
      <c r="F298" s="166" t="s">
        <v>407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223</v>
      </c>
      <c r="AU298" s="6" t="s">
        <v>85</v>
      </c>
    </row>
    <row r="299" spans="2:47" s="6" customFormat="1" ht="44.25" customHeight="1">
      <c r="B299" s="23"/>
      <c r="C299" s="24"/>
      <c r="D299" s="169" t="s">
        <v>256</v>
      </c>
      <c r="E299" s="24"/>
      <c r="F299" s="191" t="s">
        <v>257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256</v>
      </c>
      <c r="AU299" s="6" t="s">
        <v>85</v>
      </c>
    </row>
    <row r="300" spans="2:51" s="6" customFormat="1" ht="15.75" customHeight="1">
      <c r="B300" s="167"/>
      <c r="C300" s="168"/>
      <c r="D300" s="169" t="s">
        <v>225</v>
      </c>
      <c r="E300" s="168" t="s">
        <v>174</v>
      </c>
      <c r="F300" s="170" t="s">
        <v>829</v>
      </c>
      <c r="G300" s="168"/>
      <c r="H300" s="171">
        <v>441.408</v>
      </c>
      <c r="J300" s="168"/>
      <c r="K300" s="168"/>
      <c r="L300" s="172"/>
      <c r="M300" s="173"/>
      <c r="N300" s="168"/>
      <c r="O300" s="168"/>
      <c r="P300" s="168"/>
      <c r="Q300" s="168"/>
      <c r="R300" s="168"/>
      <c r="S300" s="168"/>
      <c r="T300" s="174"/>
      <c r="AT300" s="175" t="s">
        <v>225</v>
      </c>
      <c r="AU300" s="175" t="s">
        <v>85</v>
      </c>
      <c r="AV300" s="175" t="s">
        <v>85</v>
      </c>
      <c r="AW300" s="175" t="s">
        <v>188</v>
      </c>
      <c r="AX300" s="175" t="s">
        <v>77</v>
      </c>
      <c r="AY300" s="175" t="s">
        <v>216</v>
      </c>
    </row>
    <row r="301" spans="2:51" s="6" customFormat="1" ht="15.75" customHeight="1">
      <c r="B301" s="176"/>
      <c r="C301" s="177"/>
      <c r="D301" s="169" t="s">
        <v>225</v>
      </c>
      <c r="E301" s="177"/>
      <c r="F301" s="178" t="s">
        <v>226</v>
      </c>
      <c r="G301" s="177"/>
      <c r="H301" s="179">
        <v>441.408</v>
      </c>
      <c r="J301" s="177"/>
      <c r="K301" s="177"/>
      <c r="L301" s="180"/>
      <c r="M301" s="181"/>
      <c r="N301" s="177"/>
      <c r="O301" s="177"/>
      <c r="P301" s="177"/>
      <c r="Q301" s="177"/>
      <c r="R301" s="177"/>
      <c r="S301" s="177"/>
      <c r="T301" s="182"/>
      <c r="AT301" s="183" t="s">
        <v>225</v>
      </c>
      <c r="AU301" s="183" t="s">
        <v>85</v>
      </c>
      <c r="AV301" s="183" t="s">
        <v>181</v>
      </c>
      <c r="AW301" s="183" t="s">
        <v>188</v>
      </c>
      <c r="AX301" s="183" t="s">
        <v>22</v>
      </c>
      <c r="AY301" s="183" t="s">
        <v>216</v>
      </c>
    </row>
    <row r="302" spans="2:65" s="6" customFormat="1" ht="15.75" customHeight="1">
      <c r="B302" s="23"/>
      <c r="C302" s="153" t="s">
        <v>462</v>
      </c>
      <c r="D302" s="153" t="s">
        <v>218</v>
      </c>
      <c r="E302" s="154" t="s">
        <v>409</v>
      </c>
      <c r="F302" s="155" t="s">
        <v>410</v>
      </c>
      <c r="G302" s="156" t="s">
        <v>112</v>
      </c>
      <c r="H302" s="157">
        <v>441.408</v>
      </c>
      <c r="I302" s="158"/>
      <c r="J302" s="159">
        <f>ROUND($I$302*$H$302,2)</f>
        <v>0</v>
      </c>
      <c r="K302" s="155" t="s">
        <v>221</v>
      </c>
      <c r="L302" s="43"/>
      <c r="M302" s="160"/>
      <c r="N302" s="161" t="s">
        <v>48</v>
      </c>
      <c r="O302" s="24"/>
      <c r="P302" s="24"/>
      <c r="Q302" s="162">
        <v>0.0982</v>
      </c>
      <c r="R302" s="162">
        <f>$Q$302*$H$302</f>
        <v>43.3462656</v>
      </c>
      <c r="S302" s="162">
        <v>0</v>
      </c>
      <c r="T302" s="163">
        <f>$S$302*$H$302</f>
        <v>0</v>
      </c>
      <c r="AR302" s="97" t="s">
        <v>181</v>
      </c>
      <c r="AT302" s="97" t="s">
        <v>218</v>
      </c>
      <c r="AU302" s="97" t="s">
        <v>85</v>
      </c>
      <c r="AY302" s="6" t="s">
        <v>216</v>
      </c>
      <c r="BE302" s="164">
        <f>IF($N$302="základní",$J$302,0)</f>
        <v>0</v>
      </c>
      <c r="BF302" s="164">
        <f>IF($N$302="snížená",$J$302,0)</f>
        <v>0</v>
      </c>
      <c r="BG302" s="164">
        <f>IF($N$302="zákl. přenesená",$J$302,0)</f>
        <v>0</v>
      </c>
      <c r="BH302" s="164">
        <f>IF($N$302="sníž. přenesená",$J$302,0)</f>
        <v>0</v>
      </c>
      <c r="BI302" s="164">
        <f>IF($N$302="nulová",$J$302,0)</f>
        <v>0</v>
      </c>
      <c r="BJ302" s="97" t="s">
        <v>22</v>
      </c>
      <c r="BK302" s="164">
        <f>ROUND($I$302*$H$302,2)</f>
        <v>0</v>
      </c>
      <c r="BL302" s="97" t="s">
        <v>181</v>
      </c>
      <c r="BM302" s="97" t="s">
        <v>830</v>
      </c>
    </row>
    <row r="303" spans="2:47" s="6" customFormat="1" ht="16.5" customHeight="1">
      <c r="B303" s="23"/>
      <c r="C303" s="24"/>
      <c r="D303" s="165" t="s">
        <v>223</v>
      </c>
      <c r="E303" s="24"/>
      <c r="F303" s="166" t="s">
        <v>412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223</v>
      </c>
      <c r="AU303" s="6" t="s">
        <v>85</v>
      </c>
    </row>
    <row r="304" spans="2:47" s="6" customFormat="1" ht="44.25" customHeight="1">
      <c r="B304" s="23"/>
      <c r="C304" s="24"/>
      <c r="D304" s="169" t="s">
        <v>256</v>
      </c>
      <c r="E304" s="24"/>
      <c r="F304" s="191" t="s">
        <v>257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256</v>
      </c>
      <c r="AU304" s="6" t="s">
        <v>85</v>
      </c>
    </row>
    <row r="305" spans="2:51" s="6" customFormat="1" ht="15.75" customHeight="1">
      <c r="B305" s="167"/>
      <c r="C305" s="168"/>
      <c r="D305" s="169" t="s">
        <v>225</v>
      </c>
      <c r="E305" s="168"/>
      <c r="F305" s="170" t="s">
        <v>413</v>
      </c>
      <c r="G305" s="168"/>
      <c r="H305" s="171">
        <v>441.408</v>
      </c>
      <c r="J305" s="168"/>
      <c r="K305" s="168"/>
      <c r="L305" s="172"/>
      <c r="M305" s="173"/>
      <c r="N305" s="168"/>
      <c r="O305" s="168"/>
      <c r="P305" s="168"/>
      <c r="Q305" s="168"/>
      <c r="R305" s="168"/>
      <c r="S305" s="168"/>
      <c r="T305" s="174"/>
      <c r="AT305" s="175" t="s">
        <v>225</v>
      </c>
      <c r="AU305" s="175" t="s">
        <v>85</v>
      </c>
      <c r="AV305" s="175" t="s">
        <v>85</v>
      </c>
      <c r="AW305" s="175" t="s">
        <v>188</v>
      </c>
      <c r="AX305" s="175" t="s">
        <v>77</v>
      </c>
      <c r="AY305" s="175" t="s">
        <v>216</v>
      </c>
    </row>
    <row r="306" spans="2:51" s="6" customFormat="1" ht="15.75" customHeight="1">
      <c r="B306" s="176"/>
      <c r="C306" s="177"/>
      <c r="D306" s="169" t="s">
        <v>225</v>
      </c>
      <c r="E306" s="177"/>
      <c r="F306" s="178" t="s">
        <v>226</v>
      </c>
      <c r="G306" s="177"/>
      <c r="H306" s="179">
        <v>441.408</v>
      </c>
      <c r="J306" s="177"/>
      <c r="K306" s="177"/>
      <c r="L306" s="180"/>
      <c r="M306" s="181"/>
      <c r="N306" s="177"/>
      <c r="O306" s="177"/>
      <c r="P306" s="177"/>
      <c r="Q306" s="177"/>
      <c r="R306" s="177"/>
      <c r="S306" s="177"/>
      <c r="T306" s="182"/>
      <c r="AT306" s="183" t="s">
        <v>225</v>
      </c>
      <c r="AU306" s="183" t="s">
        <v>85</v>
      </c>
      <c r="AV306" s="183" t="s">
        <v>181</v>
      </c>
      <c r="AW306" s="183" t="s">
        <v>188</v>
      </c>
      <c r="AX306" s="183" t="s">
        <v>22</v>
      </c>
      <c r="AY306" s="183" t="s">
        <v>216</v>
      </c>
    </row>
    <row r="307" spans="2:65" s="6" customFormat="1" ht="15.75" customHeight="1">
      <c r="B307" s="23"/>
      <c r="C307" s="153" t="s">
        <v>467</v>
      </c>
      <c r="D307" s="153" t="s">
        <v>218</v>
      </c>
      <c r="E307" s="154" t="s">
        <v>414</v>
      </c>
      <c r="F307" s="155" t="s">
        <v>415</v>
      </c>
      <c r="G307" s="156" t="s">
        <v>112</v>
      </c>
      <c r="H307" s="157">
        <v>576.88</v>
      </c>
      <c r="I307" s="158"/>
      <c r="J307" s="159">
        <f>ROUND($I$307*$H$307,2)</f>
        <v>0</v>
      </c>
      <c r="K307" s="155" t="s">
        <v>221</v>
      </c>
      <c r="L307" s="43"/>
      <c r="M307" s="160"/>
      <c r="N307" s="161" t="s">
        <v>48</v>
      </c>
      <c r="O307" s="24"/>
      <c r="P307" s="24"/>
      <c r="Q307" s="162">
        <v>0</v>
      </c>
      <c r="R307" s="162">
        <f>$Q$307*$H$307</f>
        <v>0</v>
      </c>
      <c r="S307" s="162">
        <v>0</v>
      </c>
      <c r="T307" s="163">
        <f>$S$307*$H$307</f>
        <v>0</v>
      </c>
      <c r="AR307" s="97" t="s">
        <v>181</v>
      </c>
      <c r="AT307" s="97" t="s">
        <v>218</v>
      </c>
      <c r="AU307" s="97" t="s">
        <v>85</v>
      </c>
      <c r="AY307" s="6" t="s">
        <v>216</v>
      </c>
      <c r="BE307" s="164">
        <f>IF($N$307="základní",$J$307,0)</f>
        <v>0</v>
      </c>
      <c r="BF307" s="164">
        <f>IF($N$307="snížená",$J$307,0)</f>
        <v>0</v>
      </c>
      <c r="BG307" s="164">
        <f>IF($N$307="zákl. přenesená",$J$307,0)</f>
        <v>0</v>
      </c>
      <c r="BH307" s="164">
        <f>IF($N$307="sníž. přenesená",$J$307,0)</f>
        <v>0</v>
      </c>
      <c r="BI307" s="164">
        <f>IF($N$307="nulová",$J$307,0)</f>
        <v>0</v>
      </c>
      <c r="BJ307" s="97" t="s">
        <v>22</v>
      </c>
      <c r="BK307" s="164">
        <f>ROUND($I$307*$H$307,2)</f>
        <v>0</v>
      </c>
      <c r="BL307" s="97" t="s">
        <v>181</v>
      </c>
      <c r="BM307" s="97" t="s">
        <v>831</v>
      </c>
    </row>
    <row r="308" spans="2:47" s="6" customFormat="1" ht="16.5" customHeight="1">
      <c r="B308" s="23"/>
      <c r="C308" s="24"/>
      <c r="D308" s="165" t="s">
        <v>223</v>
      </c>
      <c r="E308" s="24"/>
      <c r="F308" s="166" t="s">
        <v>417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223</v>
      </c>
      <c r="AU308" s="6" t="s">
        <v>85</v>
      </c>
    </row>
    <row r="309" spans="2:51" s="6" customFormat="1" ht="15.75" customHeight="1">
      <c r="B309" s="167"/>
      <c r="C309" s="168"/>
      <c r="D309" s="169" t="s">
        <v>225</v>
      </c>
      <c r="E309" s="168"/>
      <c r="F309" s="170" t="s">
        <v>832</v>
      </c>
      <c r="G309" s="168"/>
      <c r="H309" s="171">
        <v>576.88</v>
      </c>
      <c r="J309" s="168"/>
      <c r="K309" s="168"/>
      <c r="L309" s="172"/>
      <c r="M309" s="173"/>
      <c r="N309" s="168"/>
      <c r="O309" s="168"/>
      <c r="P309" s="168"/>
      <c r="Q309" s="168"/>
      <c r="R309" s="168"/>
      <c r="S309" s="168"/>
      <c r="T309" s="174"/>
      <c r="AT309" s="175" t="s">
        <v>225</v>
      </c>
      <c r="AU309" s="175" t="s">
        <v>85</v>
      </c>
      <c r="AV309" s="175" t="s">
        <v>85</v>
      </c>
      <c r="AW309" s="175" t="s">
        <v>188</v>
      </c>
      <c r="AX309" s="175" t="s">
        <v>77</v>
      </c>
      <c r="AY309" s="175" t="s">
        <v>216</v>
      </c>
    </row>
    <row r="310" spans="2:51" s="6" customFormat="1" ht="15.75" customHeight="1">
      <c r="B310" s="176"/>
      <c r="C310" s="177"/>
      <c r="D310" s="169" t="s">
        <v>225</v>
      </c>
      <c r="E310" s="177"/>
      <c r="F310" s="178" t="s">
        <v>226</v>
      </c>
      <c r="G310" s="177"/>
      <c r="H310" s="179">
        <v>576.88</v>
      </c>
      <c r="J310" s="177"/>
      <c r="K310" s="177"/>
      <c r="L310" s="180"/>
      <c r="M310" s="181"/>
      <c r="N310" s="177"/>
      <c r="O310" s="177"/>
      <c r="P310" s="177"/>
      <c r="Q310" s="177"/>
      <c r="R310" s="177"/>
      <c r="S310" s="177"/>
      <c r="T310" s="182"/>
      <c r="AT310" s="183" t="s">
        <v>225</v>
      </c>
      <c r="AU310" s="183" t="s">
        <v>85</v>
      </c>
      <c r="AV310" s="183" t="s">
        <v>181</v>
      </c>
      <c r="AW310" s="183" t="s">
        <v>188</v>
      </c>
      <c r="AX310" s="183" t="s">
        <v>22</v>
      </c>
      <c r="AY310" s="183" t="s">
        <v>216</v>
      </c>
    </row>
    <row r="311" spans="2:65" s="6" customFormat="1" ht="15.75" customHeight="1">
      <c r="B311" s="23"/>
      <c r="C311" s="153" t="s">
        <v>170</v>
      </c>
      <c r="D311" s="153" t="s">
        <v>218</v>
      </c>
      <c r="E311" s="154" t="s">
        <v>833</v>
      </c>
      <c r="F311" s="155" t="s">
        <v>834</v>
      </c>
      <c r="G311" s="156" t="s">
        <v>112</v>
      </c>
      <c r="H311" s="157">
        <v>300.5</v>
      </c>
      <c r="I311" s="158"/>
      <c r="J311" s="159">
        <f>ROUND($I$311*$H$311,2)</f>
        <v>0</v>
      </c>
      <c r="K311" s="155" t="s">
        <v>221</v>
      </c>
      <c r="L311" s="43"/>
      <c r="M311" s="160"/>
      <c r="N311" s="161" t="s">
        <v>48</v>
      </c>
      <c r="O311" s="24"/>
      <c r="P311" s="24"/>
      <c r="Q311" s="162">
        <v>0</v>
      </c>
      <c r="R311" s="162">
        <f>$Q$311*$H$311</f>
        <v>0</v>
      </c>
      <c r="S311" s="162">
        <v>0</v>
      </c>
      <c r="T311" s="163">
        <f>$S$311*$H$311</f>
        <v>0</v>
      </c>
      <c r="AR311" s="97" t="s">
        <v>181</v>
      </c>
      <c r="AT311" s="97" t="s">
        <v>218</v>
      </c>
      <c r="AU311" s="97" t="s">
        <v>85</v>
      </c>
      <c r="AY311" s="6" t="s">
        <v>216</v>
      </c>
      <c r="BE311" s="164">
        <f>IF($N$311="základní",$J$311,0)</f>
        <v>0</v>
      </c>
      <c r="BF311" s="164">
        <f>IF($N$311="snížená",$J$311,0)</f>
        <v>0</v>
      </c>
      <c r="BG311" s="164">
        <f>IF($N$311="zákl. přenesená",$J$311,0)</f>
        <v>0</v>
      </c>
      <c r="BH311" s="164">
        <f>IF($N$311="sníž. přenesená",$J$311,0)</f>
        <v>0</v>
      </c>
      <c r="BI311" s="164">
        <f>IF($N$311="nulová",$J$311,0)</f>
        <v>0</v>
      </c>
      <c r="BJ311" s="97" t="s">
        <v>22</v>
      </c>
      <c r="BK311" s="164">
        <f>ROUND($I$311*$H$311,2)</f>
        <v>0</v>
      </c>
      <c r="BL311" s="97" t="s">
        <v>181</v>
      </c>
      <c r="BM311" s="97" t="s">
        <v>835</v>
      </c>
    </row>
    <row r="312" spans="2:47" s="6" customFormat="1" ht="16.5" customHeight="1">
      <c r="B312" s="23"/>
      <c r="C312" s="24"/>
      <c r="D312" s="165" t="s">
        <v>223</v>
      </c>
      <c r="E312" s="24"/>
      <c r="F312" s="166" t="s">
        <v>836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223</v>
      </c>
      <c r="AU312" s="6" t="s">
        <v>85</v>
      </c>
    </row>
    <row r="313" spans="2:51" s="6" customFormat="1" ht="15.75" customHeight="1">
      <c r="B313" s="167"/>
      <c r="C313" s="168"/>
      <c r="D313" s="169" t="s">
        <v>225</v>
      </c>
      <c r="E313" s="168"/>
      <c r="F313" s="170" t="s">
        <v>148</v>
      </c>
      <c r="G313" s="168"/>
      <c r="H313" s="171">
        <v>300.5</v>
      </c>
      <c r="J313" s="168"/>
      <c r="K313" s="168"/>
      <c r="L313" s="172"/>
      <c r="M313" s="173"/>
      <c r="N313" s="168"/>
      <c r="O313" s="168"/>
      <c r="P313" s="168"/>
      <c r="Q313" s="168"/>
      <c r="R313" s="168"/>
      <c r="S313" s="168"/>
      <c r="T313" s="174"/>
      <c r="AT313" s="175" t="s">
        <v>225</v>
      </c>
      <c r="AU313" s="175" t="s">
        <v>85</v>
      </c>
      <c r="AV313" s="175" t="s">
        <v>85</v>
      </c>
      <c r="AW313" s="175" t="s">
        <v>188</v>
      </c>
      <c r="AX313" s="175" t="s">
        <v>77</v>
      </c>
      <c r="AY313" s="175" t="s">
        <v>216</v>
      </c>
    </row>
    <row r="314" spans="2:51" s="6" customFormat="1" ht="15.75" customHeight="1">
      <c r="B314" s="176"/>
      <c r="C314" s="177"/>
      <c r="D314" s="169" t="s">
        <v>225</v>
      </c>
      <c r="E314" s="177"/>
      <c r="F314" s="178" t="s">
        <v>226</v>
      </c>
      <c r="G314" s="177"/>
      <c r="H314" s="179">
        <v>300.5</v>
      </c>
      <c r="J314" s="177"/>
      <c r="K314" s="177"/>
      <c r="L314" s="180"/>
      <c r="M314" s="181"/>
      <c r="N314" s="177"/>
      <c r="O314" s="177"/>
      <c r="P314" s="177"/>
      <c r="Q314" s="177"/>
      <c r="R314" s="177"/>
      <c r="S314" s="177"/>
      <c r="T314" s="182"/>
      <c r="AT314" s="183" t="s">
        <v>225</v>
      </c>
      <c r="AU314" s="183" t="s">
        <v>85</v>
      </c>
      <c r="AV314" s="183" t="s">
        <v>181</v>
      </c>
      <c r="AW314" s="183" t="s">
        <v>188</v>
      </c>
      <c r="AX314" s="183" t="s">
        <v>22</v>
      </c>
      <c r="AY314" s="183" t="s">
        <v>216</v>
      </c>
    </row>
    <row r="315" spans="2:65" s="6" customFormat="1" ht="15.75" customHeight="1">
      <c r="B315" s="23"/>
      <c r="C315" s="153" t="s">
        <v>484</v>
      </c>
      <c r="D315" s="153" t="s">
        <v>218</v>
      </c>
      <c r="E315" s="154" t="s">
        <v>425</v>
      </c>
      <c r="F315" s="155" t="s">
        <v>426</v>
      </c>
      <c r="G315" s="156" t="s">
        <v>112</v>
      </c>
      <c r="H315" s="157">
        <v>388.3</v>
      </c>
      <c r="I315" s="158"/>
      <c r="J315" s="159">
        <f>ROUND($I$315*$H$315,2)</f>
        <v>0</v>
      </c>
      <c r="K315" s="155" t="s">
        <v>221</v>
      </c>
      <c r="L315" s="43"/>
      <c r="M315" s="160"/>
      <c r="N315" s="161" t="s">
        <v>48</v>
      </c>
      <c r="O315" s="24"/>
      <c r="P315" s="24"/>
      <c r="Q315" s="162">
        <v>0.00652</v>
      </c>
      <c r="R315" s="162">
        <f>$Q$315*$H$315</f>
        <v>2.531716</v>
      </c>
      <c r="S315" s="162">
        <v>0</v>
      </c>
      <c r="T315" s="163">
        <f>$S$315*$H$315</f>
        <v>0</v>
      </c>
      <c r="AR315" s="97" t="s">
        <v>181</v>
      </c>
      <c r="AT315" s="97" t="s">
        <v>218</v>
      </c>
      <c r="AU315" s="97" t="s">
        <v>85</v>
      </c>
      <c r="AY315" s="6" t="s">
        <v>216</v>
      </c>
      <c r="BE315" s="164">
        <f>IF($N$315="základní",$J$315,0)</f>
        <v>0</v>
      </c>
      <c r="BF315" s="164">
        <f>IF($N$315="snížená",$J$315,0)</f>
        <v>0</v>
      </c>
      <c r="BG315" s="164">
        <f>IF($N$315="zákl. přenesená",$J$315,0)</f>
        <v>0</v>
      </c>
      <c r="BH315" s="164">
        <f>IF($N$315="sníž. přenesená",$J$315,0)</f>
        <v>0</v>
      </c>
      <c r="BI315" s="164">
        <f>IF($N$315="nulová",$J$315,0)</f>
        <v>0</v>
      </c>
      <c r="BJ315" s="97" t="s">
        <v>22</v>
      </c>
      <c r="BK315" s="164">
        <f>ROUND($I$315*$H$315,2)</f>
        <v>0</v>
      </c>
      <c r="BL315" s="97" t="s">
        <v>181</v>
      </c>
      <c r="BM315" s="97" t="s">
        <v>837</v>
      </c>
    </row>
    <row r="316" spans="2:47" s="6" customFormat="1" ht="16.5" customHeight="1">
      <c r="B316" s="23"/>
      <c r="C316" s="24"/>
      <c r="D316" s="165" t="s">
        <v>223</v>
      </c>
      <c r="E316" s="24"/>
      <c r="F316" s="166" t="s">
        <v>428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223</v>
      </c>
      <c r="AU316" s="6" t="s">
        <v>85</v>
      </c>
    </row>
    <row r="317" spans="2:51" s="6" customFormat="1" ht="15.75" customHeight="1">
      <c r="B317" s="167"/>
      <c r="C317" s="168"/>
      <c r="D317" s="169" t="s">
        <v>225</v>
      </c>
      <c r="E317" s="168"/>
      <c r="F317" s="170" t="s">
        <v>838</v>
      </c>
      <c r="G317" s="168"/>
      <c r="H317" s="171">
        <v>388.3</v>
      </c>
      <c r="J317" s="168"/>
      <c r="K317" s="168"/>
      <c r="L317" s="172"/>
      <c r="M317" s="173"/>
      <c r="N317" s="168"/>
      <c r="O317" s="168"/>
      <c r="P317" s="168"/>
      <c r="Q317" s="168"/>
      <c r="R317" s="168"/>
      <c r="S317" s="168"/>
      <c r="T317" s="174"/>
      <c r="AT317" s="175" t="s">
        <v>225</v>
      </c>
      <c r="AU317" s="175" t="s">
        <v>85</v>
      </c>
      <c r="AV317" s="175" t="s">
        <v>85</v>
      </c>
      <c r="AW317" s="175" t="s">
        <v>188</v>
      </c>
      <c r="AX317" s="175" t="s">
        <v>77</v>
      </c>
      <c r="AY317" s="175" t="s">
        <v>216</v>
      </c>
    </row>
    <row r="318" spans="2:51" s="6" customFormat="1" ht="15.75" customHeight="1">
      <c r="B318" s="176"/>
      <c r="C318" s="177"/>
      <c r="D318" s="169" t="s">
        <v>225</v>
      </c>
      <c r="E318" s="177"/>
      <c r="F318" s="178" t="s">
        <v>226</v>
      </c>
      <c r="G318" s="177"/>
      <c r="H318" s="179">
        <v>388.3</v>
      </c>
      <c r="J318" s="177"/>
      <c r="K318" s="177"/>
      <c r="L318" s="180"/>
      <c r="M318" s="181"/>
      <c r="N318" s="177"/>
      <c r="O318" s="177"/>
      <c r="P318" s="177"/>
      <c r="Q318" s="177"/>
      <c r="R318" s="177"/>
      <c r="S318" s="177"/>
      <c r="T318" s="182"/>
      <c r="AT318" s="183" t="s">
        <v>225</v>
      </c>
      <c r="AU318" s="183" t="s">
        <v>85</v>
      </c>
      <c r="AV318" s="183" t="s">
        <v>181</v>
      </c>
      <c r="AW318" s="183" t="s">
        <v>188</v>
      </c>
      <c r="AX318" s="183" t="s">
        <v>22</v>
      </c>
      <c r="AY318" s="183" t="s">
        <v>216</v>
      </c>
    </row>
    <row r="319" spans="2:65" s="6" customFormat="1" ht="15.75" customHeight="1">
      <c r="B319" s="23"/>
      <c r="C319" s="153" t="s">
        <v>489</v>
      </c>
      <c r="D319" s="153" t="s">
        <v>218</v>
      </c>
      <c r="E319" s="154" t="s">
        <v>430</v>
      </c>
      <c r="F319" s="155" t="s">
        <v>431</v>
      </c>
      <c r="G319" s="156" t="s">
        <v>112</v>
      </c>
      <c r="H319" s="157">
        <v>388.3</v>
      </c>
      <c r="I319" s="158"/>
      <c r="J319" s="159">
        <f>ROUND($I$319*$H$319,2)</f>
        <v>0</v>
      </c>
      <c r="K319" s="155" t="s">
        <v>221</v>
      </c>
      <c r="L319" s="43"/>
      <c r="M319" s="160"/>
      <c r="N319" s="161" t="s">
        <v>48</v>
      </c>
      <c r="O319" s="24"/>
      <c r="P319" s="24"/>
      <c r="Q319" s="162">
        <v>0.00061</v>
      </c>
      <c r="R319" s="162">
        <f>$Q$319*$H$319</f>
        <v>0.236863</v>
      </c>
      <c r="S319" s="162">
        <v>0</v>
      </c>
      <c r="T319" s="163">
        <f>$S$319*$H$319</f>
        <v>0</v>
      </c>
      <c r="AR319" s="97" t="s">
        <v>181</v>
      </c>
      <c r="AT319" s="97" t="s">
        <v>218</v>
      </c>
      <c r="AU319" s="97" t="s">
        <v>85</v>
      </c>
      <c r="AY319" s="6" t="s">
        <v>216</v>
      </c>
      <c r="BE319" s="164">
        <f>IF($N$319="základní",$J$319,0)</f>
        <v>0</v>
      </c>
      <c r="BF319" s="164">
        <f>IF($N$319="snížená",$J$319,0)</f>
        <v>0</v>
      </c>
      <c r="BG319" s="164">
        <f>IF($N$319="zákl. přenesená",$J$319,0)</f>
        <v>0</v>
      </c>
      <c r="BH319" s="164">
        <f>IF($N$319="sníž. přenesená",$J$319,0)</f>
        <v>0</v>
      </c>
      <c r="BI319" s="164">
        <f>IF($N$319="nulová",$J$319,0)</f>
        <v>0</v>
      </c>
      <c r="BJ319" s="97" t="s">
        <v>22</v>
      </c>
      <c r="BK319" s="164">
        <f>ROUND($I$319*$H$319,2)</f>
        <v>0</v>
      </c>
      <c r="BL319" s="97" t="s">
        <v>181</v>
      </c>
      <c r="BM319" s="97" t="s">
        <v>839</v>
      </c>
    </row>
    <row r="320" spans="2:47" s="6" customFormat="1" ht="16.5" customHeight="1">
      <c r="B320" s="23"/>
      <c r="C320" s="24"/>
      <c r="D320" s="165" t="s">
        <v>223</v>
      </c>
      <c r="E320" s="24"/>
      <c r="F320" s="166" t="s">
        <v>433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223</v>
      </c>
      <c r="AU320" s="6" t="s">
        <v>85</v>
      </c>
    </row>
    <row r="321" spans="2:51" s="6" customFormat="1" ht="15.75" customHeight="1">
      <c r="B321" s="167"/>
      <c r="C321" s="168"/>
      <c r="D321" s="169" t="s">
        <v>225</v>
      </c>
      <c r="E321" s="168"/>
      <c r="F321" s="170" t="s">
        <v>838</v>
      </c>
      <c r="G321" s="168"/>
      <c r="H321" s="171">
        <v>388.3</v>
      </c>
      <c r="J321" s="168"/>
      <c r="K321" s="168"/>
      <c r="L321" s="172"/>
      <c r="M321" s="173"/>
      <c r="N321" s="168"/>
      <c r="O321" s="168"/>
      <c r="P321" s="168"/>
      <c r="Q321" s="168"/>
      <c r="R321" s="168"/>
      <c r="S321" s="168"/>
      <c r="T321" s="174"/>
      <c r="AT321" s="175" t="s">
        <v>225</v>
      </c>
      <c r="AU321" s="175" t="s">
        <v>85</v>
      </c>
      <c r="AV321" s="175" t="s">
        <v>85</v>
      </c>
      <c r="AW321" s="175" t="s">
        <v>188</v>
      </c>
      <c r="AX321" s="175" t="s">
        <v>77</v>
      </c>
      <c r="AY321" s="175" t="s">
        <v>216</v>
      </c>
    </row>
    <row r="322" spans="2:51" s="6" customFormat="1" ht="15.75" customHeight="1">
      <c r="B322" s="176"/>
      <c r="C322" s="177"/>
      <c r="D322" s="169" t="s">
        <v>225</v>
      </c>
      <c r="E322" s="177"/>
      <c r="F322" s="178" t="s">
        <v>226</v>
      </c>
      <c r="G322" s="177"/>
      <c r="H322" s="179">
        <v>388.3</v>
      </c>
      <c r="J322" s="177"/>
      <c r="K322" s="177"/>
      <c r="L322" s="180"/>
      <c r="M322" s="181"/>
      <c r="N322" s="177"/>
      <c r="O322" s="177"/>
      <c r="P322" s="177"/>
      <c r="Q322" s="177"/>
      <c r="R322" s="177"/>
      <c r="S322" s="177"/>
      <c r="T322" s="182"/>
      <c r="AT322" s="183" t="s">
        <v>225</v>
      </c>
      <c r="AU322" s="183" t="s">
        <v>85</v>
      </c>
      <c r="AV322" s="183" t="s">
        <v>181</v>
      </c>
      <c r="AW322" s="183" t="s">
        <v>188</v>
      </c>
      <c r="AX322" s="183" t="s">
        <v>22</v>
      </c>
      <c r="AY322" s="183" t="s">
        <v>216</v>
      </c>
    </row>
    <row r="323" spans="2:65" s="6" customFormat="1" ht="15.75" customHeight="1">
      <c r="B323" s="23"/>
      <c r="C323" s="153" t="s">
        <v>494</v>
      </c>
      <c r="D323" s="153" t="s">
        <v>218</v>
      </c>
      <c r="E323" s="154" t="s">
        <v>840</v>
      </c>
      <c r="F323" s="155" t="s">
        <v>841</v>
      </c>
      <c r="G323" s="156" t="s">
        <v>112</v>
      </c>
      <c r="H323" s="157">
        <v>300.5</v>
      </c>
      <c r="I323" s="158"/>
      <c r="J323" s="159">
        <f>ROUND($I$323*$H$323,2)</f>
        <v>0</v>
      </c>
      <c r="K323" s="155" t="s">
        <v>221</v>
      </c>
      <c r="L323" s="43"/>
      <c r="M323" s="160"/>
      <c r="N323" s="161" t="s">
        <v>48</v>
      </c>
      <c r="O323" s="24"/>
      <c r="P323" s="24"/>
      <c r="Q323" s="162">
        <v>0</v>
      </c>
      <c r="R323" s="162">
        <f>$Q$323*$H$323</f>
        <v>0</v>
      </c>
      <c r="S323" s="162">
        <v>0</v>
      </c>
      <c r="T323" s="163">
        <f>$S$323*$H$323</f>
        <v>0</v>
      </c>
      <c r="AR323" s="97" t="s">
        <v>181</v>
      </c>
      <c r="AT323" s="97" t="s">
        <v>218</v>
      </c>
      <c r="AU323" s="97" t="s">
        <v>85</v>
      </c>
      <c r="AY323" s="6" t="s">
        <v>216</v>
      </c>
      <c r="BE323" s="164">
        <f>IF($N$323="základní",$J$323,0)</f>
        <v>0</v>
      </c>
      <c r="BF323" s="164">
        <f>IF($N$323="snížená",$J$323,0)</f>
        <v>0</v>
      </c>
      <c r="BG323" s="164">
        <f>IF($N$323="zákl. přenesená",$J$323,0)</f>
        <v>0</v>
      </c>
      <c r="BH323" s="164">
        <f>IF($N$323="sníž. přenesená",$J$323,0)</f>
        <v>0</v>
      </c>
      <c r="BI323" s="164">
        <f>IF($N$323="nulová",$J$323,0)</f>
        <v>0</v>
      </c>
      <c r="BJ323" s="97" t="s">
        <v>22</v>
      </c>
      <c r="BK323" s="164">
        <f>ROUND($I$323*$H$323,2)</f>
        <v>0</v>
      </c>
      <c r="BL323" s="97" t="s">
        <v>181</v>
      </c>
      <c r="BM323" s="97" t="s">
        <v>842</v>
      </c>
    </row>
    <row r="324" spans="2:47" s="6" customFormat="1" ht="27" customHeight="1">
      <c r="B324" s="23"/>
      <c r="C324" s="24"/>
      <c r="D324" s="165" t="s">
        <v>223</v>
      </c>
      <c r="E324" s="24"/>
      <c r="F324" s="166" t="s">
        <v>843</v>
      </c>
      <c r="G324" s="24"/>
      <c r="H324" s="24"/>
      <c r="J324" s="24"/>
      <c r="K324" s="24"/>
      <c r="L324" s="43"/>
      <c r="M324" s="56"/>
      <c r="N324" s="24"/>
      <c r="O324" s="24"/>
      <c r="P324" s="24"/>
      <c r="Q324" s="24"/>
      <c r="R324" s="24"/>
      <c r="S324" s="24"/>
      <c r="T324" s="57"/>
      <c r="AT324" s="6" t="s">
        <v>223</v>
      </c>
      <c r="AU324" s="6" t="s">
        <v>85</v>
      </c>
    </row>
    <row r="325" spans="2:51" s="6" customFormat="1" ht="15.75" customHeight="1">
      <c r="B325" s="184"/>
      <c r="C325" s="185"/>
      <c r="D325" s="169" t="s">
        <v>225</v>
      </c>
      <c r="E325" s="185"/>
      <c r="F325" s="186" t="s">
        <v>231</v>
      </c>
      <c r="G325" s="185"/>
      <c r="H325" s="185"/>
      <c r="J325" s="185"/>
      <c r="K325" s="185"/>
      <c r="L325" s="187"/>
      <c r="M325" s="188"/>
      <c r="N325" s="185"/>
      <c r="O325" s="185"/>
      <c r="P325" s="185"/>
      <c r="Q325" s="185"/>
      <c r="R325" s="185"/>
      <c r="S325" s="185"/>
      <c r="T325" s="189"/>
      <c r="AT325" s="190" t="s">
        <v>225</v>
      </c>
      <c r="AU325" s="190" t="s">
        <v>85</v>
      </c>
      <c r="AV325" s="190" t="s">
        <v>22</v>
      </c>
      <c r="AW325" s="190" t="s">
        <v>188</v>
      </c>
      <c r="AX325" s="190" t="s">
        <v>77</v>
      </c>
      <c r="AY325" s="190" t="s">
        <v>216</v>
      </c>
    </row>
    <row r="326" spans="2:51" s="6" customFormat="1" ht="15.75" customHeight="1">
      <c r="B326" s="167"/>
      <c r="C326" s="168"/>
      <c r="D326" s="169" t="s">
        <v>225</v>
      </c>
      <c r="E326" s="168" t="s">
        <v>148</v>
      </c>
      <c r="F326" s="170" t="s">
        <v>844</v>
      </c>
      <c r="G326" s="168"/>
      <c r="H326" s="171">
        <v>300.5</v>
      </c>
      <c r="J326" s="168"/>
      <c r="K326" s="168"/>
      <c r="L326" s="172"/>
      <c r="M326" s="173"/>
      <c r="N326" s="168"/>
      <c r="O326" s="168"/>
      <c r="P326" s="168"/>
      <c r="Q326" s="168"/>
      <c r="R326" s="168"/>
      <c r="S326" s="168"/>
      <c r="T326" s="174"/>
      <c r="AT326" s="175" t="s">
        <v>225</v>
      </c>
      <c r="AU326" s="175" t="s">
        <v>85</v>
      </c>
      <c r="AV326" s="175" t="s">
        <v>85</v>
      </c>
      <c r="AW326" s="175" t="s">
        <v>188</v>
      </c>
      <c r="AX326" s="175" t="s">
        <v>77</v>
      </c>
      <c r="AY326" s="175" t="s">
        <v>216</v>
      </c>
    </row>
    <row r="327" spans="2:51" s="6" customFormat="1" ht="15.75" customHeight="1">
      <c r="B327" s="176"/>
      <c r="C327" s="177"/>
      <c r="D327" s="169" t="s">
        <v>225</v>
      </c>
      <c r="E327" s="177"/>
      <c r="F327" s="178" t="s">
        <v>226</v>
      </c>
      <c r="G327" s="177"/>
      <c r="H327" s="179">
        <v>300.5</v>
      </c>
      <c r="J327" s="177"/>
      <c r="K327" s="177"/>
      <c r="L327" s="180"/>
      <c r="M327" s="181"/>
      <c r="N327" s="177"/>
      <c r="O327" s="177"/>
      <c r="P327" s="177"/>
      <c r="Q327" s="177"/>
      <c r="R327" s="177"/>
      <c r="S327" s="177"/>
      <c r="T327" s="182"/>
      <c r="AT327" s="183" t="s">
        <v>225</v>
      </c>
      <c r="AU327" s="183" t="s">
        <v>85</v>
      </c>
      <c r="AV327" s="183" t="s">
        <v>181</v>
      </c>
      <c r="AW327" s="183" t="s">
        <v>188</v>
      </c>
      <c r="AX327" s="183" t="s">
        <v>22</v>
      </c>
      <c r="AY327" s="183" t="s">
        <v>216</v>
      </c>
    </row>
    <row r="328" spans="2:65" s="6" customFormat="1" ht="15.75" customHeight="1">
      <c r="B328" s="23"/>
      <c r="C328" s="153" t="s">
        <v>499</v>
      </c>
      <c r="D328" s="153" t="s">
        <v>218</v>
      </c>
      <c r="E328" s="154" t="s">
        <v>435</v>
      </c>
      <c r="F328" s="155" t="s">
        <v>436</v>
      </c>
      <c r="G328" s="156" t="s">
        <v>112</v>
      </c>
      <c r="H328" s="157">
        <v>87.8</v>
      </c>
      <c r="I328" s="158"/>
      <c r="J328" s="159">
        <f>ROUND($I$328*$H$328,2)</f>
        <v>0</v>
      </c>
      <c r="K328" s="155" t="s">
        <v>221</v>
      </c>
      <c r="L328" s="43"/>
      <c r="M328" s="160"/>
      <c r="N328" s="161" t="s">
        <v>48</v>
      </c>
      <c r="O328" s="24"/>
      <c r="P328" s="24"/>
      <c r="Q328" s="162">
        <v>0</v>
      </c>
      <c r="R328" s="162">
        <f>$Q$328*$H$328</f>
        <v>0</v>
      </c>
      <c r="S328" s="162">
        <v>0</v>
      </c>
      <c r="T328" s="163">
        <f>$S$328*$H$328</f>
        <v>0</v>
      </c>
      <c r="AR328" s="97" t="s">
        <v>181</v>
      </c>
      <c r="AT328" s="97" t="s">
        <v>218</v>
      </c>
      <c r="AU328" s="97" t="s">
        <v>85</v>
      </c>
      <c r="AY328" s="6" t="s">
        <v>216</v>
      </c>
      <c r="BE328" s="164">
        <f>IF($N$328="základní",$J$328,0)</f>
        <v>0</v>
      </c>
      <c r="BF328" s="164">
        <f>IF($N$328="snížená",$J$328,0)</f>
        <v>0</v>
      </c>
      <c r="BG328" s="164">
        <f>IF($N$328="zákl. přenesená",$J$328,0)</f>
        <v>0</v>
      </c>
      <c r="BH328" s="164">
        <f>IF($N$328="sníž. přenesená",$J$328,0)</f>
        <v>0</v>
      </c>
      <c r="BI328" s="164">
        <f>IF($N$328="nulová",$J$328,0)</f>
        <v>0</v>
      </c>
      <c r="BJ328" s="97" t="s">
        <v>22</v>
      </c>
      <c r="BK328" s="164">
        <f>ROUND($I$328*$H$328,2)</f>
        <v>0</v>
      </c>
      <c r="BL328" s="97" t="s">
        <v>181</v>
      </c>
      <c r="BM328" s="97" t="s">
        <v>845</v>
      </c>
    </row>
    <row r="329" spans="2:47" s="6" customFormat="1" ht="27" customHeight="1">
      <c r="B329" s="23"/>
      <c r="C329" s="24"/>
      <c r="D329" s="165" t="s">
        <v>223</v>
      </c>
      <c r="E329" s="24"/>
      <c r="F329" s="166" t="s">
        <v>438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223</v>
      </c>
      <c r="AU329" s="6" t="s">
        <v>85</v>
      </c>
    </row>
    <row r="330" spans="2:51" s="6" customFormat="1" ht="15.75" customHeight="1">
      <c r="B330" s="184"/>
      <c r="C330" s="185"/>
      <c r="D330" s="169" t="s">
        <v>225</v>
      </c>
      <c r="E330" s="185"/>
      <c r="F330" s="186" t="s">
        <v>231</v>
      </c>
      <c r="G330" s="185"/>
      <c r="H330" s="185"/>
      <c r="J330" s="185"/>
      <c r="K330" s="185"/>
      <c r="L330" s="187"/>
      <c r="M330" s="188"/>
      <c r="N330" s="185"/>
      <c r="O330" s="185"/>
      <c r="P330" s="185"/>
      <c r="Q330" s="185"/>
      <c r="R330" s="185"/>
      <c r="S330" s="185"/>
      <c r="T330" s="189"/>
      <c r="AT330" s="190" t="s">
        <v>225</v>
      </c>
      <c r="AU330" s="190" t="s">
        <v>85</v>
      </c>
      <c r="AV330" s="190" t="s">
        <v>22</v>
      </c>
      <c r="AW330" s="190" t="s">
        <v>188</v>
      </c>
      <c r="AX330" s="190" t="s">
        <v>77</v>
      </c>
      <c r="AY330" s="190" t="s">
        <v>216</v>
      </c>
    </row>
    <row r="331" spans="2:51" s="6" customFormat="1" ht="15.75" customHeight="1">
      <c r="B331" s="167"/>
      <c r="C331" s="168"/>
      <c r="D331" s="169" t="s">
        <v>225</v>
      </c>
      <c r="E331" s="168" t="s">
        <v>122</v>
      </c>
      <c r="F331" s="170" t="s">
        <v>846</v>
      </c>
      <c r="G331" s="168"/>
      <c r="H331" s="171">
        <v>87.8</v>
      </c>
      <c r="J331" s="168"/>
      <c r="K331" s="168"/>
      <c r="L331" s="172"/>
      <c r="M331" s="173"/>
      <c r="N331" s="168"/>
      <c r="O331" s="168"/>
      <c r="P331" s="168"/>
      <c r="Q331" s="168"/>
      <c r="R331" s="168"/>
      <c r="S331" s="168"/>
      <c r="T331" s="174"/>
      <c r="AT331" s="175" t="s">
        <v>225</v>
      </c>
      <c r="AU331" s="175" t="s">
        <v>85</v>
      </c>
      <c r="AV331" s="175" t="s">
        <v>85</v>
      </c>
      <c r="AW331" s="175" t="s">
        <v>188</v>
      </c>
      <c r="AX331" s="175" t="s">
        <v>77</v>
      </c>
      <c r="AY331" s="175" t="s">
        <v>216</v>
      </c>
    </row>
    <row r="332" spans="2:51" s="6" customFormat="1" ht="15.75" customHeight="1">
      <c r="B332" s="176"/>
      <c r="C332" s="177"/>
      <c r="D332" s="169" t="s">
        <v>225</v>
      </c>
      <c r="E332" s="177"/>
      <c r="F332" s="178" t="s">
        <v>226</v>
      </c>
      <c r="G332" s="177"/>
      <c r="H332" s="179">
        <v>87.8</v>
      </c>
      <c r="J332" s="177"/>
      <c r="K332" s="177"/>
      <c r="L332" s="180"/>
      <c r="M332" s="181"/>
      <c r="N332" s="177"/>
      <c r="O332" s="177"/>
      <c r="P332" s="177"/>
      <c r="Q332" s="177"/>
      <c r="R332" s="177"/>
      <c r="S332" s="177"/>
      <c r="T332" s="182"/>
      <c r="AT332" s="183" t="s">
        <v>225</v>
      </c>
      <c r="AU332" s="183" t="s">
        <v>85</v>
      </c>
      <c r="AV332" s="183" t="s">
        <v>181</v>
      </c>
      <c r="AW332" s="183" t="s">
        <v>188</v>
      </c>
      <c r="AX332" s="183" t="s">
        <v>22</v>
      </c>
      <c r="AY332" s="183" t="s">
        <v>216</v>
      </c>
    </row>
    <row r="333" spans="2:65" s="6" customFormat="1" ht="15.75" customHeight="1">
      <c r="B333" s="23"/>
      <c r="C333" s="153" t="s">
        <v>504</v>
      </c>
      <c r="D333" s="153" t="s">
        <v>218</v>
      </c>
      <c r="E333" s="154" t="s">
        <v>440</v>
      </c>
      <c r="F333" s="155" t="s">
        <v>441</v>
      </c>
      <c r="G333" s="156" t="s">
        <v>112</v>
      </c>
      <c r="H333" s="157">
        <v>87.8</v>
      </c>
      <c r="I333" s="158"/>
      <c r="J333" s="159">
        <f>ROUND($I$333*$H$333,2)</f>
        <v>0</v>
      </c>
      <c r="K333" s="155" t="s">
        <v>221</v>
      </c>
      <c r="L333" s="43"/>
      <c r="M333" s="160"/>
      <c r="N333" s="161" t="s">
        <v>48</v>
      </c>
      <c r="O333" s="24"/>
      <c r="P333" s="24"/>
      <c r="Q333" s="162">
        <v>0</v>
      </c>
      <c r="R333" s="162">
        <f>$Q$333*$H$333</f>
        <v>0</v>
      </c>
      <c r="S333" s="162">
        <v>0</v>
      </c>
      <c r="T333" s="163">
        <f>$S$333*$H$333</f>
        <v>0</v>
      </c>
      <c r="AR333" s="97" t="s">
        <v>181</v>
      </c>
      <c r="AT333" s="97" t="s">
        <v>218</v>
      </c>
      <c r="AU333" s="97" t="s">
        <v>85</v>
      </c>
      <c r="AY333" s="6" t="s">
        <v>216</v>
      </c>
      <c r="BE333" s="164">
        <f>IF($N$333="základní",$J$333,0)</f>
        <v>0</v>
      </c>
      <c r="BF333" s="164">
        <f>IF($N$333="snížená",$J$333,0)</f>
        <v>0</v>
      </c>
      <c r="BG333" s="164">
        <f>IF($N$333="zákl. přenesená",$J$333,0)</f>
        <v>0</v>
      </c>
      <c r="BH333" s="164">
        <f>IF($N$333="sníž. přenesená",$J$333,0)</f>
        <v>0</v>
      </c>
      <c r="BI333" s="164">
        <f>IF($N$333="nulová",$J$333,0)</f>
        <v>0</v>
      </c>
      <c r="BJ333" s="97" t="s">
        <v>22</v>
      </c>
      <c r="BK333" s="164">
        <f>ROUND($I$333*$H$333,2)</f>
        <v>0</v>
      </c>
      <c r="BL333" s="97" t="s">
        <v>181</v>
      </c>
      <c r="BM333" s="97" t="s">
        <v>847</v>
      </c>
    </row>
    <row r="334" spans="2:47" s="6" customFormat="1" ht="27" customHeight="1">
      <c r="B334" s="23"/>
      <c r="C334" s="24"/>
      <c r="D334" s="165" t="s">
        <v>223</v>
      </c>
      <c r="E334" s="24"/>
      <c r="F334" s="166" t="s">
        <v>443</v>
      </c>
      <c r="G334" s="24"/>
      <c r="H334" s="24"/>
      <c r="J334" s="24"/>
      <c r="K334" s="24"/>
      <c r="L334" s="43"/>
      <c r="M334" s="56"/>
      <c r="N334" s="24"/>
      <c r="O334" s="24"/>
      <c r="P334" s="24"/>
      <c r="Q334" s="24"/>
      <c r="R334" s="24"/>
      <c r="S334" s="24"/>
      <c r="T334" s="57"/>
      <c r="AT334" s="6" t="s">
        <v>223</v>
      </c>
      <c r="AU334" s="6" t="s">
        <v>85</v>
      </c>
    </row>
    <row r="335" spans="2:51" s="6" customFormat="1" ht="15.75" customHeight="1">
      <c r="B335" s="167"/>
      <c r="C335" s="168"/>
      <c r="D335" s="169" t="s">
        <v>225</v>
      </c>
      <c r="E335" s="168"/>
      <c r="F335" s="170" t="s">
        <v>122</v>
      </c>
      <c r="G335" s="168"/>
      <c r="H335" s="171">
        <v>87.8</v>
      </c>
      <c r="J335" s="168"/>
      <c r="K335" s="168"/>
      <c r="L335" s="172"/>
      <c r="M335" s="173"/>
      <c r="N335" s="168"/>
      <c r="O335" s="168"/>
      <c r="P335" s="168"/>
      <c r="Q335" s="168"/>
      <c r="R335" s="168"/>
      <c r="S335" s="168"/>
      <c r="T335" s="174"/>
      <c r="AT335" s="175" t="s">
        <v>225</v>
      </c>
      <c r="AU335" s="175" t="s">
        <v>85</v>
      </c>
      <c r="AV335" s="175" t="s">
        <v>85</v>
      </c>
      <c r="AW335" s="175" t="s">
        <v>188</v>
      </c>
      <c r="AX335" s="175" t="s">
        <v>77</v>
      </c>
      <c r="AY335" s="175" t="s">
        <v>216</v>
      </c>
    </row>
    <row r="336" spans="2:51" s="6" customFormat="1" ht="15.75" customHeight="1">
      <c r="B336" s="176"/>
      <c r="C336" s="177"/>
      <c r="D336" s="169" t="s">
        <v>225</v>
      </c>
      <c r="E336" s="177"/>
      <c r="F336" s="178" t="s">
        <v>226</v>
      </c>
      <c r="G336" s="177"/>
      <c r="H336" s="179">
        <v>87.8</v>
      </c>
      <c r="J336" s="177"/>
      <c r="K336" s="177"/>
      <c r="L336" s="180"/>
      <c r="M336" s="181"/>
      <c r="N336" s="177"/>
      <c r="O336" s="177"/>
      <c r="P336" s="177"/>
      <c r="Q336" s="177"/>
      <c r="R336" s="177"/>
      <c r="S336" s="177"/>
      <c r="T336" s="182"/>
      <c r="AT336" s="183" t="s">
        <v>225</v>
      </c>
      <c r="AU336" s="183" t="s">
        <v>85</v>
      </c>
      <c r="AV336" s="183" t="s">
        <v>181</v>
      </c>
      <c r="AW336" s="183" t="s">
        <v>188</v>
      </c>
      <c r="AX336" s="183" t="s">
        <v>22</v>
      </c>
      <c r="AY336" s="183" t="s">
        <v>216</v>
      </c>
    </row>
    <row r="337" spans="2:65" s="6" customFormat="1" ht="15.75" customHeight="1">
      <c r="B337" s="23"/>
      <c r="C337" s="153" t="s">
        <v>509</v>
      </c>
      <c r="D337" s="153" t="s">
        <v>218</v>
      </c>
      <c r="E337" s="154" t="s">
        <v>848</v>
      </c>
      <c r="F337" s="155" t="s">
        <v>849</v>
      </c>
      <c r="G337" s="156" t="s">
        <v>112</v>
      </c>
      <c r="H337" s="157">
        <v>100.78</v>
      </c>
      <c r="I337" s="158"/>
      <c r="J337" s="159">
        <f>ROUND($I$337*$H$337,2)</f>
        <v>0</v>
      </c>
      <c r="K337" s="155" t="s">
        <v>221</v>
      </c>
      <c r="L337" s="43"/>
      <c r="M337" s="160"/>
      <c r="N337" s="161" t="s">
        <v>48</v>
      </c>
      <c r="O337" s="24"/>
      <c r="P337" s="24"/>
      <c r="Q337" s="162">
        <v>0.08425</v>
      </c>
      <c r="R337" s="162">
        <f>$Q$337*$H$337</f>
        <v>8.490715</v>
      </c>
      <c r="S337" s="162">
        <v>0</v>
      </c>
      <c r="T337" s="163">
        <f>$S$337*$H$337</f>
        <v>0</v>
      </c>
      <c r="AR337" s="97" t="s">
        <v>181</v>
      </c>
      <c r="AT337" s="97" t="s">
        <v>218</v>
      </c>
      <c r="AU337" s="97" t="s">
        <v>85</v>
      </c>
      <c r="AY337" s="6" t="s">
        <v>216</v>
      </c>
      <c r="BE337" s="164">
        <f>IF($N$337="základní",$J$337,0)</f>
        <v>0</v>
      </c>
      <c r="BF337" s="164">
        <f>IF($N$337="snížená",$J$337,0)</f>
        <v>0</v>
      </c>
      <c r="BG337" s="164">
        <f>IF($N$337="zákl. přenesená",$J$337,0)</f>
        <v>0</v>
      </c>
      <c r="BH337" s="164">
        <f>IF($N$337="sníž. přenesená",$J$337,0)</f>
        <v>0</v>
      </c>
      <c r="BI337" s="164">
        <f>IF($N$337="nulová",$J$337,0)</f>
        <v>0</v>
      </c>
      <c r="BJ337" s="97" t="s">
        <v>22</v>
      </c>
      <c r="BK337" s="164">
        <f>ROUND($I$337*$H$337,2)</f>
        <v>0</v>
      </c>
      <c r="BL337" s="97" t="s">
        <v>181</v>
      </c>
      <c r="BM337" s="97" t="s">
        <v>850</v>
      </c>
    </row>
    <row r="338" spans="2:47" s="6" customFormat="1" ht="38.25" customHeight="1">
      <c r="B338" s="23"/>
      <c r="C338" s="24"/>
      <c r="D338" s="165" t="s">
        <v>223</v>
      </c>
      <c r="E338" s="24"/>
      <c r="F338" s="166" t="s">
        <v>851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223</v>
      </c>
      <c r="AU338" s="6" t="s">
        <v>85</v>
      </c>
    </row>
    <row r="339" spans="2:51" s="6" customFormat="1" ht="15.75" customHeight="1">
      <c r="B339" s="167"/>
      <c r="C339" s="168"/>
      <c r="D339" s="169" t="s">
        <v>225</v>
      </c>
      <c r="E339" s="168"/>
      <c r="F339" s="170" t="s">
        <v>852</v>
      </c>
      <c r="G339" s="168"/>
      <c r="H339" s="171">
        <v>100.78</v>
      </c>
      <c r="J339" s="168"/>
      <c r="K339" s="168"/>
      <c r="L339" s="172"/>
      <c r="M339" s="173"/>
      <c r="N339" s="168"/>
      <c r="O339" s="168"/>
      <c r="P339" s="168"/>
      <c r="Q339" s="168"/>
      <c r="R339" s="168"/>
      <c r="S339" s="168"/>
      <c r="T339" s="174"/>
      <c r="AT339" s="175" t="s">
        <v>225</v>
      </c>
      <c r="AU339" s="175" t="s">
        <v>85</v>
      </c>
      <c r="AV339" s="175" t="s">
        <v>85</v>
      </c>
      <c r="AW339" s="175" t="s">
        <v>188</v>
      </c>
      <c r="AX339" s="175" t="s">
        <v>77</v>
      </c>
      <c r="AY339" s="175" t="s">
        <v>216</v>
      </c>
    </row>
    <row r="340" spans="2:51" s="6" customFormat="1" ht="15.75" customHeight="1">
      <c r="B340" s="176"/>
      <c r="C340" s="177"/>
      <c r="D340" s="169" t="s">
        <v>225</v>
      </c>
      <c r="E340" s="177"/>
      <c r="F340" s="178" t="s">
        <v>226</v>
      </c>
      <c r="G340" s="177"/>
      <c r="H340" s="179">
        <v>100.78</v>
      </c>
      <c r="J340" s="177"/>
      <c r="K340" s="177"/>
      <c r="L340" s="180"/>
      <c r="M340" s="181"/>
      <c r="N340" s="177"/>
      <c r="O340" s="177"/>
      <c r="P340" s="177"/>
      <c r="Q340" s="177"/>
      <c r="R340" s="177"/>
      <c r="S340" s="177"/>
      <c r="T340" s="182"/>
      <c r="AT340" s="183" t="s">
        <v>225</v>
      </c>
      <c r="AU340" s="183" t="s">
        <v>85</v>
      </c>
      <c r="AV340" s="183" t="s">
        <v>181</v>
      </c>
      <c r="AW340" s="183" t="s">
        <v>188</v>
      </c>
      <c r="AX340" s="183" t="s">
        <v>22</v>
      </c>
      <c r="AY340" s="183" t="s">
        <v>216</v>
      </c>
    </row>
    <row r="341" spans="2:65" s="6" customFormat="1" ht="15.75" customHeight="1">
      <c r="B341" s="23"/>
      <c r="C341" s="192" t="s">
        <v>515</v>
      </c>
      <c r="D341" s="192" t="s">
        <v>325</v>
      </c>
      <c r="E341" s="193" t="s">
        <v>450</v>
      </c>
      <c r="F341" s="194" t="s">
        <v>451</v>
      </c>
      <c r="G341" s="195" t="s">
        <v>112</v>
      </c>
      <c r="H341" s="196">
        <v>69.488</v>
      </c>
      <c r="I341" s="197"/>
      <c r="J341" s="198">
        <f>ROUND($I$341*$H$341,2)</f>
        <v>0</v>
      </c>
      <c r="K341" s="194"/>
      <c r="L341" s="199"/>
      <c r="M341" s="200"/>
      <c r="N341" s="201" t="s">
        <v>48</v>
      </c>
      <c r="O341" s="24"/>
      <c r="P341" s="24"/>
      <c r="Q341" s="162">
        <v>0.131</v>
      </c>
      <c r="R341" s="162">
        <f>$Q$341*$H$341</f>
        <v>9.102928</v>
      </c>
      <c r="S341" s="162">
        <v>0</v>
      </c>
      <c r="T341" s="163">
        <f>$S$341*$H$341</f>
        <v>0</v>
      </c>
      <c r="AR341" s="97" t="s">
        <v>262</v>
      </c>
      <c r="AT341" s="97" t="s">
        <v>325</v>
      </c>
      <c r="AU341" s="97" t="s">
        <v>85</v>
      </c>
      <c r="AY341" s="6" t="s">
        <v>216</v>
      </c>
      <c r="BE341" s="164">
        <f>IF($N$341="základní",$J$341,0)</f>
        <v>0</v>
      </c>
      <c r="BF341" s="164">
        <f>IF($N$341="snížená",$J$341,0)</f>
        <v>0</v>
      </c>
      <c r="BG341" s="164">
        <f>IF($N$341="zákl. přenesená",$J$341,0)</f>
        <v>0</v>
      </c>
      <c r="BH341" s="164">
        <f>IF($N$341="sníž. přenesená",$J$341,0)</f>
        <v>0</v>
      </c>
      <c r="BI341" s="164">
        <f>IF($N$341="nulová",$J$341,0)</f>
        <v>0</v>
      </c>
      <c r="BJ341" s="97" t="s">
        <v>22</v>
      </c>
      <c r="BK341" s="164">
        <f>ROUND($I$341*$H$341,2)</f>
        <v>0</v>
      </c>
      <c r="BL341" s="97" t="s">
        <v>181</v>
      </c>
      <c r="BM341" s="97" t="s">
        <v>853</v>
      </c>
    </row>
    <row r="342" spans="2:47" s="6" customFormat="1" ht="16.5" customHeight="1">
      <c r="B342" s="23"/>
      <c r="C342" s="24"/>
      <c r="D342" s="165" t="s">
        <v>223</v>
      </c>
      <c r="E342" s="24"/>
      <c r="F342" s="166" t="s">
        <v>451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223</v>
      </c>
      <c r="AU342" s="6" t="s">
        <v>85</v>
      </c>
    </row>
    <row r="343" spans="2:51" s="6" customFormat="1" ht="15.75" customHeight="1">
      <c r="B343" s="184"/>
      <c r="C343" s="185"/>
      <c r="D343" s="169" t="s">
        <v>225</v>
      </c>
      <c r="E343" s="185"/>
      <c r="F343" s="186" t="s">
        <v>231</v>
      </c>
      <c r="G343" s="185"/>
      <c r="H343" s="185"/>
      <c r="J343" s="185"/>
      <c r="K343" s="185"/>
      <c r="L343" s="187"/>
      <c r="M343" s="188"/>
      <c r="N343" s="185"/>
      <c r="O343" s="185"/>
      <c r="P343" s="185"/>
      <c r="Q343" s="185"/>
      <c r="R343" s="185"/>
      <c r="S343" s="185"/>
      <c r="T343" s="189"/>
      <c r="AT343" s="190" t="s">
        <v>225</v>
      </c>
      <c r="AU343" s="190" t="s">
        <v>85</v>
      </c>
      <c r="AV343" s="190" t="s">
        <v>22</v>
      </c>
      <c r="AW343" s="190" t="s">
        <v>188</v>
      </c>
      <c r="AX343" s="190" t="s">
        <v>77</v>
      </c>
      <c r="AY343" s="190" t="s">
        <v>216</v>
      </c>
    </row>
    <row r="344" spans="2:51" s="6" customFormat="1" ht="15.75" customHeight="1">
      <c r="B344" s="167"/>
      <c r="C344" s="168"/>
      <c r="D344" s="169" t="s">
        <v>225</v>
      </c>
      <c r="E344" s="168"/>
      <c r="F344" s="170" t="s">
        <v>854</v>
      </c>
      <c r="G344" s="168"/>
      <c r="H344" s="171">
        <v>68.8</v>
      </c>
      <c r="J344" s="168"/>
      <c r="K344" s="168"/>
      <c r="L344" s="172"/>
      <c r="M344" s="173"/>
      <c r="N344" s="168"/>
      <c r="O344" s="168"/>
      <c r="P344" s="168"/>
      <c r="Q344" s="168"/>
      <c r="R344" s="168"/>
      <c r="S344" s="168"/>
      <c r="T344" s="174"/>
      <c r="AT344" s="175" t="s">
        <v>225</v>
      </c>
      <c r="AU344" s="175" t="s">
        <v>85</v>
      </c>
      <c r="AV344" s="175" t="s">
        <v>85</v>
      </c>
      <c r="AW344" s="175" t="s">
        <v>188</v>
      </c>
      <c r="AX344" s="175" t="s">
        <v>77</v>
      </c>
      <c r="AY344" s="175" t="s">
        <v>216</v>
      </c>
    </row>
    <row r="345" spans="2:51" s="6" customFormat="1" ht="15.75" customHeight="1">
      <c r="B345" s="176"/>
      <c r="C345" s="177"/>
      <c r="D345" s="169" t="s">
        <v>225</v>
      </c>
      <c r="E345" s="177" t="s">
        <v>168</v>
      </c>
      <c r="F345" s="178" t="s">
        <v>226</v>
      </c>
      <c r="G345" s="177"/>
      <c r="H345" s="179">
        <v>68.8</v>
      </c>
      <c r="J345" s="177"/>
      <c r="K345" s="177"/>
      <c r="L345" s="180"/>
      <c r="M345" s="181"/>
      <c r="N345" s="177"/>
      <c r="O345" s="177"/>
      <c r="P345" s="177"/>
      <c r="Q345" s="177"/>
      <c r="R345" s="177"/>
      <c r="S345" s="177"/>
      <c r="T345" s="182"/>
      <c r="AT345" s="183" t="s">
        <v>225</v>
      </c>
      <c r="AU345" s="183" t="s">
        <v>85</v>
      </c>
      <c r="AV345" s="183" t="s">
        <v>181</v>
      </c>
      <c r="AW345" s="183" t="s">
        <v>188</v>
      </c>
      <c r="AX345" s="183" t="s">
        <v>22</v>
      </c>
      <c r="AY345" s="183" t="s">
        <v>216</v>
      </c>
    </row>
    <row r="346" spans="2:51" s="6" customFormat="1" ht="15.75" customHeight="1">
      <c r="B346" s="167"/>
      <c r="C346" s="168"/>
      <c r="D346" s="169" t="s">
        <v>225</v>
      </c>
      <c r="E346" s="168"/>
      <c r="F346" s="170" t="s">
        <v>855</v>
      </c>
      <c r="G346" s="168"/>
      <c r="H346" s="171">
        <v>69.488</v>
      </c>
      <c r="J346" s="168"/>
      <c r="K346" s="168"/>
      <c r="L346" s="172"/>
      <c r="M346" s="173"/>
      <c r="N346" s="168"/>
      <c r="O346" s="168"/>
      <c r="P346" s="168"/>
      <c r="Q346" s="168"/>
      <c r="R346" s="168"/>
      <c r="S346" s="168"/>
      <c r="T346" s="174"/>
      <c r="AT346" s="175" t="s">
        <v>225</v>
      </c>
      <c r="AU346" s="175" t="s">
        <v>85</v>
      </c>
      <c r="AV346" s="175" t="s">
        <v>85</v>
      </c>
      <c r="AW346" s="175" t="s">
        <v>77</v>
      </c>
      <c r="AX346" s="175" t="s">
        <v>22</v>
      </c>
      <c r="AY346" s="175" t="s">
        <v>216</v>
      </c>
    </row>
    <row r="347" spans="2:65" s="6" customFormat="1" ht="15.75" customHeight="1">
      <c r="B347" s="23"/>
      <c r="C347" s="192" t="s">
        <v>520</v>
      </c>
      <c r="D347" s="192" t="s">
        <v>325</v>
      </c>
      <c r="E347" s="193" t="s">
        <v>456</v>
      </c>
      <c r="F347" s="194" t="s">
        <v>457</v>
      </c>
      <c r="G347" s="195" t="s">
        <v>112</v>
      </c>
      <c r="H347" s="196">
        <v>25.317</v>
      </c>
      <c r="I347" s="197"/>
      <c r="J347" s="198">
        <f>ROUND($I$347*$H$347,2)</f>
        <v>0</v>
      </c>
      <c r="K347" s="194"/>
      <c r="L347" s="199"/>
      <c r="M347" s="200"/>
      <c r="N347" s="201" t="s">
        <v>48</v>
      </c>
      <c r="O347" s="24"/>
      <c r="P347" s="24"/>
      <c r="Q347" s="162">
        <v>0.131</v>
      </c>
      <c r="R347" s="162">
        <f>$Q$347*$H$347</f>
        <v>3.3165270000000002</v>
      </c>
      <c r="S347" s="162">
        <v>0</v>
      </c>
      <c r="T347" s="163">
        <f>$S$347*$H$347</f>
        <v>0</v>
      </c>
      <c r="AR347" s="97" t="s">
        <v>262</v>
      </c>
      <c r="AT347" s="97" t="s">
        <v>325</v>
      </c>
      <c r="AU347" s="97" t="s">
        <v>85</v>
      </c>
      <c r="AY347" s="6" t="s">
        <v>216</v>
      </c>
      <c r="BE347" s="164">
        <f>IF($N$347="základní",$J$347,0)</f>
        <v>0</v>
      </c>
      <c r="BF347" s="164">
        <f>IF($N$347="snížená",$J$347,0)</f>
        <v>0</v>
      </c>
      <c r="BG347" s="164">
        <f>IF($N$347="zákl. přenesená",$J$347,0)</f>
        <v>0</v>
      </c>
      <c r="BH347" s="164">
        <f>IF($N$347="sníž. přenesená",$J$347,0)</f>
        <v>0</v>
      </c>
      <c r="BI347" s="164">
        <f>IF($N$347="nulová",$J$347,0)</f>
        <v>0</v>
      </c>
      <c r="BJ347" s="97" t="s">
        <v>22</v>
      </c>
      <c r="BK347" s="164">
        <f>ROUND($I$347*$H$347,2)</f>
        <v>0</v>
      </c>
      <c r="BL347" s="97" t="s">
        <v>181</v>
      </c>
      <c r="BM347" s="97" t="s">
        <v>856</v>
      </c>
    </row>
    <row r="348" spans="2:47" s="6" customFormat="1" ht="16.5" customHeight="1">
      <c r="B348" s="23"/>
      <c r="C348" s="24"/>
      <c r="D348" s="165" t="s">
        <v>223</v>
      </c>
      <c r="E348" s="24"/>
      <c r="F348" s="166" t="s">
        <v>457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223</v>
      </c>
      <c r="AU348" s="6" t="s">
        <v>85</v>
      </c>
    </row>
    <row r="349" spans="2:47" s="6" customFormat="1" ht="30.75" customHeight="1">
      <c r="B349" s="23"/>
      <c r="C349" s="24"/>
      <c r="D349" s="169" t="s">
        <v>256</v>
      </c>
      <c r="E349" s="24"/>
      <c r="F349" s="191" t="s">
        <v>459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256</v>
      </c>
      <c r="AU349" s="6" t="s">
        <v>85</v>
      </c>
    </row>
    <row r="350" spans="2:51" s="6" customFormat="1" ht="15.75" customHeight="1">
      <c r="B350" s="184"/>
      <c r="C350" s="185"/>
      <c r="D350" s="169" t="s">
        <v>225</v>
      </c>
      <c r="E350" s="185"/>
      <c r="F350" s="186" t="s">
        <v>231</v>
      </c>
      <c r="G350" s="185"/>
      <c r="H350" s="185"/>
      <c r="J350" s="185"/>
      <c r="K350" s="185"/>
      <c r="L350" s="187"/>
      <c r="M350" s="188"/>
      <c r="N350" s="185"/>
      <c r="O350" s="185"/>
      <c r="P350" s="185"/>
      <c r="Q350" s="185"/>
      <c r="R350" s="185"/>
      <c r="S350" s="185"/>
      <c r="T350" s="189"/>
      <c r="AT350" s="190" t="s">
        <v>225</v>
      </c>
      <c r="AU350" s="190" t="s">
        <v>85</v>
      </c>
      <c r="AV350" s="190" t="s">
        <v>22</v>
      </c>
      <c r="AW350" s="190" t="s">
        <v>188</v>
      </c>
      <c r="AX350" s="190" t="s">
        <v>77</v>
      </c>
      <c r="AY350" s="190" t="s">
        <v>216</v>
      </c>
    </row>
    <row r="351" spans="2:51" s="6" customFormat="1" ht="15.75" customHeight="1">
      <c r="B351" s="167"/>
      <c r="C351" s="168"/>
      <c r="D351" s="169" t="s">
        <v>225</v>
      </c>
      <c r="E351" s="168"/>
      <c r="F351" s="170" t="s">
        <v>857</v>
      </c>
      <c r="G351" s="168"/>
      <c r="H351" s="171">
        <v>24.58</v>
      </c>
      <c r="J351" s="168"/>
      <c r="K351" s="168"/>
      <c r="L351" s="172"/>
      <c r="M351" s="173"/>
      <c r="N351" s="168"/>
      <c r="O351" s="168"/>
      <c r="P351" s="168"/>
      <c r="Q351" s="168"/>
      <c r="R351" s="168"/>
      <c r="S351" s="168"/>
      <c r="T351" s="174"/>
      <c r="AT351" s="175" t="s">
        <v>225</v>
      </c>
      <c r="AU351" s="175" t="s">
        <v>85</v>
      </c>
      <c r="AV351" s="175" t="s">
        <v>85</v>
      </c>
      <c r="AW351" s="175" t="s">
        <v>188</v>
      </c>
      <c r="AX351" s="175" t="s">
        <v>77</v>
      </c>
      <c r="AY351" s="175" t="s">
        <v>216</v>
      </c>
    </row>
    <row r="352" spans="2:51" s="6" customFormat="1" ht="15.75" customHeight="1">
      <c r="B352" s="176"/>
      <c r="C352" s="177"/>
      <c r="D352" s="169" t="s">
        <v>225</v>
      </c>
      <c r="E352" s="177" t="s">
        <v>171</v>
      </c>
      <c r="F352" s="178" t="s">
        <v>226</v>
      </c>
      <c r="G352" s="177"/>
      <c r="H352" s="179">
        <v>24.58</v>
      </c>
      <c r="J352" s="177"/>
      <c r="K352" s="177"/>
      <c r="L352" s="180"/>
      <c r="M352" s="181"/>
      <c r="N352" s="177"/>
      <c r="O352" s="177"/>
      <c r="P352" s="177"/>
      <c r="Q352" s="177"/>
      <c r="R352" s="177"/>
      <c r="S352" s="177"/>
      <c r="T352" s="182"/>
      <c r="AT352" s="183" t="s">
        <v>225</v>
      </c>
      <c r="AU352" s="183" t="s">
        <v>85</v>
      </c>
      <c r="AV352" s="183" t="s">
        <v>181</v>
      </c>
      <c r="AW352" s="183" t="s">
        <v>188</v>
      </c>
      <c r="AX352" s="183" t="s">
        <v>22</v>
      </c>
      <c r="AY352" s="183" t="s">
        <v>216</v>
      </c>
    </row>
    <row r="353" spans="2:51" s="6" customFormat="1" ht="15.75" customHeight="1">
      <c r="B353" s="167"/>
      <c r="C353" s="168"/>
      <c r="D353" s="169" t="s">
        <v>225</v>
      </c>
      <c r="E353" s="168"/>
      <c r="F353" s="170" t="s">
        <v>858</v>
      </c>
      <c r="G353" s="168"/>
      <c r="H353" s="171">
        <v>25.317</v>
      </c>
      <c r="J353" s="168"/>
      <c r="K353" s="168"/>
      <c r="L353" s="172"/>
      <c r="M353" s="173"/>
      <c r="N353" s="168"/>
      <c r="O353" s="168"/>
      <c r="P353" s="168"/>
      <c r="Q353" s="168"/>
      <c r="R353" s="168"/>
      <c r="S353" s="168"/>
      <c r="T353" s="174"/>
      <c r="AT353" s="175" t="s">
        <v>225</v>
      </c>
      <c r="AU353" s="175" t="s">
        <v>85</v>
      </c>
      <c r="AV353" s="175" t="s">
        <v>85</v>
      </c>
      <c r="AW353" s="175" t="s">
        <v>77</v>
      </c>
      <c r="AX353" s="175" t="s">
        <v>22</v>
      </c>
      <c r="AY353" s="175" t="s">
        <v>216</v>
      </c>
    </row>
    <row r="354" spans="2:65" s="6" customFormat="1" ht="15.75" customHeight="1">
      <c r="B354" s="23"/>
      <c r="C354" s="192" t="s">
        <v>525</v>
      </c>
      <c r="D354" s="192" t="s">
        <v>325</v>
      </c>
      <c r="E354" s="193" t="s">
        <v>859</v>
      </c>
      <c r="F354" s="194" t="s">
        <v>860</v>
      </c>
      <c r="G354" s="195" t="s">
        <v>112</v>
      </c>
      <c r="H354" s="196">
        <v>7.4</v>
      </c>
      <c r="I354" s="197"/>
      <c r="J354" s="198">
        <f>ROUND($I$354*$H$354,2)</f>
        <v>0</v>
      </c>
      <c r="K354" s="194"/>
      <c r="L354" s="199"/>
      <c r="M354" s="200"/>
      <c r="N354" s="201" t="s">
        <v>48</v>
      </c>
      <c r="O354" s="24"/>
      <c r="P354" s="24"/>
      <c r="Q354" s="162">
        <v>0</v>
      </c>
      <c r="R354" s="162">
        <f>$Q$354*$H$354</f>
        <v>0</v>
      </c>
      <c r="S354" s="162">
        <v>0</v>
      </c>
      <c r="T354" s="163">
        <f>$S$354*$H$354</f>
        <v>0</v>
      </c>
      <c r="AR354" s="97" t="s">
        <v>262</v>
      </c>
      <c r="AT354" s="97" t="s">
        <v>325</v>
      </c>
      <c r="AU354" s="97" t="s">
        <v>85</v>
      </c>
      <c r="AY354" s="6" t="s">
        <v>216</v>
      </c>
      <c r="BE354" s="164">
        <f>IF($N$354="základní",$J$354,0)</f>
        <v>0</v>
      </c>
      <c r="BF354" s="164">
        <f>IF($N$354="snížená",$J$354,0)</f>
        <v>0</v>
      </c>
      <c r="BG354" s="164">
        <f>IF($N$354="zákl. přenesená",$J$354,0)</f>
        <v>0</v>
      </c>
      <c r="BH354" s="164">
        <f>IF($N$354="sníž. přenesená",$J$354,0)</f>
        <v>0</v>
      </c>
      <c r="BI354" s="164">
        <f>IF($N$354="nulová",$J$354,0)</f>
        <v>0</v>
      </c>
      <c r="BJ354" s="97" t="s">
        <v>22</v>
      </c>
      <c r="BK354" s="164">
        <f>ROUND($I$354*$H$354,2)</f>
        <v>0</v>
      </c>
      <c r="BL354" s="97" t="s">
        <v>181</v>
      </c>
      <c r="BM354" s="97" t="s">
        <v>861</v>
      </c>
    </row>
    <row r="355" spans="2:47" s="6" customFormat="1" ht="16.5" customHeight="1">
      <c r="B355" s="23"/>
      <c r="C355" s="24"/>
      <c r="D355" s="165" t="s">
        <v>223</v>
      </c>
      <c r="E355" s="24"/>
      <c r="F355" s="166" t="s">
        <v>862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223</v>
      </c>
      <c r="AU355" s="6" t="s">
        <v>85</v>
      </c>
    </row>
    <row r="356" spans="2:51" s="6" customFormat="1" ht="15.75" customHeight="1">
      <c r="B356" s="184"/>
      <c r="C356" s="185"/>
      <c r="D356" s="169" t="s">
        <v>225</v>
      </c>
      <c r="E356" s="185"/>
      <c r="F356" s="186" t="s">
        <v>231</v>
      </c>
      <c r="G356" s="185"/>
      <c r="H356" s="185"/>
      <c r="J356" s="185"/>
      <c r="K356" s="185"/>
      <c r="L356" s="187"/>
      <c r="M356" s="188"/>
      <c r="N356" s="185"/>
      <c r="O356" s="185"/>
      <c r="P356" s="185"/>
      <c r="Q356" s="185"/>
      <c r="R356" s="185"/>
      <c r="S356" s="185"/>
      <c r="T356" s="189"/>
      <c r="AT356" s="190" t="s">
        <v>225</v>
      </c>
      <c r="AU356" s="190" t="s">
        <v>85</v>
      </c>
      <c r="AV356" s="190" t="s">
        <v>22</v>
      </c>
      <c r="AW356" s="190" t="s">
        <v>188</v>
      </c>
      <c r="AX356" s="190" t="s">
        <v>77</v>
      </c>
      <c r="AY356" s="190" t="s">
        <v>216</v>
      </c>
    </row>
    <row r="357" spans="2:51" s="6" customFormat="1" ht="15.75" customHeight="1">
      <c r="B357" s="167"/>
      <c r="C357" s="168"/>
      <c r="D357" s="169" t="s">
        <v>225</v>
      </c>
      <c r="E357" s="168" t="s">
        <v>177</v>
      </c>
      <c r="F357" s="170" t="s">
        <v>863</v>
      </c>
      <c r="G357" s="168"/>
      <c r="H357" s="171">
        <v>7.4</v>
      </c>
      <c r="J357" s="168"/>
      <c r="K357" s="168"/>
      <c r="L357" s="172"/>
      <c r="M357" s="173"/>
      <c r="N357" s="168"/>
      <c r="O357" s="168"/>
      <c r="P357" s="168"/>
      <c r="Q357" s="168"/>
      <c r="R357" s="168"/>
      <c r="S357" s="168"/>
      <c r="T357" s="174"/>
      <c r="AT357" s="175" t="s">
        <v>225</v>
      </c>
      <c r="AU357" s="175" t="s">
        <v>85</v>
      </c>
      <c r="AV357" s="175" t="s">
        <v>85</v>
      </c>
      <c r="AW357" s="175" t="s">
        <v>188</v>
      </c>
      <c r="AX357" s="175" t="s">
        <v>77</v>
      </c>
      <c r="AY357" s="175" t="s">
        <v>216</v>
      </c>
    </row>
    <row r="358" spans="2:51" s="6" customFormat="1" ht="15.75" customHeight="1">
      <c r="B358" s="176"/>
      <c r="C358" s="177"/>
      <c r="D358" s="169" t="s">
        <v>225</v>
      </c>
      <c r="E358" s="177"/>
      <c r="F358" s="178" t="s">
        <v>226</v>
      </c>
      <c r="G358" s="177"/>
      <c r="H358" s="179">
        <v>7.4</v>
      </c>
      <c r="J358" s="177"/>
      <c r="K358" s="177"/>
      <c r="L358" s="180"/>
      <c r="M358" s="181"/>
      <c r="N358" s="177"/>
      <c r="O358" s="177"/>
      <c r="P358" s="177"/>
      <c r="Q358" s="177"/>
      <c r="R358" s="177"/>
      <c r="S358" s="177"/>
      <c r="T358" s="182"/>
      <c r="AT358" s="183" t="s">
        <v>225</v>
      </c>
      <c r="AU358" s="183" t="s">
        <v>85</v>
      </c>
      <c r="AV358" s="183" t="s">
        <v>181</v>
      </c>
      <c r="AW358" s="183" t="s">
        <v>188</v>
      </c>
      <c r="AX358" s="183" t="s">
        <v>22</v>
      </c>
      <c r="AY358" s="183" t="s">
        <v>216</v>
      </c>
    </row>
    <row r="359" spans="2:63" s="140" customFormat="1" ht="30.75" customHeight="1">
      <c r="B359" s="141"/>
      <c r="C359" s="142"/>
      <c r="D359" s="142" t="s">
        <v>76</v>
      </c>
      <c r="E359" s="151" t="s">
        <v>262</v>
      </c>
      <c r="F359" s="151" t="s">
        <v>483</v>
      </c>
      <c r="G359" s="142"/>
      <c r="H359" s="142"/>
      <c r="J359" s="152">
        <f>$BK$359</f>
        <v>0</v>
      </c>
      <c r="K359" s="142"/>
      <c r="L359" s="145"/>
      <c r="M359" s="146"/>
      <c r="N359" s="142"/>
      <c r="O359" s="142"/>
      <c r="P359" s="147">
        <f>SUM($P$360:$P$412)</f>
        <v>0</v>
      </c>
      <c r="Q359" s="142"/>
      <c r="R359" s="147">
        <f>SUM($R$360:$R$412)</f>
        <v>1.5207200000000003</v>
      </c>
      <c r="S359" s="142"/>
      <c r="T359" s="148">
        <f>SUM($T$360:$T$412)</f>
        <v>0</v>
      </c>
      <c r="AR359" s="149" t="s">
        <v>22</v>
      </c>
      <c r="AT359" s="149" t="s">
        <v>76</v>
      </c>
      <c r="AU359" s="149" t="s">
        <v>22</v>
      </c>
      <c r="AY359" s="149" t="s">
        <v>216</v>
      </c>
      <c r="BK359" s="150">
        <f>SUM($BK$360:$BK$412)</f>
        <v>0</v>
      </c>
    </row>
    <row r="360" spans="2:65" s="6" customFormat="1" ht="15.75" customHeight="1">
      <c r="B360" s="23"/>
      <c r="C360" s="153" t="s">
        <v>530</v>
      </c>
      <c r="D360" s="153" t="s">
        <v>218</v>
      </c>
      <c r="E360" s="154" t="s">
        <v>864</v>
      </c>
      <c r="F360" s="155" t="s">
        <v>865</v>
      </c>
      <c r="G360" s="156" t="s">
        <v>116</v>
      </c>
      <c r="H360" s="157">
        <v>13.2</v>
      </c>
      <c r="I360" s="158"/>
      <c r="J360" s="159">
        <f>ROUND($I$360*$H$360,2)</f>
        <v>0</v>
      </c>
      <c r="K360" s="155" t="s">
        <v>221</v>
      </c>
      <c r="L360" s="43"/>
      <c r="M360" s="160"/>
      <c r="N360" s="161" t="s">
        <v>48</v>
      </c>
      <c r="O360" s="24"/>
      <c r="P360" s="24"/>
      <c r="Q360" s="162">
        <v>0.0033</v>
      </c>
      <c r="R360" s="162">
        <f>$Q$360*$H$360</f>
        <v>0.043559999999999995</v>
      </c>
      <c r="S360" s="162">
        <v>0</v>
      </c>
      <c r="T360" s="163">
        <f>$S$360*$H$360</f>
        <v>0</v>
      </c>
      <c r="AR360" s="97" t="s">
        <v>181</v>
      </c>
      <c r="AT360" s="97" t="s">
        <v>218</v>
      </c>
      <c r="AU360" s="97" t="s">
        <v>85</v>
      </c>
      <c r="AY360" s="6" t="s">
        <v>216</v>
      </c>
      <c r="BE360" s="164">
        <f>IF($N$360="základní",$J$360,0)</f>
        <v>0</v>
      </c>
      <c r="BF360" s="164">
        <f>IF($N$360="snížená",$J$360,0)</f>
        <v>0</v>
      </c>
      <c r="BG360" s="164">
        <f>IF($N$360="zákl. přenesená",$J$360,0)</f>
        <v>0</v>
      </c>
      <c r="BH360" s="164">
        <f>IF($N$360="sníž. přenesená",$J$360,0)</f>
        <v>0</v>
      </c>
      <c r="BI360" s="164">
        <f>IF($N$360="nulová",$J$360,0)</f>
        <v>0</v>
      </c>
      <c r="BJ360" s="97" t="s">
        <v>22</v>
      </c>
      <c r="BK360" s="164">
        <f>ROUND($I$360*$H$360,2)</f>
        <v>0</v>
      </c>
      <c r="BL360" s="97" t="s">
        <v>181</v>
      </c>
      <c r="BM360" s="97" t="s">
        <v>866</v>
      </c>
    </row>
    <row r="361" spans="2:47" s="6" customFormat="1" ht="16.5" customHeight="1">
      <c r="B361" s="23"/>
      <c r="C361" s="24"/>
      <c r="D361" s="165" t="s">
        <v>223</v>
      </c>
      <c r="E361" s="24"/>
      <c r="F361" s="166" t="s">
        <v>867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223</v>
      </c>
      <c r="AU361" s="6" t="s">
        <v>85</v>
      </c>
    </row>
    <row r="362" spans="2:51" s="6" customFormat="1" ht="15.75" customHeight="1">
      <c r="B362" s="184"/>
      <c r="C362" s="185"/>
      <c r="D362" s="169" t="s">
        <v>225</v>
      </c>
      <c r="E362" s="185"/>
      <c r="F362" s="186" t="s">
        <v>242</v>
      </c>
      <c r="G362" s="185"/>
      <c r="H362" s="185"/>
      <c r="J362" s="185"/>
      <c r="K362" s="185"/>
      <c r="L362" s="187"/>
      <c r="M362" s="188"/>
      <c r="N362" s="185"/>
      <c r="O362" s="185"/>
      <c r="P362" s="185"/>
      <c r="Q362" s="185"/>
      <c r="R362" s="185"/>
      <c r="S362" s="185"/>
      <c r="T362" s="189"/>
      <c r="AT362" s="190" t="s">
        <v>225</v>
      </c>
      <c r="AU362" s="190" t="s">
        <v>85</v>
      </c>
      <c r="AV362" s="190" t="s">
        <v>22</v>
      </c>
      <c r="AW362" s="190" t="s">
        <v>188</v>
      </c>
      <c r="AX362" s="190" t="s">
        <v>77</v>
      </c>
      <c r="AY362" s="190" t="s">
        <v>216</v>
      </c>
    </row>
    <row r="363" spans="2:51" s="6" customFormat="1" ht="15.75" customHeight="1">
      <c r="B363" s="167"/>
      <c r="C363" s="168"/>
      <c r="D363" s="169" t="s">
        <v>225</v>
      </c>
      <c r="E363" s="168" t="s">
        <v>140</v>
      </c>
      <c r="F363" s="170" t="s">
        <v>868</v>
      </c>
      <c r="G363" s="168"/>
      <c r="H363" s="171">
        <v>13.2</v>
      </c>
      <c r="J363" s="168"/>
      <c r="K363" s="168"/>
      <c r="L363" s="172"/>
      <c r="M363" s="173"/>
      <c r="N363" s="168"/>
      <c r="O363" s="168"/>
      <c r="P363" s="168"/>
      <c r="Q363" s="168"/>
      <c r="R363" s="168"/>
      <c r="S363" s="168"/>
      <c r="T363" s="174"/>
      <c r="AT363" s="175" t="s">
        <v>225</v>
      </c>
      <c r="AU363" s="175" t="s">
        <v>85</v>
      </c>
      <c r="AV363" s="175" t="s">
        <v>85</v>
      </c>
      <c r="AW363" s="175" t="s">
        <v>188</v>
      </c>
      <c r="AX363" s="175" t="s">
        <v>77</v>
      </c>
      <c r="AY363" s="175" t="s">
        <v>216</v>
      </c>
    </row>
    <row r="364" spans="2:51" s="6" customFormat="1" ht="15.75" customHeight="1">
      <c r="B364" s="176"/>
      <c r="C364" s="177"/>
      <c r="D364" s="169" t="s">
        <v>225</v>
      </c>
      <c r="E364" s="177"/>
      <c r="F364" s="178" t="s">
        <v>226</v>
      </c>
      <c r="G364" s="177"/>
      <c r="H364" s="179">
        <v>13.2</v>
      </c>
      <c r="J364" s="177"/>
      <c r="K364" s="177"/>
      <c r="L364" s="180"/>
      <c r="M364" s="181"/>
      <c r="N364" s="177"/>
      <c r="O364" s="177"/>
      <c r="P364" s="177"/>
      <c r="Q364" s="177"/>
      <c r="R364" s="177"/>
      <c r="S364" s="177"/>
      <c r="T364" s="182"/>
      <c r="AT364" s="183" t="s">
        <v>225</v>
      </c>
      <c r="AU364" s="183" t="s">
        <v>85</v>
      </c>
      <c r="AV364" s="183" t="s">
        <v>181</v>
      </c>
      <c r="AW364" s="183" t="s">
        <v>188</v>
      </c>
      <c r="AX364" s="183" t="s">
        <v>22</v>
      </c>
      <c r="AY364" s="183" t="s">
        <v>216</v>
      </c>
    </row>
    <row r="365" spans="2:65" s="6" customFormat="1" ht="15.75" customHeight="1">
      <c r="B365" s="23"/>
      <c r="C365" s="153" t="s">
        <v>535</v>
      </c>
      <c r="D365" s="153" t="s">
        <v>218</v>
      </c>
      <c r="E365" s="154" t="s">
        <v>869</v>
      </c>
      <c r="F365" s="155" t="s">
        <v>870</v>
      </c>
      <c r="G365" s="156" t="s">
        <v>121</v>
      </c>
      <c r="H365" s="157">
        <v>4</v>
      </c>
      <c r="I365" s="158"/>
      <c r="J365" s="159">
        <f>ROUND($I$365*$H$365,2)</f>
        <v>0</v>
      </c>
      <c r="K365" s="155" t="s">
        <v>221</v>
      </c>
      <c r="L365" s="43"/>
      <c r="M365" s="160"/>
      <c r="N365" s="161" t="s">
        <v>48</v>
      </c>
      <c r="O365" s="24"/>
      <c r="P365" s="24"/>
      <c r="Q365" s="162">
        <v>1E-05</v>
      </c>
      <c r="R365" s="162">
        <f>$Q$365*$H$365</f>
        <v>4E-05</v>
      </c>
      <c r="S365" s="162">
        <v>0</v>
      </c>
      <c r="T365" s="163">
        <f>$S$365*$H$365</f>
        <v>0</v>
      </c>
      <c r="AR365" s="97" t="s">
        <v>181</v>
      </c>
      <c r="AT365" s="97" t="s">
        <v>218</v>
      </c>
      <c r="AU365" s="97" t="s">
        <v>85</v>
      </c>
      <c r="AY365" s="6" t="s">
        <v>216</v>
      </c>
      <c r="BE365" s="164">
        <f>IF($N$365="základní",$J$365,0)</f>
        <v>0</v>
      </c>
      <c r="BF365" s="164">
        <f>IF($N$365="snížená",$J$365,0)</f>
        <v>0</v>
      </c>
      <c r="BG365" s="164">
        <f>IF($N$365="zákl. přenesená",$J$365,0)</f>
        <v>0</v>
      </c>
      <c r="BH365" s="164">
        <f>IF($N$365="sníž. přenesená",$J$365,0)</f>
        <v>0</v>
      </c>
      <c r="BI365" s="164">
        <f>IF($N$365="nulová",$J$365,0)</f>
        <v>0</v>
      </c>
      <c r="BJ365" s="97" t="s">
        <v>22</v>
      </c>
      <c r="BK365" s="164">
        <f>ROUND($I$365*$H$365,2)</f>
        <v>0</v>
      </c>
      <c r="BL365" s="97" t="s">
        <v>181</v>
      </c>
      <c r="BM365" s="97" t="s">
        <v>871</v>
      </c>
    </row>
    <row r="366" spans="2:47" s="6" customFormat="1" ht="27" customHeight="1">
      <c r="B366" s="23"/>
      <c r="C366" s="24"/>
      <c r="D366" s="165" t="s">
        <v>223</v>
      </c>
      <c r="E366" s="24"/>
      <c r="F366" s="166" t="s">
        <v>872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223</v>
      </c>
      <c r="AU366" s="6" t="s">
        <v>85</v>
      </c>
    </row>
    <row r="367" spans="2:51" s="6" customFormat="1" ht="15.75" customHeight="1">
      <c r="B367" s="184"/>
      <c r="C367" s="185"/>
      <c r="D367" s="169" t="s">
        <v>225</v>
      </c>
      <c r="E367" s="185"/>
      <c r="F367" s="186" t="s">
        <v>873</v>
      </c>
      <c r="G367" s="185"/>
      <c r="H367" s="185"/>
      <c r="J367" s="185"/>
      <c r="K367" s="185"/>
      <c r="L367" s="187"/>
      <c r="M367" s="188"/>
      <c r="N367" s="185"/>
      <c r="O367" s="185"/>
      <c r="P367" s="185"/>
      <c r="Q367" s="185"/>
      <c r="R367" s="185"/>
      <c r="S367" s="185"/>
      <c r="T367" s="189"/>
      <c r="AT367" s="190" t="s">
        <v>225</v>
      </c>
      <c r="AU367" s="190" t="s">
        <v>85</v>
      </c>
      <c r="AV367" s="190" t="s">
        <v>22</v>
      </c>
      <c r="AW367" s="190" t="s">
        <v>188</v>
      </c>
      <c r="AX367" s="190" t="s">
        <v>77</v>
      </c>
      <c r="AY367" s="190" t="s">
        <v>216</v>
      </c>
    </row>
    <row r="368" spans="2:51" s="6" customFormat="1" ht="15.75" customHeight="1">
      <c r="B368" s="167"/>
      <c r="C368" s="168"/>
      <c r="D368" s="169" t="s">
        <v>225</v>
      </c>
      <c r="E368" s="168"/>
      <c r="F368" s="170" t="s">
        <v>609</v>
      </c>
      <c r="G368" s="168"/>
      <c r="H368" s="171">
        <v>4</v>
      </c>
      <c r="J368" s="168"/>
      <c r="K368" s="168"/>
      <c r="L368" s="172"/>
      <c r="M368" s="173"/>
      <c r="N368" s="168"/>
      <c r="O368" s="168"/>
      <c r="P368" s="168"/>
      <c r="Q368" s="168"/>
      <c r="R368" s="168"/>
      <c r="S368" s="168"/>
      <c r="T368" s="174"/>
      <c r="AT368" s="175" t="s">
        <v>225</v>
      </c>
      <c r="AU368" s="175" t="s">
        <v>85</v>
      </c>
      <c r="AV368" s="175" t="s">
        <v>85</v>
      </c>
      <c r="AW368" s="175" t="s">
        <v>188</v>
      </c>
      <c r="AX368" s="175" t="s">
        <v>77</v>
      </c>
      <c r="AY368" s="175" t="s">
        <v>216</v>
      </c>
    </row>
    <row r="369" spans="2:51" s="6" customFormat="1" ht="15.75" customHeight="1">
      <c r="B369" s="176"/>
      <c r="C369" s="177"/>
      <c r="D369" s="169" t="s">
        <v>225</v>
      </c>
      <c r="E369" s="177" t="s">
        <v>136</v>
      </c>
      <c r="F369" s="178" t="s">
        <v>226</v>
      </c>
      <c r="G369" s="177"/>
      <c r="H369" s="179">
        <v>4</v>
      </c>
      <c r="J369" s="177"/>
      <c r="K369" s="177"/>
      <c r="L369" s="180"/>
      <c r="M369" s="181"/>
      <c r="N369" s="177"/>
      <c r="O369" s="177"/>
      <c r="P369" s="177"/>
      <c r="Q369" s="177"/>
      <c r="R369" s="177"/>
      <c r="S369" s="177"/>
      <c r="T369" s="182"/>
      <c r="AT369" s="183" t="s">
        <v>225</v>
      </c>
      <c r="AU369" s="183" t="s">
        <v>85</v>
      </c>
      <c r="AV369" s="183" t="s">
        <v>181</v>
      </c>
      <c r="AW369" s="183" t="s">
        <v>188</v>
      </c>
      <c r="AX369" s="183" t="s">
        <v>22</v>
      </c>
      <c r="AY369" s="183" t="s">
        <v>216</v>
      </c>
    </row>
    <row r="370" spans="2:65" s="6" customFormat="1" ht="15.75" customHeight="1">
      <c r="B370" s="23"/>
      <c r="C370" s="192" t="s">
        <v>541</v>
      </c>
      <c r="D370" s="192" t="s">
        <v>325</v>
      </c>
      <c r="E370" s="193" t="s">
        <v>874</v>
      </c>
      <c r="F370" s="194" t="s">
        <v>875</v>
      </c>
      <c r="G370" s="195" t="s">
        <v>121</v>
      </c>
      <c r="H370" s="196">
        <v>4</v>
      </c>
      <c r="I370" s="197"/>
      <c r="J370" s="198">
        <f>ROUND($I$370*$H$370,2)</f>
        <v>0</v>
      </c>
      <c r="K370" s="194"/>
      <c r="L370" s="199"/>
      <c r="M370" s="200"/>
      <c r="N370" s="201" t="s">
        <v>48</v>
      </c>
      <c r="O370" s="24"/>
      <c r="P370" s="24"/>
      <c r="Q370" s="162">
        <v>0.00065</v>
      </c>
      <c r="R370" s="162">
        <f>$Q$370*$H$370</f>
        <v>0.0026</v>
      </c>
      <c r="S370" s="162">
        <v>0</v>
      </c>
      <c r="T370" s="163">
        <f>$S$370*$H$370</f>
        <v>0</v>
      </c>
      <c r="AR370" s="97" t="s">
        <v>262</v>
      </c>
      <c r="AT370" s="97" t="s">
        <v>325</v>
      </c>
      <c r="AU370" s="97" t="s">
        <v>85</v>
      </c>
      <c r="AY370" s="6" t="s">
        <v>216</v>
      </c>
      <c r="BE370" s="164">
        <f>IF($N$370="základní",$J$370,0)</f>
        <v>0</v>
      </c>
      <c r="BF370" s="164">
        <f>IF($N$370="snížená",$J$370,0)</f>
        <v>0</v>
      </c>
      <c r="BG370" s="164">
        <f>IF($N$370="zákl. přenesená",$J$370,0)</f>
        <v>0</v>
      </c>
      <c r="BH370" s="164">
        <f>IF($N$370="sníž. přenesená",$J$370,0)</f>
        <v>0</v>
      </c>
      <c r="BI370" s="164">
        <f>IF($N$370="nulová",$J$370,0)</f>
        <v>0</v>
      </c>
      <c r="BJ370" s="97" t="s">
        <v>22</v>
      </c>
      <c r="BK370" s="164">
        <f>ROUND($I$370*$H$370,2)</f>
        <v>0</v>
      </c>
      <c r="BL370" s="97" t="s">
        <v>181</v>
      </c>
      <c r="BM370" s="97" t="s">
        <v>876</v>
      </c>
    </row>
    <row r="371" spans="2:47" s="6" customFormat="1" ht="16.5" customHeight="1">
      <c r="B371" s="23"/>
      <c r="C371" s="24"/>
      <c r="D371" s="165" t="s">
        <v>223</v>
      </c>
      <c r="E371" s="24"/>
      <c r="F371" s="166" t="s">
        <v>875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223</v>
      </c>
      <c r="AU371" s="6" t="s">
        <v>85</v>
      </c>
    </row>
    <row r="372" spans="2:51" s="6" customFormat="1" ht="15.75" customHeight="1">
      <c r="B372" s="167"/>
      <c r="C372" s="168"/>
      <c r="D372" s="169" t="s">
        <v>225</v>
      </c>
      <c r="E372" s="168"/>
      <c r="F372" s="170" t="s">
        <v>136</v>
      </c>
      <c r="G372" s="168"/>
      <c r="H372" s="171">
        <v>4</v>
      </c>
      <c r="J372" s="168"/>
      <c r="K372" s="168"/>
      <c r="L372" s="172"/>
      <c r="M372" s="173"/>
      <c r="N372" s="168"/>
      <c r="O372" s="168"/>
      <c r="P372" s="168"/>
      <c r="Q372" s="168"/>
      <c r="R372" s="168"/>
      <c r="S372" s="168"/>
      <c r="T372" s="174"/>
      <c r="AT372" s="175" t="s">
        <v>225</v>
      </c>
      <c r="AU372" s="175" t="s">
        <v>85</v>
      </c>
      <c r="AV372" s="175" t="s">
        <v>85</v>
      </c>
      <c r="AW372" s="175" t="s">
        <v>188</v>
      </c>
      <c r="AX372" s="175" t="s">
        <v>77</v>
      </c>
      <c r="AY372" s="175" t="s">
        <v>216</v>
      </c>
    </row>
    <row r="373" spans="2:51" s="6" customFormat="1" ht="15.75" customHeight="1">
      <c r="B373" s="176"/>
      <c r="C373" s="177"/>
      <c r="D373" s="169" t="s">
        <v>225</v>
      </c>
      <c r="E373" s="177"/>
      <c r="F373" s="178" t="s">
        <v>226</v>
      </c>
      <c r="G373" s="177"/>
      <c r="H373" s="179">
        <v>4</v>
      </c>
      <c r="J373" s="177"/>
      <c r="K373" s="177"/>
      <c r="L373" s="180"/>
      <c r="M373" s="181"/>
      <c r="N373" s="177"/>
      <c r="O373" s="177"/>
      <c r="P373" s="177"/>
      <c r="Q373" s="177"/>
      <c r="R373" s="177"/>
      <c r="S373" s="177"/>
      <c r="T373" s="182"/>
      <c r="AT373" s="183" t="s">
        <v>225</v>
      </c>
      <c r="AU373" s="183" t="s">
        <v>85</v>
      </c>
      <c r="AV373" s="183" t="s">
        <v>181</v>
      </c>
      <c r="AW373" s="183" t="s">
        <v>188</v>
      </c>
      <c r="AX373" s="183" t="s">
        <v>22</v>
      </c>
      <c r="AY373" s="183" t="s">
        <v>216</v>
      </c>
    </row>
    <row r="374" spans="2:65" s="6" customFormat="1" ht="15.75" customHeight="1">
      <c r="B374" s="23"/>
      <c r="C374" s="153" t="s">
        <v>546</v>
      </c>
      <c r="D374" s="153" t="s">
        <v>218</v>
      </c>
      <c r="E374" s="154" t="s">
        <v>485</v>
      </c>
      <c r="F374" s="155" t="s">
        <v>486</v>
      </c>
      <c r="G374" s="156" t="s">
        <v>121</v>
      </c>
      <c r="H374" s="157">
        <v>2</v>
      </c>
      <c r="I374" s="158"/>
      <c r="J374" s="159">
        <f>ROUND($I$374*$H$374,2)</f>
        <v>0</v>
      </c>
      <c r="K374" s="155" t="s">
        <v>221</v>
      </c>
      <c r="L374" s="43"/>
      <c r="M374" s="160"/>
      <c r="N374" s="161" t="s">
        <v>48</v>
      </c>
      <c r="O374" s="24"/>
      <c r="P374" s="24"/>
      <c r="Q374" s="162">
        <v>0.3409</v>
      </c>
      <c r="R374" s="162">
        <f>$Q$374*$H$374</f>
        <v>0.6818</v>
      </c>
      <c r="S374" s="162">
        <v>0</v>
      </c>
      <c r="T374" s="163">
        <f>$S$374*$H$374</f>
        <v>0</v>
      </c>
      <c r="AR374" s="97" t="s">
        <v>181</v>
      </c>
      <c r="AT374" s="97" t="s">
        <v>218</v>
      </c>
      <c r="AU374" s="97" t="s">
        <v>85</v>
      </c>
      <c r="AY374" s="6" t="s">
        <v>216</v>
      </c>
      <c r="BE374" s="164">
        <f>IF($N$374="základní",$J$374,0)</f>
        <v>0</v>
      </c>
      <c r="BF374" s="164">
        <f>IF($N$374="snížená",$J$374,0)</f>
        <v>0</v>
      </c>
      <c r="BG374" s="164">
        <f>IF($N$374="zákl. přenesená",$J$374,0)</f>
        <v>0</v>
      </c>
      <c r="BH374" s="164">
        <f>IF($N$374="sníž. přenesená",$J$374,0)</f>
        <v>0</v>
      </c>
      <c r="BI374" s="164">
        <f>IF($N$374="nulová",$J$374,0)</f>
        <v>0</v>
      </c>
      <c r="BJ374" s="97" t="s">
        <v>22</v>
      </c>
      <c r="BK374" s="164">
        <f>ROUND($I$374*$H$374,2)</f>
        <v>0</v>
      </c>
      <c r="BL374" s="97" t="s">
        <v>181</v>
      </c>
      <c r="BM374" s="97" t="s">
        <v>877</v>
      </c>
    </row>
    <row r="375" spans="2:47" s="6" customFormat="1" ht="16.5" customHeight="1">
      <c r="B375" s="23"/>
      <c r="C375" s="24"/>
      <c r="D375" s="165" t="s">
        <v>223</v>
      </c>
      <c r="E375" s="24"/>
      <c r="F375" s="166" t="s">
        <v>486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223</v>
      </c>
      <c r="AU375" s="6" t="s">
        <v>85</v>
      </c>
    </row>
    <row r="376" spans="2:51" s="6" customFormat="1" ht="15.75" customHeight="1">
      <c r="B376" s="184"/>
      <c r="C376" s="185"/>
      <c r="D376" s="169" t="s">
        <v>225</v>
      </c>
      <c r="E376" s="185"/>
      <c r="F376" s="186" t="s">
        <v>488</v>
      </c>
      <c r="G376" s="185"/>
      <c r="H376" s="185"/>
      <c r="J376" s="185"/>
      <c r="K376" s="185"/>
      <c r="L376" s="187"/>
      <c r="M376" s="188"/>
      <c r="N376" s="185"/>
      <c r="O376" s="185"/>
      <c r="P376" s="185"/>
      <c r="Q376" s="185"/>
      <c r="R376" s="185"/>
      <c r="S376" s="185"/>
      <c r="T376" s="189"/>
      <c r="AT376" s="190" t="s">
        <v>225</v>
      </c>
      <c r="AU376" s="190" t="s">
        <v>85</v>
      </c>
      <c r="AV376" s="190" t="s">
        <v>22</v>
      </c>
      <c r="AW376" s="190" t="s">
        <v>188</v>
      </c>
      <c r="AX376" s="190" t="s">
        <v>77</v>
      </c>
      <c r="AY376" s="190" t="s">
        <v>216</v>
      </c>
    </row>
    <row r="377" spans="2:51" s="6" customFormat="1" ht="15.75" customHeight="1">
      <c r="B377" s="167"/>
      <c r="C377" s="168"/>
      <c r="D377" s="169" t="s">
        <v>225</v>
      </c>
      <c r="E377" s="168" t="s">
        <v>119</v>
      </c>
      <c r="F377" s="170" t="s">
        <v>85</v>
      </c>
      <c r="G377" s="168"/>
      <c r="H377" s="171">
        <v>2</v>
      </c>
      <c r="J377" s="168"/>
      <c r="K377" s="168"/>
      <c r="L377" s="172"/>
      <c r="M377" s="173"/>
      <c r="N377" s="168"/>
      <c r="O377" s="168"/>
      <c r="P377" s="168"/>
      <c r="Q377" s="168"/>
      <c r="R377" s="168"/>
      <c r="S377" s="168"/>
      <c r="T377" s="174"/>
      <c r="AT377" s="175" t="s">
        <v>225</v>
      </c>
      <c r="AU377" s="175" t="s">
        <v>85</v>
      </c>
      <c r="AV377" s="175" t="s">
        <v>85</v>
      </c>
      <c r="AW377" s="175" t="s">
        <v>188</v>
      </c>
      <c r="AX377" s="175" t="s">
        <v>77</v>
      </c>
      <c r="AY377" s="175" t="s">
        <v>216</v>
      </c>
    </row>
    <row r="378" spans="2:51" s="6" customFormat="1" ht="15.75" customHeight="1">
      <c r="B378" s="176"/>
      <c r="C378" s="177"/>
      <c r="D378" s="169" t="s">
        <v>225</v>
      </c>
      <c r="E378" s="177"/>
      <c r="F378" s="178" t="s">
        <v>226</v>
      </c>
      <c r="G378" s="177"/>
      <c r="H378" s="179">
        <v>2</v>
      </c>
      <c r="J378" s="177"/>
      <c r="K378" s="177"/>
      <c r="L378" s="180"/>
      <c r="M378" s="181"/>
      <c r="N378" s="177"/>
      <c r="O378" s="177"/>
      <c r="P378" s="177"/>
      <c r="Q378" s="177"/>
      <c r="R378" s="177"/>
      <c r="S378" s="177"/>
      <c r="T378" s="182"/>
      <c r="AT378" s="183" t="s">
        <v>225</v>
      </c>
      <c r="AU378" s="183" t="s">
        <v>85</v>
      </c>
      <c r="AV378" s="183" t="s">
        <v>181</v>
      </c>
      <c r="AW378" s="183" t="s">
        <v>188</v>
      </c>
      <c r="AX378" s="183" t="s">
        <v>22</v>
      </c>
      <c r="AY378" s="183" t="s">
        <v>216</v>
      </c>
    </row>
    <row r="379" spans="2:65" s="6" customFormat="1" ht="15.75" customHeight="1">
      <c r="B379" s="23"/>
      <c r="C379" s="192" t="s">
        <v>551</v>
      </c>
      <c r="D379" s="192" t="s">
        <v>325</v>
      </c>
      <c r="E379" s="193" t="s">
        <v>490</v>
      </c>
      <c r="F379" s="194" t="s">
        <v>491</v>
      </c>
      <c r="G379" s="195" t="s">
        <v>121</v>
      </c>
      <c r="H379" s="196">
        <v>2</v>
      </c>
      <c r="I379" s="197"/>
      <c r="J379" s="198">
        <f>ROUND($I$379*$H$379,2)</f>
        <v>0</v>
      </c>
      <c r="K379" s="194" t="s">
        <v>221</v>
      </c>
      <c r="L379" s="199"/>
      <c r="M379" s="200"/>
      <c r="N379" s="201" t="s">
        <v>48</v>
      </c>
      <c r="O379" s="24"/>
      <c r="P379" s="24"/>
      <c r="Q379" s="162">
        <v>0.072</v>
      </c>
      <c r="R379" s="162">
        <f>$Q$379*$H$379</f>
        <v>0.144</v>
      </c>
      <c r="S379" s="162">
        <v>0</v>
      </c>
      <c r="T379" s="163">
        <f>$S$379*$H$379</f>
        <v>0</v>
      </c>
      <c r="AR379" s="97" t="s">
        <v>262</v>
      </c>
      <c r="AT379" s="97" t="s">
        <v>325</v>
      </c>
      <c r="AU379" s="97" t="s">
        <v>85</v>
      </c>
      <c r="AY379" s="6" t="s">
        <v>216</v>
      </c>
      <c r="BE379" s="164">
        <f>IF($N$379="základní",$J$379,0)</f>
        <v>0</v>
      </c>
      <c r="BF379" s="164">
        <f>IF($N$379="snížená",$J$379,0)</f>
        <v>0</v>
      </c>
      <c r="BG379" s="164">
        <f>IF($N$379="zákl. přenesená",$J$379,0)</f>
        <v>0</v>
      </c>
      <c r="BH379" s="164">
        <f>IF($N$379="sníž. přenesená",$J$379,0)</f>
        <v>0</v>
      </c>
      <c r="BI379" s="164">
        <f>IF($N$379="nulová",$J$379,0)</f>
        <v>0</v>
      </c>
      <c r="BJ379" s="97" t="s">
        <v>22</v>
      </c>
      <c r="BK379" s="164">
        <f>ROUND($I$379*$H$379,2)</f>
        <v>0</v>
      </c>
      <c r="BL379" s="97" t="s">
        <v>181</v>
      </c>
      <c r="BM379" s="97" t="s">
        <v>878</v>
      </c>
    </row>
    <row r="380" spans="2:47" s="6" customFormat="1" ht="16.5" customHeight="1">
      <c r="B380" s="23"/>
      <c r="C380" s="24"/>
      <c r="D380" s="165" t="s">
        <v>223</v>
      </c>
      <c r="E380" s="24"/>
      <c r="F380" s="166" t="s">
        <v>493</v>
      </c>
      <c r="G380" s="24"/>
      <c r="H380" s="24"/>
      <c r="J380" s="24"/>
      <c r="K380" s="24"/>
      <c r="L380" s="43"/>
      <c r="M380" s="56"/>
      <c r="N380" s="24"/>
      <c r="O380" s="24"/>
      <c r="P380" s="24"/>
      <c r="Q380" s="24"/>
      <c r="R380" s="24"/>
      <c r="S380" s="24"/>
      <c r="T380" s="57"/>
      <c r="AT380" s="6" t="s">
        <v>223</v>
      </c>
      <c r="AU380" s="6" t="s">
        <v>85</v>
      </c>
    </row>
    <row r="381" spans="2:51" s="6" customFormat="1" ht="15.75" customHeight="1">
      <c r="B381" s="167"/>
      <c r="C381" s="168"/>
      <c r="D381" s="169" t="s">
        <v>225</v>
      </c>
      <c r="E381" s="168"/>
      <c r="F381" s="170" t="s">
        <v>119</v>
      </c>
      <c r="G381" s="168"/>
      <c r="H381" s="171">
        <v>2</v>
      </c>
      <c r="J381" s="168"/>
      <c r="K381" s="168"/>
      <c r="L381" s="172"/>
      <c r="M381" s="173"/>
      <c r="N381" s="168"/>
      <c r="O381" s="168"/>
      <c r="P381" s="168"/>
      <c r="Q381" s="168"/>
      <c r="R381" s="168"/>
      <c r="S381" s="168"/>
      <c r="T381" s="174"/>
      <c r="AT381" s="175" t="s">
        <v>225</v>
      </c>
      <c r="AU381" s="175" t="s">
        <v>85</v>
      </c>
      <c r="AV381" s="175" t="s">
        <v>85</v>
      </c>
      <c r="AW381" s="175" t="s">
        <v>188</v>
      </c>
      <c r="AX381" s="175" t="s">
        <v>22</v>
      </c>
      <c r="AY381" s="175" t="s">
        <v>216</v>
      </c>
    </row>
    <row r="382" spans="2:51" s="6" customFormat="1" ht="15.75" customHeight="1">
      <c r="B382" s="176"/>
      <c r="C382" s="177"/>
      <c r="D382" s="169" t="s">
        <v>225</v>
      </c>
      <c r="E382" s="177"/>
      <c r="F382" s="178" t="s">
        <v>226</v>
      </c>
      <c r="G382" s="177"/>
      <c r="H382" s="179">
        <v>2</v>
      </c>
      <c r="J382" s="177"/>
      <c r="K382" s="177"/>
      <c r="L382" s="180"/>
      <c r="M382" s="181"/>
      <c r="N382" s="177"/>
      <c r="O382" s="177"/>
      <c r="P382" s="177"/>
      <c r="Q382" s="177"/>
      <c r="R382" s="177"/>
      <c r="S382" s="177"/>
      <c r="T382" s="182"/>
      <c r="AT382" s="183" t="s">
        <v>225</v>
      </c>
      <c r="AU382" s="183" t="s">
        <v>85</v>
      </c>
      <c r="AV382" s="183" t="s">
        <v>181</v>
      </c>
      <c r="AW382" s="183" t="s">
        <v>188</v>
      </c>
      <c r="AX382" s="183" t="s">
        <v>77</v>
      </c>
      <c r="AY382" s="183" t="s">
        <v>216</v>
      </c>
    </row>
    <row r="383" spans="2:65" s="6" customFormat="1" ht="15.75" customHeight="1">
      <c r="B383" s="23"/>
      <c r="C383" s="192" t="s">
        <v>556</v>
      </c>
      <c r="D383" s="192" t="s">
        <v>325</v>
      </c>
      <c r="E383" s="193" t="s">
        <v>495</v>
      </c>
      <c r="F383" s="194" t="s">
        <v>496</v>
      </c>
      <c r="G383" s="195" t="s">
        <v>121</v>
      </c>
      <c r="H383" s="196">
        <v>2</v>
      </c>
      <c r="I383" s="197"/>
      <c r="J383" s="198">
        <f>ROUND($I$383*$H$383,2)</f>
        <v>0</v>
      </c>
      <c r="K383" s="194" t="s">
        <v>221</v>
      </c>
      <c r="L383" s="199"/>
      <c r="M383" s="200"/>
      <c r="N383" s="201" t="s">
        <v>48</v>
      </c>
      <c r="O383" s="24"/>
      <c r="P383" s="24"/>
      <c r="Q383" s="162">
        <v>0.111</v>
      </c>
      <c r="R383" s="162">
        <f>$Q$383*$H$383</f>
        <v>0.222</v>
      </c>
      <c r="S383" s="162">
        <v>0</v>
      </c>
      <c r="T383" s="163">
        <f>$S$383*$H$383</f>
        <v>0</v>
      </c>
      <c r="AR383" s="97" t="s">
        <v>262</v>
      </c>
      <c r="AT383" s="97" t="s">
        <v>325</v>
      </c>
      <c r="AU383" s="97" t="s">
        <v>85</v>
      </c>
      <c r="AY383" s="6" t="s">
        <v>216</v>
      </c>
      <c r="BE383" s="164">
        <f>IF($N$383="základní",$J$383,0)</f>
        <v>0</v>
      </c>
      <c r="BF383" s="164">
        <f>IF($N$383="snížená",$J$383,0)</f>
        <v>0</v>
      </c>
      <c r="BG383" s="164">
        <f>IF($N$383="zákl. přenesená",$J$383,0)</f>
        <v>0</v>
      </c>
      <c r="BH383" s="164">
        <f>IF($N$383="sníž. přenesená",$J$383,0)</f>
        <v>0</v>
      </c>
      <c r="BI383" s="164">
        <f>IF($N$383="nulová",$J$383,0)</f>
        <v>0</v>
      </c>
      <c r="BJ383" s="97" t="s">
        <v>22</v>
      </c>
      <c r="BK383" s="164">
        <f>ROUND($I$383*$H$383,2)</f>
        <v>0</v>
      </c>
      <c r="BL383" s="97" t="s">
        <v>181</v>
      </c>
      <c r="BM383" s="97" t="s">
        <v>879</v>
      </c>
    </row>
    <row r="384" spans="2:47" s="6" customFormat="1" ht="16.5" customHeight="1">
      <c r="B384" s="23"/>
      <c r="C384" s="24"/>
      <c r="D384" s="165" t="s">
        <v>223</v>
      </c>
      <c r="E384" s="24"/>
      <c r="F384" s="166" t="s">
        <v>498</v>
      </c>
      <c r="G384" s="24"/>
      <c r="H384" s="24"/>
      <c r="J384" s="24"/>
      <c r="K384" s="24"/>
      <c r="L384" s="43"/>
      <c r="M384" s="56"/>
      <c r="N384" s="24"/>
      <c r="O384" s="24"/>
      <c r="P384" s="24"/>
      <c r="Q384" s="24"/>
      <c r="R384" s="24"/>
      <c r="S384" s="24"/>
      <c r="T384" s="57"/>
      <c r="AT384" s="6" t="s">
        <v>223</v>
      </c>
      <c r="AU384" s="6" t="s">
        <v>85</v>
      </c>
    </row>
    <row r="385" spans="2:51" s="6" customFormat="1" ht="15.75" customHeight="1">
      <c r="B385" s="167"/>
      <c r="C385" s="168"/>
      <c r="D385" s="169" t="s">
        <v>225</v>
      </c>
      <c r="E385" s="168"/>
      <c r="F385" s="170" t="s">
        <v>119</v>
      </c>
      <c r="G385" s="168"/>
      <c r="H385" s="171">
        <v>2</v>
      </c>
      <c r="J385" s="168"/>
      <c r="K385" s="168"/>
      <c r="L385" s="172"/>
      <c r="M385" s="173"/>
      <c r="N385" s="168"/>
      <c r="O385" s="168"/>
      <c r="P385" s="168"/>
      <c r="Q385" s="168"/>
      <c r="R385" s="168"/>
      <c r="S385" s="168"/>
      <c r="T385" s="174"/>
      <c r="AT385" s="175" t="s">
        <v>225</v>
      </c>
      <c r="AU385" s="175" t="s">
        <v>85</v>
      </c>
      <c r="AV385" s="175" t="s">
        <v>85</v>
      </c>
      <c r="AW385" s="175" t="s">
        <v>188</v>
      </c>
      <c r="AX385" s="175" t="s">
        <v>22</v>
      </c>
      <c r="AY385" s="175" t="s">
        <v>216</v>
      </c>
    </row>
    <row r="386" spans="2:51" s="6" customFormat="1" ht="15.75" customHeight="1">
      <c r="B386" s="176"/>
      <c r="C386" s="177"/>
      <c r="D386" s="169" t="s">
        <v>225</v>
      </c>
      <c r="E386" s="177"/>
      <c r="F386" s="178" t="s">
        <v>226</v>
      </c>
      <c r="G386" s="177"/>
      <c r="H386" s="179">
        <v>2</v>
      </c>
      <c r="J386" s="177"/>
      <c r="K386" s="177"/>
      <c r="L386" s="180"/>
      <c r="M386" s="181"/>
      <c r="N386" s="177"/>
      <c r="O386" s="177"/>
      <c r="P386" s="177"/>
      <c r="Q386" s="177"/>
      <c r="R386" s="177"/>
      <c r="S386" s="177"/>
      <c r="T386" s="182"/>
      <c r="AT386" s="183" t="s">
        <v>225</v>
      </c>
      <c r="AU386" s="183" t="s">
        <v>85</v>
      </c>
      <c r="AV386" s="183" t="s">
        <v>181</v>
      </c>
      <c r="AW386" s="183" t="s">
        <v>188</v>
      </c>
      <c r="AX386" s="183" t="s">
        <v>77</v>
      </c>
      <c r="AY386" s="183" t="s">
        <v>216</v>
      </c>
    </row>
    <row r="387" spans="2:65" s="6" customFormat="1" ht="15.75" customHeight="1">
      <c r="B387" s="23"/>
      <c r="C387" s="192" t="s">
        <v>561</v>
      </c>
      <c r="D387" s="192" t="s">
        <v>325</v>
      </c>
      <c r="E387" s="193" t="s">
        <v>500</v>
      </c>
      <c r="F387" s="194" t="s">
        <v>501</v>
      </c>
      <c r="G387" s="195" t="s">
        <v>121</v>
      </c>
      <c r="H387" s="196">
        <v>2</v>
      </c>
      <c r="I387" s="197"/>
      <c r="J387" s="198">
        <f>ROUND($I$387*$H$387,2)</f>
        <v>0</v>
      </c>
      <c r="K387" s="194" t="s">
        <v>221</v>
      </c>
      <c r="L387" s="199"/>
      <c r="M387" s="200"/>
      <c r="N387" s="201" t="s">
        <v>48</v>
      </c>
      <c r="O387" s="24"/>
      <c r="P387" s="24"/>
      <c r="Q387" s="162">
        <v>0.08</v>
      </c>
      <c r="R387" s="162">
        <f>$Q$387*$H$387</f>
        <v>0.16</v>
      </c>
      <c r="S387" s="162">
        <v>0</v>
      </c>
      <c r="T387" s="163">
        <f>$S$387*$H$387</f>
        <v>0</v>
      </c>
      <c r="AR387" s="97" t="s">
        <v>262</v>
      </c>
      <c r="AT387" s="97" t="s">
        <v>325</v>
      </c>
      <c r="AU387" s="97" t="s">
        <v>85</v>
      </c>
      <c r="AY387" s="6" t="s">
        <v>216</v>
      </c>
      <c r="BE387" s="164">
        <f>IF($N$387="základní",$J$387,0)</f>
        <v>0</v>
      </c>
      <c r="BF387" s="164">
        <f>IF($N$387="snížená",$J$387,0)</f>
        <v>0</v>
      </c>
      <c r="BG387" s="164">
        <f>IF($N$387="zákl. přenesená",$J$387,0)</f>
        <v>0</v>
      </c>
      <c r="BH387" s="164">
        <f>IF($N$387="sníž. přenesená",$J$387,0)</f>
        <v>0</v>
      </c>
      <c r="BI387" s="164">
        <f>IF($N$387="nulová",$J$387,0)</f>
        <v>0</v>
      </c>
      <c r="BJ387" s="97" t="s">
        <v>22</v>
      </c>
      <c r="BK387" s="164">
        <f>ROUND($I$387*$H$387,2)</f>
        <v>0</v>
      </c>
      <c r="BL387" s="97" t="s">
        <v>181</v>
      </c>
      <c r="BM387" s="97" t="s">
        <v>880</v>
      </c>
    </row>
    <row r="388" spans="2:47" s="6" customFormat="1" ht="16.5" customHeight="1">
      <c r="B388" s="23"/>
      <c r="C388" s="24"/>
      <c r="D388" s="165" t="s">
        <v>223</v>
      </c>
      <c r="E388" s="24"/>
      <c r="F388" s="166" t="s">
        <v>503</v>
      </c>
      <c r="G388" s="24"/>
      <c r="H388" s="24"/>
      <c r="J388" s="24"/>
      <c r="K388" s="24"/>
      <c r="L388" s="43"/>
      <c r="M388" s="56"/>
      <c r="N388" s="24"/>
      <c r="O388" s="24"/>
      <c r="P388" s="24"/>
      <c r="Q388" s="24"/>
      <c r="R388" s="24"/>
      <c r="S388" s="24"/>
      <c r="T388" s="57"/>
      <c r="AT388" s="6" t="s">
        <v>223</v>
      </c>
      <c r="AU388" s="6" t="s">
        <v>85</v>
      </c>
    </row>
    <row r="389" spans="2:51" s="6" customFormat="1" ht="15.75" customHeight="1">
      <c r="B389" s="167"/>
      <c r="C389" s="168"/>
      <c r="D389" s="169" t="s">
        <v>225</v>
      </c>
      <c r="E389" s="168"/>
      <c r="F389" s="170" t="s">
        <v>119</v>
      </c>
      <c r="G389" s="168"/>
      <c r="H389" s="171">
        <v>2</v>
      </c>
      <c r="J389" s="168"/>
      <c r="K389" s="168"/>
      <c r="L389" s="172"/>
      <c r="M389" s="173"/>
      <c r="N389" s="168"/>
      <c r="O389" s="168"/>
      <c r="P389" s="168"/>
      <c r="Q389" s="168"/>
      <c r="R389" s="168"/>
      <c r="S389" s="168"/>
      <c r="T389" s="174"/>
      <c r="AT389" s="175" t="s">
        <v>225</v>
      </c>
      <c r="AU389" s="175" t="s">
        <v>85</v>
      </c>
      <c r="AV389" s="175" t="s">
        <v>85</v>
      </c>
      <c r="AW389" s="175" t="s">
        <v>188</v>
      </c>
      <c r="AX389" s="175" t="s">
        <v>22</v>
      </c>
      <c r="AY389" s="175" t="s">
        <v>216</v>
      </c>
    </row>
    <row r="390" spans="2:51" s="6" customFormat="1" ht="15.75" customHeight="1">
      <c r="B390" s="176"/>
      <c r="C390" s="177"/>
      <c r="D390" s="169" t="s">
        <v>225</v>
      </c>
      <c r="E390" s="177"/>
      <c r="F390" s="178" t="s">
        <v>226</v>
      </c>
      <c r="G390" s="177"/>
      <c r="H390" s="179">
        <v>2</v>
      </c>
      <c r="J390" s="177"/>
      <c r="K390" s="177"/>
      <c r="L390" s="180"/>
      <c r="M390" s="181"/>
      <c r="N390" s="177"/>
      <c r="O390" s="177"/>
      <c r="P390" s="177"/>
      <c r="Q390" s="177"/>
      <c r="R390" s="177"/>
      <c r="S390" s="177"/>
      <c r="T390" s="182"/>
      <c r="AT390" s="183" t="s">
        <v>225</v>
      </c>
      <c r="AU390" s="183" t="s">
        <v>85</v>
      </c>
      <c r="AV390" s="183" t="s">
        <v>181</v>
      </c>
      <c r="AW390" s="183" t="s">
        <v>188</v>
      </c>
      <c r="AX390" s="183" t="s">
        <v>77</v>
      </c>
      <c r="AY390" s="183" t="s">
        <v>216</v>
      </c>
    </row>
    <row r="391" spans="2:65" s="6" customFormat="1" ht="15.75" customHeight="1">
      <c r="B391" s="23"/>
      <c r="C391" s="153" t="s">
        <v>566</v>
      </c>
      <c r="D391" s="153" t="s">
        <v>218</v>
      </c>
      <c r="E391" s="154" t="s">
        <v>505</v>
      </c>
      <c r="F391" s="155" t="s">
        <v>506</v>
      </c>
      <c r="G391" s="156" t="s">
        <v>121</v>
      </c>
      <c r="H391" s="157">
        <v>2</v>
      </c>
      <c r="I391" s="158"/>
      <c r="J391" s="159">
        <f>ROUND($I$391*$H$391,2)</f>
        <v>0</v>
      </c>
      <c r="K391" s="155" t="s">
        <v>221</v>
      </c>
      <c r="L391" s="43"/>
      <c r="M391" s="160"/>
      <c r="N391" s="161" t="s">
        <v>48</v>
      </c>
      <c r="O391" s="24"/>
      <c r="P391" s="24"/>
      <c r="Q391" s="162">
        <v>0.00936</v>
      </c>
      <c r="R391" s="162">
        <f>$Q$391*$H$391</f>
        <v>0.01872</v>
      </c>
      <c r="S391" s="162">
        <v>0</v>
      </c>
      <c r="T391" s="163">
        <f>$S$391*$H$391</f>
        <v>0</v>
      </c>
      <c r="AR391" s="97" t="s">
        <v>181</v>
      </c>
      <c r="AT391" s="97" t="s">
        <v>218</v>
      </c>
      <c r="AU391" s="97" t="s">
        <v>85</v>
      </c>
      <c r="AY391" s="6" t="s">
        <v>216</v>
      </c>
      <c r="BE391" s="164">
        <f>IF($N$391="základní",$J$391,0)</f>
        <v>0</v>
      </c>
      <c r="BF391" s="164">
        <f>IF($N$391="snížená",$J$391,0)</f>
        <v>0</v>
      </c>
      <c r="BG391" s="164">
        <f>IF($N$391="zákl. přenesená",$J$391,0)</f>
        <v>0</v>
      </c>
      <c r="BH391" s="164">
        <f>IF($N$391="sníž. přenesená",$J$391,0)</f>
        <v>0</v>
      </c>
      <c r="BI391" s="164">
        <f>IF($N$391="nulová",$J$391,0)</f>
        <v>0</v>
      </c>
      <c r="BJ391" s="97" t="s">
        <v>22</v>
      </c>
      <c r="BK391" s="164">
        <f>ROUND($I$391*$H$391,2)</f>
        <v>0</v>
      </c>
      <c r="BL391" s="97" t="s">
        <v>181</v>
      </c>
      <c r="BM391" s="97" t="s">
        <v>881</v>
      </c>
    </row>
    <row r="392" spans="2:47" s="6" customFormat="1" ht="16.5" customHeight="1">
      <c r="B392" s="23"/>
      <c r="C392" s="24"/>
      <c r="D392" s="165" t="s">
        <v>223</v>
      </c>
      <c r="E392" s="24"/>
      <c r="F392" s="166" t="s">
        <v>508</v>
      </c>
      <c r="G392" s="24"/>
      <c r="H392" s="24"/>
      <c r="J392" s="24"/>
      <c r="K392" s="24"/>
      <c r="L392" s="43"/>
      <c r="M392" s="56"/>
      <c r="N392" s="24"/>
      <c r="O392" s="24"/>
      <c r="P392" s="24"/>
      <c r="Q392" s="24"/>
      <c r="R392" s="24"/>
      <c r="S392" s="24"/>
      <c r="T392" s="57"/>
      <c r="AT392" s="6" t="s">
        <v>223</v>
      </c>
      <c r="AU392" s="6" t="s">
        <v>85</v>
      </c>
    </row>
    <row r="393" spans="2:51" s="6" customFormat="1" ht="15.75" customHeight="1">
      <c r="B393" s="167"/>
      <c r="C393" s="168"/>
      <c r="D393" s="169" t="s">
        <v>225</v>
      </c>
      <c r="E393" s="168"/>
      <c r="F393" s="170" t="s">
        <v>119</v>
      </c>
      <c r="G393" s="168"/>
      <c r="H393" s="171">
        <v>2</v>
      </c>
      <c r="J393" s="168"/>
      <c r="K393" s="168"/>
      <c r="L393" s="172"/>
      <c r="M393" s="173"/>
      <c r="N393" s="168"/>
      <c r="O393" s="168"/>
      <c r="P393" s="168"/>
      <c r="Q393" s="168"/>
      <c r="R393" s="168"/>
      <c r="S393" s="168"/>
      <c r="T393" s="174"/>
      <c r="AT393" s="175" t="s">
        <v>225</v>
      </c>
      <c r="AU393" s="175" t="s">
        <v>85</v>
      </c>
      <c r="AV393" s="175" t="s">
        <v>85</v>
      </c>
      <c r="AW393" s="175" t="s">
        <v>188</v>
      </c>
      <c r="AX393" s="175" t="s">
        <v>77</v>
      </c>
      <c r="AY393" s="175" t="s">
        <v>216</v>
      </c>
    </row>
    <row r="394" spans="2:51" s="6" customFormat="1" ht="15.75" customHeight="1">
      <c r="B394" s="176"/>
      <c r="C394" s="177"/>
      <c r="D394" s="169" t="s">
        <v>225</v>
      </c>
      <c r="E394" s="177"/>
      <c r="F394" s="178" t="s">
        <v>226</v>
      </c>
      <c r="G394" s="177"/>
      <c r="H394" s="179">
        <v>2</v>
      </c>
      <c r="J394" s="177"/>
      <c r="K394" s="177"/>
      <c r="L394" s="180"/>
      <c r="M394" s="181"/>
      <c r="N394" s="177"/>
      <c r="O394" s="177"/>
      <c r="P394" s="177"/>
      <c r="Q394" s="177"/>
      <c r="R394" s="177"/>
      <c r="S394" s="177"/>
      <c r="T394" s="182"/>
      <c r="AT394" s="183" t="s">
        <v>225</v>
      </c>
      <c r="AU394" s="183" t="s">
        <v>85</v>
      </c>
      <c r="AV394" s="183" t="s">
        <v>181</v>
      </c>
      <c r="AW394" s="183" t="s">
        <v>188</v>
      </c>
      <c r="AX394" s="183" t="s">
        <v>22</v>
      </c>
      <c r="AY394" s="183" t="s">
        <v>216</v>
      </c>
    </row>
    <row r="395" spans="2:65" s="6" customFormat="1" ht="15.75" customHeight="1">
      <c r="B395" s="23"/>
      <c r="C395" s="192" t="s">
        <v>571</v>
      </c>
      <c r="D395" s="192" t="s">
        <v>325</v>
      </c>
      <c r="E395" s="193" t="s">
        <v>510</v>
      </c>
      <c r="F395" s="194" t="s">
        <v>511</v>
      </c>
      <c r="G395" s="195" t="s">
        <v>121</v>
      </c>
      <c r="H395" s="196">
        <v>2</v>
      </c>
      <c r="I395" s="197"/>
      <c r="J395" s="198">
        <f>ROUND($I$395*$H$395,2)</f>
        <v>0</v>
      </c>
      <c r="K395" s="194" t="s">
        <v>221</v>
      </c>
      <c r="L395" s="199"/>
      <c r="M395" s="200"/>
      <c r="N395" s="201" t="s">
        <v>48</v>
      </c>
      <c r="O395" s="24"/>
      <c r="P395" s="24"/>
      <c r="Q395" s="162">
        <v>0.058</v>
      </c>
      <c r="R395" s="162">
        <f>$Q$395*$H$395</f>
        <v>0.116</v>
      </c>
      <c r="S395" s="162">
        <v>0</v>
      </c>
      <c r="T395" s="163">
        <f>$S$395*$H$395</f>
        <v>0</v>
      </c>
      <c r="AR395" s="97" t="s">
        <v>262</v>
      </c>
      <c r="AT395" s="97" t="s">
        <v>325</v>
      </c>
      <c r="AU395" s="97" t="s">
        <v>85</v>
      </c>
      <c r="AY395" s="6" t="s">
        <v>216</v>
      </c>
      <c r="BE395" s="164">
        <f>IF($N$395="základní",$J$395,0)</f>
        <v>0</v>
      </c>
      <c r="BF395" s="164">
        <f>IF($N$395="snížená",$J$395,0)</f>
        <v>0</v>
      </c>
      <c r="BG395" s="164">
        <f>IF($N$395="zákl. přenesená",$J$395,0)</f>
        <v>0</v>
      </c>
      <c r="BH395" s="164">
        <f>IF($N$395="sníž. přenesená",$J$395,0)</f>
        <v>0</v>
      </c>
      <c r="BI395" s="164">
        <f>IF($N$395="nulová",$J$395,0)</f>
        <v>0</v>
      </c>
      <c r="BJ395" s="97" t="s">
        <v>22</v>
      </c>
      <c r="BK395" s="164">
        <f>ROUND($I$395*$H$395,2)</f>
        <v>0</v>
      </c>
      <c r="BL395" s="97" t="s">
        <v>181</v>
      </c>
      <c r="BM395" s="97" t="s">
        <v>882</v>
      </c>
    </row>
    <row r="396" spans="2:47" s="6" customFormat="1" ht="27" customHeight="1">
      <c r="B396" s="23"/>
      <c r="C396" s="24"/>
      <c r="D396" s="165" t="s">
        <v>223</v>
      </c>
      <c r="E396" s="24"/>
      <c r="F396" s="166" t="s">
        <v>513</v>
      </c>
      <c r="G396" s="24"/>
      <c r="H396" s="24"/>
      <c r="J396" s="24"/>
      <c r="K396" s="24"/>
      <c r="L396" s="43"/>
      <c r="M396" s="56"/>
      <c r="N396" s="24"/>
      <c r="O396" s="24"/>
      <c r="P396" s="24"/>
      <c r="Q396" s="24"/>
      <c r="R396" s="24"/>
      <c r="S396" s="24"/>
      <c r="T396" s="57"/>
      <c r="AT396" s="6" t="s">
        <v>223</v>
      </c>
      <c r="AU396" s="6" t="s">
        <v>85</v>
      </c>
    </row>
    <row r="397" spans="2:47" s="6" customFormat="1" ht="30.75" customHeight="1">
      <c r="B397" s="23"/>
      <c r="C397" s="24"/>
      <c r="D397" s="169" t="s">
        <v>256</v>
      </c>
      <c r="E397" s="24"/>
      <c r="F397" s="191" t="s">
        <v>514</v>
      </c>
      <c r="G397" s="24"/>
      <c r="H397" s="24"/>
      <c r="J397" s="24"/>
      <c r="K397" s="24"/>
      <c r="L397" s="43"/>
      <c r="M397" s="56"/>
      <c r="N397" s="24"/>
      <c r="O397" s="24"/>
      <c r="P397" s="24"/>
      <c r="Q397" s="24"/>
      <c r="R397" s="24"/>
      <c r="S397" s="24"/>
      <c r="T397" s="57"/>
      <c r="AT397" s="6" t="s">
        <v>256</v>
      </c>
      <c r="AU397" s="6" t="s">
        <v>85</v>
      </c>
    </row>
    <row r="398" spans="2:51" s="6" customFormat="1" ht="15.75" customHeight="1">
      <c r="B398" s="167"/>
      <c r="C398" s="168"/>
      <c r="D398" s="169" t="s">
        <v>225</v>
      </c>
      <c r="E398" s="168"/>
      <c r="F398" s="170" t="s">
        <v>119</v>
      </c>
      <c r="G398" s="168"/>
      <c r="H398" s="171">
        <v>2</v>
      </c>
      <c r="J398" s="168"/>
      <c r="K398" s="168"/>
      <c r="L398" s="172"/>
      <c r="M398" s="173"/>
      <c r="N398" s="168"/>
      <c r="O398" s="168"/>
      <c r="P398" s="168"/>
      <c r="Q398" s="168"/>
      <c r="R398" s="168"/>
      <c r="S398" s="168"/>
      <c r="T398" s="174"/>
      <c r="AT398" s="175" t="s">
        <v>225</v>
      </c>
      <c r="AU398" s="175" t="s">
        <v>85</v>
      </c>
      <c r="AV398" s="175" t="s">
        <v>85</v>
      </c>
      <c r="AW398" s="175" t="s">
        <v>188</v>
      </c>
      <c r="AX398" s="175" t="s">
        <v>77</v>
      </c>
      <c r="AY398" s="175" t="s">
        <v>216</v>
      </c>
    </row>
    <row r="399" spans="2:51" s="6" customFormat="1" ht="15.75" customHeight="1">
      <c r="B399" s="176"/>
      <c r="C399" s="177"/>
      <c r="D399" s="169" t="s">
        <v>225</v>
      </c>
      <c r="E399" s="177"/>
      <c r="F399" s="178" t="s">
        <v>226</v>
      </c>
      <c r="G399" s="177"/>
      <c r="H399" s="179">
        <v>2</v>
      </c>
      <c r="J399" s="177"/>
      <c r="K399" s="177"/>
      <c r="L399" s="180"/>
      <c r="M399" s="181"/>
      <c r="N399" s="177"/>
      <c r="O399" s="177"/>
      <c r="P399" s="177"/>
      <c r="Q399" s="177"/>
      <c r="R399" s="177"/>
      <c r="S399" s="177"/>
      <c r="T399" s="182"/>
      <c r="AT399" s="183" t="s">
        <v>225</v>
      </c>
      <c r="AU399" s="183" t="s">
        <v>85</v>
      </c>
      <c r="AV399" s="183" t="s">
        <v>181</v>
      </c>
      <c r="AW399" s="183" t="s">
        <v>188</v>
      </c>
      <c r="AX399" s="183" t="s">
        <v>22</v>
      </c>
      <c r="AY399" s="183" t="s">
        <v>216</v>
      </c>
    </row>
    <row r="400" spans="2:65" s="6" customFormat="1" ht="15.75" customHeight="1">
      <c r="B400" s="23"/>
      <c r="C400" s="192" t="s">
        <v>576</v>
      </c>
      <c r="D400" s="192" t="s">
        <v>325</v>
      </c>
      <c r="E400" s="193" t="s">
        <v>516</v>
      </c>
      <c r="F400" s="194" t="s">
        <v>517</v>
      </c>
      <c r="G400" s="195" t="s">
        <v>121</v>
      </c>
      <c r="H400" s="196">
        <v>2</v>
      </c>
      <c r="I400" s="197"/>
      <c r="J400" s="198">
        <f>ROUND($I$400*$H$400,2)</f>
        <v>0</v>
      </c>
      <c r="K400" s="194" t="s">
        <v>221</v>
      </c>
      <c r="L400" s="199"/>
      <c r="M400" s="200"/>
      <c r="N400" s="201" t="s">
        <v>48</v>
      </c>
      <c r="O400" s="24"/>
      <c r="P400" s="24"/>
      <c r="Q400" s="162">
        <v>0.06</v>
      </c>
      <c r="R400" s="162">
        <f>$Q$400*$H$400</f>
        <v>0.12</v>
      </c>
      <c r="S400" s="162">
        <v>0</v>
      </c>
      <c r="T400" s="163">
        <f>$S$400*$H$400</f>
        <v>0</v>
      </c>
      <c r="AR400" s="97" t="s">
        <v>262</v>
      </c>
      <c r="AT400" s="97" t="s">
        <v>325</v>
      </c>
      <c r="AU400" s="97" t="s">
        <v>85</v>
      </c>
      <c r="AY400" s="6" t="s">
        <v>216</v>
      </c>
      <c r="BE400" s="164">
        <f>IF($N$400="základní",$J$400,0)</f>
        <v>0</v>
      </c>
      <c r="BF400" s="164">
        <f>IF($N$400="snížená",$J$400,0)</f>
        <v>0</v>
      </c>
      <c r="BG400" s="164">
        <f>IF($N$400="zákl. přenesená",$J$400,0)</f>
        <v>0</v>
      </c>
      <c r="BH400" s="164">
        <f>IF($N$400="sníž. přenesená",$J$400,0)</f>
        <v>0</v>
      </c>
      <c r="BI400" s="164">
        <f>IF($N$400="nulová",$J$400,0)</f>
        <v>0</v>
      </c>
      <c r="BJ400" s="97" t="s">
        <v>22</v>
      </c>
      <c r="BK400" s="164">
        <f>ROUND($I$400*$H$400,2)</f>
        <v>0</v>
      </c>
      <c r="BL400" s="97" t="s">
        <v>181</v>
      </c>
      <c r="BM400" s="97" t="s">
        <v>883</v>
      </c>
    </row>
    <row r="401" spans="2:47" s="6" customFormat="1" ht="27" customHeight="1">
      <c r="B401" s="23"/>
      <c r="C401" s="24"/>
      <c r="D401" s="165" t="s">
        <v>223</v>
      </c>
      <c r="E401" s="24"/>
      <c r="F401" s="166" t="s">
        <v>519</v>
      </c>
      <c r="G401" s="24"/>
      <c r="H401" s="24"/>
      <c r="J401" s="24"/>
      <c r="K401" s="24"/>
      <c r="L401" s="43"/>
      <c r="M401" s="56"/>
      <c r="N401" s="24"/>
      <c r="O401" s="24"/>
      <c r="P401" s="24"/>
      <c r="Q401" s="24"/>
      <c r="R401" s="24"/>
      <c r="S401" s="24"/>
      <c r="T401" s="57"/>
      <c r="AT401" s="6" t="s">
        <v>223</v>
      </c>
      <c r="AU401" s="6" t="s">
        <v>85</v>
      </c>
    </row>
    <row r="402" spans="2:51" s="6" customFormat="1" ht="15.75" customHeight="1">
      <c r="B402" s="167"/>
      <c r="C402" s="168"/>
      <c r="D402" s="169" t="s">
        <v>225</v>
      </c>
      <c r="E402" s="168"/>
      <c r="F402" s="170" t="s">
        <v>119</v>
      </c>
      <c r="G402" s="168"/>
      <c r="H402" s="171">
        <v>2</v>
      </c>
      <c r="J402" s="168"/>
      <c r="K402" s="168"/>
      <c r="L402" s="172"/>
      <c r="M402" s="173"/>
      <c r="N402" s="168"/>
      <c r="O402" s="168"/>
      <c r="P402" s="168"/>
      <c r="Q402" s="168"/>
      <c r="R402" s="168"/>
      <c r="S402" s="168"/>
      <c r="T402" s="174"/>
      <c r="AT402" s="175" t="s">
        <v>225</v>
      </c>
      <c r="AU402" s="175" t="s">
        <v>85</v>
      </c>
      <c r="AV402" s="175" t="s">
        <v>85</v>
      </c>
      <c r="AW402" s="175" t="s">
        <v>188</v>
      </c>
      <c r="AX402" s="175" t="s">
        <v>77</v>
      </c>
      <c r="AY402" s="175" t="s">
        <v>216</v>
      </c>
    </row>
    <row r="403" spans="2:51" s="6" customFormat="1" ht="15.75" customHeight="1">
      <c r="B403" s="176"/>
      <c r="C403" s="177"/>
      <c r="D403" s="169" t="s">
        <v>225</v>
      </c>
      <c r="E403" s="177"/>
      <c r="F403" s="178" t="s">
        <v>226</v>
      </c>
      <c r="G403" s="177"/>
      <c r="H403" s="179">
        <v>2</v>
      </c>
      <c r="J403" s="177"/>
      <c r="K403" s="177"/>
      <c r="L403" s="180"/>
      <c r="M403" s="181"/>
      <c r="N403" s="177"/>
      <c r="O403" s="177"/>
      <c r="P403" s="177"/>
      <c r="Q403" s="177"/>
      <c r="R403" s="177"/>
      <c r="S403" s="177"/>
      <c r="T403" s="182"/>
      <c r="AT403" s="183" t="s">
        <v>225</v>
      </c>
      <c r="AU403" s="183" t="s">
        <v>85</v>
      </c>
      <c r="AV403" s="183" t="s">
        <v>181</v>
      </c>
      <c r="AW403" s="183" t="s">
        <v>188</v>
      </c>
      <c r="AX403" s="183" t="s">
        <v>22</v>
      </c>
      <c r="AY403" s="183" t="s">
        <v>216</v>
      </c>
    </row>
    <row r="404" spans="2:65" s="6" customFormat="1" ht="15.75" customHeight="1">
      <c r="B404" s="23"/>
      <c r="C404" s="192" t="s">
        <v>581</v>
      </c>
      <c r="D404" s="192" t="s">
        <v>325</v>
      </c>
      <c r="E404" s="193" t="s">
        <v>521</v>
      </c>
      <c r="F404" s="194" t="s">
        <v>522</v>
      </c>
      <c r="G404" s="195" t="s">
        <v>121</v>
      </c>
      <c r="H404" s="196">
        <v>2</v>
      </c>
      <c r="I404" s="197"/>
      <c r="J404" s="198">
        <f>ROUND($I$404*$H$404,2)</f>
        <v>0</v>
      </c>
      <c r="K404" s="194" t="s">
        <v>221</v>
      </c>
      <c r="L404" s="199"/>
      <c r="M404" s="200"/>
      <c r="N404" s="201" t="s">
        <v>48</v>
      </c>
      <c r="O404" s="24"/>
      <c r="P404" s="24"/>
      <c r="Q404" s="162">
        <v>0.006</v>
      </c>
      <c r="R404" s="162">
        <f>$Q$404*$H$404</f>
        <v>0.012</v>
      </c>
      <c r="S404" s="162">
        <v>0</v>
      </c>
      <c r="T404" s="163">
        <f>$S$404*$H$404</f>
        <v>0</v>
      </c>
      <c r="AR404" s="97" t="s">
        <v>262</v>
      </c>
      <c r="AT404" s="97" t="s">
        <v>325</v>
      </c>
      <c r="AU404" s="97" t="s">
        <v>85</v>
      </c>
      <c r="AY404" s="6" t="s">
        <v>216</v>
      </c>
      <c r="BE404" s="164">
        <f>IF($N$404="základní",$J$404,0)</f>
        <v>0</v>
      </c>
      <c r="BF404" s="164">
        <f>IF($N$404="snížená",$J$404,0)</f>
        <v>0</v>
      </c>
      <c r="BG404" s="164">
        <f>IF($N$404="zákl. přenesená",$J$404,0)</f>
        <v>0</v>
      </c>
      <c r="BH404" s="164">
        <f>IF($N$404="sníž. přenesená",$J$404,0)</f>
        <v>0</v>
      </c>
      <c r="BI404" s="164">
        <f>IF($N$404="nulová",$J$404,0)</f>
        <v>0</v>
      </c>
      <c r="BJ404" s="97" t="s">
        <v>22</v>
      </c>
      <c r="BK404" s="164">
        <f>ROUND($I$404*$H$404,2)</f>
        <v>0</v>
      </c>
      <c r="BL404" s="97" t="s">
        <v>181</v>
      </c>
      <c r="BM404" s="97" t="s">
        <v>884</v>
      </c>
    </row>
    <row r="405" spans="2:47" s="6" customFormat="1" ht="27" customHeight="1">
      <c r="B405" s="23"/>
      <c r="C405" s="24"/>
      <c r="D405" s="165" t="s">
        <v>223</v>
      </c>
      <c r="E405" s="24"/>
      <c r="F405" s="166" t="s">
        <v>524</v>
      </c>
      <c r="G405" s="24"/>
      <c r="H405" s="24"/>
      <c r="J405" s="24"/>
      <c r="K405" s="24"/>
      <c r="L405" s="43"/>
      <c r="M405" s="56"/>
      <c r="N405" s="24"/>
      <c r="O405" s="24"/>
      <c r="P405" s="24"/>
      <c r="Q405" s="24"/>
      <c r="R405" s="24"/>
      <c r="S405" s="24"/>
      <c r="T405" s="57"/>
      <c r="AT405" s="6" t="s">
        <v>223</v>
      </c>
      <c r="AU405" s="6" t="s">
        <v>85</v>
      </c>
    </row>
    <row r="406" spans="2:51" s="6" customFormat="1" ht="15.75" customHeight="1">
      <c r="B406" s="167"/>
      <c r="C406" s="168"/>
      <c r="D406" s="169" t="s">
        <v>225</v>
      </c>
      <c r="E406" s="168"/>
      <c r="F406" s="170" t="s">
        <v>119</v>
      </c>
      <c r="G406" s="168"/>
      <c r="H406" s="171">
        <v>2</v>
      </c>
      <c r="J406" s="168"/>
      <c r="K406" s="168"/>
      <c r="L406" s="172"/>
      <c r="M406" s="173"/>
      <c r="N406" s="168"/>
      <c r="O406" s="168"/>
      <c r="P406" s="168"/>
      <c r="Q406" s="168"/>
      <c r="R406" s="168"/>
      <c r="S406" s="168"/>
      <c r="T406" s="174"/>
      <c r="AT406" s="175" t="s">
        <v>225</v>
      </c>
      <c r="AU406" s="175" t="s">
        <v>85</v>
      </c>
      <c r="AV406" s="175" t="s">
        <v>85</v>
      </c>
      <c r="AW406" s="175" t="s">
        <v>188</v>
      </c>
      <c r="AX406" s="175" t="s">
        <v>77</v>
      </c>
      <c r="AY406" s="175" t="s">
        <v>216</v>
      </c>
    </row>
    <row r="407" spans="2:51" s="6" customFormat="1" ht="15.75" customHeight="1">
      <c r="B407" s="176"/>
      <c r="C407" s="177"/>
      <c r="D407" s="169" t="s">
        <v>225</v>
      </c>
      <c r="E407" s="177"/>
      <c r="F407" s="178" t="s">
        <v>226</v>
      </c>
      <c r="G407" s="177"/>
      <c r="H407" s="179">
        <v>2</v>
      </c>
      <c r="J407" s="177"/>
      <c r="K407" s="177"/>
      <c r="L407" s="180"/>
      <c r="M407" s="181"/>
      <c r="N407" s="177"/>
      <c r="O407" s="177"/>
      <c r="P407" s="177"/>
      <c r="Q407" s="177"/>
      <c r="R407" s="177"/>
      <c r="S407" s="177"/>
      <c r="T407" s="182"/>
      <c r="AT407" s="183" t="s">
        <v>225</v>
      </c>
      <c r="AU407" s="183" t="s">
        <v>85</v>
      </c>
      <c r="AV407" s="183" t="s">
        <v>181</v>
      </c>
      <c r="AW407" s="183" t="s">
        <v>188</v>
      </c>
      <c r="AX407" s="183" t="s">
        <v>22</v>
      </c>
      <c r="AY407" s="183" t="s">
        <v>216</v>
      </c>
    </row>
    <row r="408" spans="2:65" s="6" customFormat="1" ht="15.75" customHeight="1">
      <c r="B408" s="23"/>
      <c r="C408" s="153" t="s">
        <v>587</v>
      </c>
      <c r="D408" s="153" t="s">
        <v>218</v>
      </c>
      <c r="E408" s="154" t="s">
        <v>885</v>
      </c>
      <c r="F408" s="155" t="s">
        <v>886</v>
      </c>
      <c r="G408" s="156" t="s">
        <v>121</v>
      </c>
      <c r="H408" s="157">
        <v>2</v>
      </c>
      <c r="I408" s="158"/>
      <c r="J408" s="159">
        <f>ROUND($I$408*$H$408,2)</f>
        <v>0</v>
      </c>
      <c r="K408" s="155"/>
      <c r="L408" s="43"/>
      <c r="M408" s="160"/>
      <c r="N408" s="161" t="s">
        <v>48</v>
      </c>
      <c r="O408" s="24"/>
      <c r="P408" s="24"/>
      <c r="Q408" s="162">
        <v>0</v>
      </c>
      <c r="R408" s="162">
        <f>$Q$408*$H$408</f>
        <v>0</v>
      </c>
      <c r="S408" s="162">
        <v>0</v>
      </c>
      <c r="T408" s="163">
        <f>$S$408*$H$408</f>
        <v>0</v>
      </c>
      <c r="AR408" s="97" t="s">
        <v>181</v>
      </c>
      <c r="AT408" s="97" t="s">
        <v>218</v>
      </c>
      <c r="AU408" s="97" t="s">
        <v>85</v>
      </c>
      <c r="AY408" s="6" t="s">
        <v>216</v>
      </c>
      <c r="BE408" s="164">
        <f>IF($N$408="základní",$J$408,0)</f>
        <v>0</v>
      </c>
      <c r="BF408" s="164">
        <f>IF($N$408="snížená",$J$408,0)</f>
        <v>0</v>
      </c>
      <c r="BG408" s="164">
        <f>IF($N$408="zákl. přenesená",$J$408,0)</f>
        <v>0</v>
      </c>
      <c r="BH408" s="164">
        <f>IF($N$408="sníž. přenesená",$J$408,0)</f>
        <v>0</v>
      </c>
      <c r="BI408" s="164">
        <f>IF($N$408="nulová",$J$408,0)</f>
        <v>0</v>
      </c>
      <c r="BJ408" s="97" t="s">
        <v>22</v>
      </c>
      <c r="BK408" s="164">
        <f>ROUND($I$408*$H$408,2)</f>
        <v>0</v>
      </c>
      <c r="BL408" s="97" t="s">
        <v>181</v>
      </c>
      <c r="BM408" s="97" t="s">
        <v>887</v>
      </c>
    </row>
    <row r="409" spans="2:47" s="6" customFormat="1" ht="16.5" customHeight="1">
      <c r="B409" s="23"/>
      <c r="C409" s="24"/>
      <c r="D409" s="165" t="s">
        <v>223</v>
      </c>
      <c r="E409" s="24"/>
      <c r="F409" s="166" t="s">
        <v>888</v>
      </c>
      <c r="G409" s="24"/>
      <c r="H409" s="24"/>
      <c r="J409" s="24"/>
      <c r="K409" s="24"/>
      <c r="L409" s="43"/>
      <c r="M409" s="56"/>
      <c r="N409" s="24"/>
      <c r="O409" s="24"/>
      <c r="P409" s="24"/>
      <c r="Q409" s="24"/>
      <c r="R409" s="24"/>
      <c r="S409" s="24"/>
      <c r="T409" s="57"/>
      <c r="AT409" s="6" t="s">
        <v>223</v>
      </c>
      <c r="AU409" s="6" t="s">
        <v>85</v>
      </c>
    </row>
    <row r="410" spans="2:51" s="6" customFormat="1" ht="15.75" customHeight="1">
      <c r="B410" s="184"/>
      <c r="C410" s="185"/>
      <c r="D410" s="169" t="s">
        <v>225</v>
      </c>
      <c r="E410" s="185"/>
      <c r="F410" s="186" t="s">
        <v>889</v>
      </c>
      <c r="G410" s="185"/>
      <c r="H410" s="185"/>
      <c r="J410" s="185"/>
      <c r="K410" s="185"/>
      <c r="L410" s="187"/>
      <c r="M410" s="188"/>
      <c r="N410" s="185"/>
      <c r="O410" s="185"/>
      <c r="P410" s="185"/>
      <c r="Q410" s="185"/>
      <c r="R410" s="185"/>
      <c r="S410" s="185"/>
      <c r="T410" s="189"/>
      <c r="AT410" s="190" t="s">
        <v>225</v>
      </c>
      <c r="AU410" s="190" t="s">
        <v>85</v>
      </c>
      <c r="AV410" s="190" t="s">
        <v>22</v>
      </c>
      <c r="AW410" s="190" t="s">
        <v>188</v>
      </c>
      <c r="AX410" s="190" t="s">
        <v>77</v>
      </c>
      <c r="AY410" s="190" t="s">
        <v>216</v>
      </c>
    </row>
    <row r="411" spans="2:51" s="6" customFormat="1" ht="15.75" customHeight="1">
      <c r="B411" s="167"/>
      <c r="C411" s="168"/>
      <c r="D411" s="169" t="s">
        <v>225</v>
      </c>
      <c r="E411" s="168"/>
      <c r="F411" s="170" t="s">
        <v>85</v>
      </c>
      <c r="G411" s="168"/>
      <c r="H411" s="171">
        <v>2</v>
      </c>
      <c r="J411" s="168"/>
      <c r="K411" s="168"/>
      <c r="L411" s="172"/>
      <c r="M411" s="173"/>
      <c r="N411" s="168"/>
      <c r="O411" s="168"/>
      <c r="P411" s="168"/>
      <c r="Q411" s="168"/>
      <c r="R411" s="168"/>
      <c r="S411" s="168"/>
      <c r="T411" s="174"/>
      <c r="AT411" s="175" t="s">
        <v>225</v>
      </c>
      <c r="AU411" s="175" t="s">
        <v>85</v>
      </c>
      <c r="AV411" s="175" t="s">
        <v>85</v>
      </c>
      <c r="AW411" s="175" t="s">
        <v>188</v>
      </c>
      <c r="AX411" s="175" t="s">
        <v>77</v>
      </c>
      <c r="AY411" s="175" t="s">
        <v>216</v>
      </c>
    </row>
    <row r="412" spans="2:51" s="6" customFormat="1" ht="15.75" customHeight="1">
      <c r="B412" s="176"/>
      <c r="C412" s="177"/>
      <c r="D412" s="169" t="s">
        <v>225</v>
      </c>
      <c r="E412" s="177"/>
      <c r="F412" s="178" t="s">
        <v>226</v>
      </c>
      <c r="G412" s="177"/>
      <c r="H412" s="179">
        <v>2</v>
      </c>
      <c r="J412" s="177"/>
      <c r="K412" s="177"/>
      <c r="L412" s="180"/>
      <c r="M412" s="181"/>
      <c r="N412" s="177"/>
      <c r="O412" s="177"/>
      <c r="P412" s="177"/>
      <c r="Q412" s="177"/>
      <c r="R412" s="177"/>
      <c r="S412" s="177"/>
      <c r="T412" s="182"/>
      <c r="AT412" s="183" t="s">
        <v>225</v>
      </c>
      <c r="AU412" s="183" t="s">
        <v>85</v>
      </c>
      <c r="AV412" s="183" t="s">
        <v>181</v>
      </c>
      <c r="AW412" s="183" t="s">
        <v>188</v>
      </c>
      <c r="AX412" s="183" t="s">
        <v>22</v>
      </c>
      <c r="AY412" s="183" t="s">
        <v>216</v>
      </c>
    </row>
    <row r="413" spans="2:63" s="140" customFormat="1" ht="30.75" customHeight="1">
      <c r="B413" s="141"/>
      <c r="C413" s="142"/>
      <c r="D413" s="142" t="s">
        <v>76</v>
      </c>
      <c r="E413" s="151" t="s">
        <v>267</v>
      </c>
      <c r="F413" s="151" t="s">
        <v>540</v>
      </c>
      <c r="G413" s="142"/>
      <c r="H413" s="142"/>
      <c r="J413" s="152">
        <f>$BK$413</f>
        <v>0</v>
      </c>
      <c r="K413" s="142"/>
      <c r="L413" s="145"/>
      <c r="M413" s="146"/>
      <c r="N413" s="142"/>
      <c r="O413" s="142"/>
      <c r="P413" s="147">
        <f>SUM($P$414:$P$516)</f>
        <v>0</v>
      </c>
      <c r="Q413" s="142"/>
      <c r="R413" s="147">
        <f>SUM($R$414:$R$516)</f>
        <v>87.245075</v>
      </c>
      <c r="S413" s="142"/>
      <c r="T413" s="148">
        <f>SUM($T$414:$T$516)</f>
        <v>2.1514</v>
      </c>
      <c r="AR413" s="149" t="s">
        <v>22</v>
      </c>
      <c r="AT413" s="149" t="s">
        <v>76</v>
      </c>
      <c r="AU413" s="149" t="s">
        <v>22</v>
      </c>
      <c r="AY413" s="149" t="s">
        <v>216</v>
      </c>
      <c r="BK413" s="150">
        <f>SUM($BK$414:$BK$516)</f>
        <v>0</v>
      </c>
    </row>
    <row r="414" spans="2:65" s="6" customFormat="1" ht="15.75" customHeight="1">
      <c r="B414" s="23"/>
      <c r="C414" s="153" t="s">
        <v>593</v>
      </c>
      <c r="D414" s="153" t="s">
        <v>218</v>
      </c>
      <c r="E414" s="154" t="s">
        <v>542</v>
      </c>
      <c r="F414" s="155" t="s">
        <v>543</v>
      </c>
      <c r="G414" s="156" t="s">
        <v>121</v>
      </c>
      <c r="H414" s="157">
        <v>1</v>
      </c>
      <c r="I414" s="158"/>
      <c r="J414" s="159">
        <f>ROUND($I$414*$H$414,2)</f>
        <v>0</v>
      </c>
      <c r="K414" s="155" t="s">
        <v>221</v>
      </c>
      <c r="L414" s="43"/>
      <c r="M414" s="160"/>
      <c r="N414" s="161" t="s">
        <v>48</v>
      </c>
      <c r="O414" s="24"/>
      <c r="P414" s="24"/>
      <c r="Q414" s="162">
        <v>0.0007</v>
      </c>
      <c r="R414" s="162">
        <f>$Q$414*$H$414</f>
        <v>0.0007</v>
      </c>
      <c r="S414" s="162">
        <v>0</v>
      </c>
      <c r="T414" s="163">
        <f>$S$414*$H$414</f>
        <v>0</v>
      </c>
      <c r="AR414" s="97" t="s">
        <v>181</v>
      </c>
      <c r="AT414" s="97" t="s">
        <v>218</v>
      </c>
      <c r="AU414" s="97" t="s">
        <v>85</v>
      </c>
      <c r="AY414" s="6" t="s">
        <v>216</v>
      </c>
      <c r="BE414" s="164">
        <f>IF($N$414="základní",$J$414,0)</f>
        <v>0</v>
      </c>
      <c r="BF414" s="164">
        <f>IF($N$414="snížená",$J$414,0)</f>
        <v>0</v>
      </c>
      <c r="BG414" s="164">
        <f>IF($N$414="zákl. přenesená",$J$414,0)</f>
        <v>0</v>
      </c>
      <c r="BH414" s="164">
        <f>IF($N$414="sníž. přenesená",$J$414,0)</f>
        <v>0</v>
      </c>
      <c r="BI414" s="164">
        <f>IF($N$414="nulová",$J$414,0)</f>
        <v>0</v>
      </c>
      <c r="BJ414" s="97" t="s">
        <v>22</v>
      </c>
      <c r="BK414" s="164">
        <f>ROUND($I$414*$H$414,2)</f>
        <v>0</v>
      </c>
      <c r="BL414" s="97" t="s">
        <v>181</v>
      </c>
      <c r="BM414" s="97" t="s">
        <v>890</v>
      </c>
    </row>
    <row r="415" spans="2:47" s="6" customFormat="1" ht="16.5" customHeight="1">
      <c r="B415" s="23"/>
      <c r="C415" s="24"/>
      <c r="D415" s="165" t="s">
        <v>223</v>
      </c>
      <c r="E415" s="24"/>
      <c r="F415" s="166" t="s">
        <v>545</v>
      </c>
      <c r="G415" s="24"/>
      <c r="H415" s="24"/>
      <c r="J415" s="24"/>
      <c r="K415" s="24"/>
      <c r="L415" s="43"/>
      <c r="M415" s="56"/>
      <c r="N415" s="24"/>
      <c r="O415" s="24"/>
      <c r="P415" s="24"/>
      <c r="Q415" s="24"/>
      <c r="R415" s="24"/>
      <c r="S415" s="24"/>
      <c r="T415" s="57"/>
      <c r="AT415" s="6" t="s">
        <v>223</v>
      </c>
      <c r="AU415" s="6" t="s">
        <v>85</v>
      </c>
    </row>
    <row r="416" spans="2:47" s="6" customFormat="1" ht="30.75" customHeight="1">
      <c r="B416" s="23"/>
      <c r="C416" s="24"/>
      <c r="D416" s="169" t="s">
        <v>256</v>
      </c>
      <c r="E416" s="24"/>
      <c r="F416" s="191" t="s">
        <v>891</v>
      </c>
      <c r="G416" s="24"/>
      <c r="H416" s="24"/>
      <c r="J416" s="24"/>
      <c r="K416" s="24"/>
      <c r="L416" s="43"/>
      <c r="M416" s="56"/>
      <c r="N416" s="24"/>
      <c r="O416" s="24"/>
      <c r="P416" s="24"/>
      <c r="Q416" s="24"/>
      <c r="R416" s="24"/>
      <c r="S416" s="24"/>
      <c r="T416" s="57"/>
      <c r="AT416" s="6" t="s">
        <v>256</v>
      </c>
      <c r="AU416" s="6" t="s">
        <v>85</v>
      </c>
    </row>
    <row r="417" spans="2:51" s="6" customFormat="1" ht="15.75" customHeight="1">
      <c r="B417" s="184"/>
      <c r="C417" s="185"/>
      <c r="D417" s="169" t="s">
        <v>225</v>
      </c>
      <c r="E417" s="185"/>
      <c r="F417" s="186" t="s">
        <v>488</v>
      </c>
      <c r="G417" s="185"/>
      <c r="H417" s="185"/>
      <c r="J417" s="185"/>
      <c r="K417" s="185"/>
      <c r="L417" s="187"/>
      <c r="M417" s="188"/>
      <c r="N417" s="185"/>
      <c r="O417" s="185"/>
      <c r="P417" s="185"/>
      <c r="Q417" s="185"/>
      <c r="R417" s="185"/>
      <c r="S417" s="185"/>
      <c r="T417" s="189"/>
      <c r="AT417" s="190" t="s">
        <v>225</v>
      </c>
      <c r="AU417" s="190" t="s">
        <v>85</v>
      </c>
      <c r="AV417" s="190" t="s">
        <v>22</v>
      </c>
      <c r="AW417" s="190" t="s">
        <v>188</v>
      </c>
      <c r="AX417" s="190" t="s">
        <v>77</v>
      </c>
      <c r="AY417" s="190" t="s">
        <v>216</v>
      </c>
    </row>
    <row r="418" spans="2:51" s="6" customFormat="1" ht="15.75" customHeight="1">
      <c r="B418" s="167"/>
      <c r="C418" s="168"/>
      <c r="D418" s="169" t="s">
        <v>225</v>
      </c>
      <c r="E418" s="168"/>
      <c r="F418" s="170" t="s">
        <v>22</v>
      </c>
      <c r="G418" s="168"/>
      <c r="H418" s="171">
        <v>1</v>
      </c>
      <c r="J418" s="168"/>
      <c r="K418" s="168"/>
      <c r="L418" s="172"/>
      <c r="M418" s="173"/>
      <c r="N418" s="168"/>
      <c r="O418" s="168"/>
      <c r="P418" s="168"/>
      <c r="Q418" s="168"/>
      <c r="R418" s="168"/>
      <c r="S418" s="168"/>
      <c r="T418" s="174"/>
      <c r="AT418" s="175" t="s">
        <v>225</v>
      </c>
      <c r="AU418" s="175" t="s">
        <v>85</v>
      </c>
      <c r="AV418" s="175" t="s">
        <v>85</v>
      </c>
      <c r="AW418" s="175" t="s">
        <v>188</v>
      </c>
      <c r="AX418" s="175" t="s">
        <v>77</v>
      </c>
      <c r="AY418" s="175" t="s">
        <v>216</v>
      </c>
    </row>
    <row r="419" spans="2:51" s="6" customFormat="1" ht="15.75" customHeight="1">
      <c r="B419" s="176"/>
      <c r="C419" s="177"/>
      <c r="D419" s="169" t="s">
        <v>225</v>
      </c>
      <c r="E419" s="177"/>
      <c r="F419" s="178" t="s">
        <v>226</v>
      </c>
      <c r="G419" s="177"/>
      <c r="H419" s="179">
        <v>1</v>
      </c>
      <c r="J419" s="177"/>
      <c r="K419" s="177"/>
      <c r="L419" s="180"/>
      <c r="M419" s="181"/>
      <c r="N419" s="177"/>
      <c r="O419" s="177"/>
      <c r="P419" s="177"/>
      <c r="Q419" s="177"/>
      <c r="R419" s="177"/>
      <c r="S419" s="177"/>
      <c r="T419" s="182"/>
      <c r="AT419" s="183" t="s">
        <v>225</v>
      </c>
      <c r="AU419" s="183" t="s">
        <v>85</v>
      </c>
      <c r="AV419" s="183" t="s">
        <v>181</v>
      </c>
      <c r="AW419" s="183" t="s">
        <v>188</v>
      </c>
      <c r="AX419" s="183" t="s">
        <v>22</v>
      </c>
      <c r="AY419" s="183" t="s">
        <v>216</v>
      </c>
    </row>
    <row r="420" spans="2:65" s="6" customFormat="1" ht="15.75" customHeight="1">
      <c r="B420" s="23"/>
      <c r="C420" s="153" t="s">
        <v>599</v>
      </c>
      <c r="D420" s="153" t="s">
        <v>218</v>
      </c>
      <c r="E420" s="154" t="s">
        <v>892</v>
      </c>
      <c r="F420" s="155" t="s">
        <v>893</v>
      </c>
      <c r="G420" s="156" t="s">
        <v>121</v>
      </c>
      <c r="H420" s="157">
        <v>4</v>
      </c>
      <c r="I420" s="158"/>
      <c r="J420" s="159">
        <f>ROUND($I$420*$H$420,2)</f>
        <v>0</v>
      </c>
      <c r="K420" s="155" t="s">
        <v>221</v>
      </c>
      <c r="L420" s="43"/>
      <c r="M420" s="160"/>
      <c r="N420" s="161" t="s">
        <v>48</v>
      </c>
      <c r="O420" s="24"/>
      <c r="P420" s="24"/>
      <c r="Q420" s="162">
        <v>1E-05</v>
      </c>
      <c r="R420" s="162">
        <f>$Q$420*$H$420</f>
        <v>4E-05</v>
      </c>
      <c r="S420" s="162">
        <v>0</v>
      </c>
      <c r="T420" s="163">
        <f>$S$420*$H$420</f>
        <v>0</v>
      </c>
      <c r="AR420" s="97" t="s">
        <v>181</v>
      </c>
      <c r="AT420" s="97" t="s">
        <v>218</v>
      </c>
      <c r="AU420" s="97" t="s">
        <v>85</v>
      </c>
      <c r="AY420" s="6" t="s">
        <v>216</v>
      </c>
      <c r="BE420" s="164">
        <f>IF($N$420="základní",$J$420,0)</f>
        <v>0</v>
      </c>
      <c r="BF420" s="164">
        <f>IF($N$420="snížená",$J$420,0)</f>
        <v>0</v>
      </c>
      <c r="BG420" s="164">
        <f>IF($N$420="zákl. přenesená",$J$420,0)</f>
        <v>0</v>
      </c>
      <c r="BH420" s="164">
        <f>IF($N$420="sníž. přenesená",$J$420,0)</f>
        <v>0</v>
      </c>
      <c r="BI420" s="164">
        <f>IF($N$420="nulová",$J$420,0)</f>
        <v>0</v>
      </c>
      <c r="BJ420" s="97" t="s">
        <v>22</v>
      </c>
      <c r="BK420" s="164">
        <f>ROUND($I$420*$H$420,2)</f>
        <v>0</v>
      </c>
      <c r="BL420" s="97" t="s">
        <v>181</v>
      </c>
      <c r="BM420" s="97" t="s">
        <v>894</v>
      </c>
    </row>
    <row r="421" spans="2:47" s="6" customFormat="1" ht="16.5" customHeight="1">
      <c r="B421" s="23"/>
      <c r="C421" s="24"/>
      <c r="D421" s="165" t="s">
        <v>223</v>
      </c>
      <c r="E421" s="24"/>
      <c r="F421" s="166" t="s">
        <v>895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223</v>
      </c>
      <c r="AU421" s="6" t="s">
        <v>85</v>
      </c>
    </row>
    <row r="422" spans="2:47" s="6" customFormat="1" ht="30.75" customHeight="1">
      <c r="B422" s="23"/>
      <c r="C422" s="24"/>
      <c r="D422" s="169" t="s">
        <v>256</v>
      </c>
      <c r="E422" s="24"/>
      <c r="F422" s="191" t="s">
        <v>891</v>
      </c>
      <c r="G422" s="24"/>
      <c r="H422" s="24"/>
      <c r="J422" s="24"/>
      <c r="K422" s="24"/>
      <c r="L422" s="43"/>
      <c r="M422" s="56"/>
      <c r="N422" s="24"/>
      <c r="O422" s="24"/>
      <c r="P422" s="24"/>
      <c r="Q422" s="24"/>
      <c r="R422" s="24"/>
      <c r="S422" s="24"/>
      <c r="T422" s="57"/>
      <c r="AT422" s="6" t="s">
        <v>256</v>
      </c>
      <c r="AU422" s="6" t="s">
        <v>85</v>
      </c>
    </row>
    <row r="423" spans="2:51" s="6" customFormat="1" ht="15.75" customHeight="1">
      <c r="B423" s="184"/>
      <c r="C423" s="185"/>
      <c r="D423" s="169" t="s">
        <v>225</v>
      </c>
      <c r="E423" s="185"/>
      <c r="F423" s="186" t="s">
        <v>488</v>
      </c>
      <c r="G423" s="185"/>
      <c r="H423" s="185"/>
      <c r="J423" s="185"/>
      <c r="K423" s="185"/>
      <c r="L423" s="187"/>
      <c r="M423" s="188"/>
      <c r="N423" s="185"/>
      <c r="O423" s="185"/>
      <c r="P423" s="185"/>
      <c r="Q423" s="185"/>
      <c r="R423" s="185"/>
      <c r="S423" s="185"/>
      <c r="T423" s="189"/>
      <c r="AT423" s="190" t="s">
        <v>225</v>
      </c>
      <c r="AU423" s="190" t="s">
        <v>85</v>
      </c>
      <c r="AV423" s="190" t="s">
        <v>22</v>
      </c>
      <c r="AW423" s="190" t="s">
        <v>188</v>
      </c>
      <c r="AX423" s="190" t="s">
        <v>77</v>
      </c>
      <c r="AY423" s="190" t="s">
        <v>216</v>
      </c>
    </row>
    <row r="424" spans="2:51" s="6" customFormat="1" ht="15.75" customHeight="1">
      <c r="B424" s="167"/>
      <c r="C424" s="168"/>
      <c r="D424" s="169" t="s">
        <v>225</v>
      </c>
      <c r="E424" s="168"/>
      <c r="F424" s="170" t="s">
        <v>181</v>
      </c>
      <c r="G424" s="168"/>
      <c r="H424" s="171">
        <v>4</v>
      </c>
      <c r="J424" s="168"/>
      <c r="K424" s="168"/>
      <c r="L424" s="172"/>
      <c r="M424" s="173"/>
      <c r="N424" s="168"/>
      <c r="O424" s="168"/>
      <c r="P424" s="168"/>
      <c r="Q424" s="168"/>
      <c r="R424" s="168"/>
      <c r="S424" s="168"/>
      <c r="T424" s="174"/>
      <c r="AT424" s="175" t="s">
        <v>225</v>
      </c>
      <c r="AU424" s="175" t="s">
        <v>85</v>
      </c>
      <c r="AV424" s="175" t="s">
        <v>85</v>
      </c>
      <c r="AW424" s="175" t="s">
        <v>188</v>
      </c>
      <c r="AX424" s="175" t="s">
        <v>77</v>
      </c>
      <c r="AY424" s="175" t="s">
        <v>216</v>
      </c>
    </row>
    <row r="425" spans="2:51" s="6" customFormat="1" ht="15.75" customHeight="1">
      <c r="B425" s="176"/>
      <c r="C425" s="177"/>
      <c r="D425" s="169" t="s">
        <v>225</v>
      </c>
      <c r="E425" s="177"/>
      <c r="F425" s="178" t="s">
        <v>226</v>
      </c>
      <c r="G425" s="177"/>
      <c r="H425" s="179">
        <v>4</v>
      </c>
      <c r="J425" s="177"/>
      <c r="K425" s="177"/>
      <c r="L425" s="180"/>
      <c r="M425" s="181"/>
      <c r="N425" s="177"/>
      <c r="O425" s="177"/>
      <c r="P425" s="177"/>
      <c r="Q425" s="177"/>
      <c r="R425" s="177"/>
      <c r="S425" s="177"/>
      <c r="T425" s="182"/>
      <c r="AT425" s="183" t="s">
        <v>225</v>
      </c>
      <c r="AU425" s="183" t="s">
        <v>85</v>
      </c>
      <c r="AV425" s="183" t="s">
        <v>181</v>
      </c>
      <c r="AW425" s="183" t="s">
        <v>188</v>
      </c>
      <c r="AX425" s="183" t="s">
        <v>22</v>
      </c>
      <c r="AY425" s="183" t="s">
        <v>216</v>
      </c>
    </row>
    <row r="426" spans="2:65" s="6" customFormat="1" ht="15.75" customHeight="1">
      <c r="B426" s="23"/>
      <c r="C426" s="192" t="s">
        <v>604</v>
      </c>
      <c r="D426" s="192" t="s">
        <v>325</v>
      </c>
      <c r="E426" s="193" t="s">
        <v>896</v>
      </c>
      <c r="F426" s="194" t="s">
        <v>897</v>
      </c>
      <c r="G426" s="195" t="s">
        <v>121</v>
      </c>
      <c r="H426" s="196">
        <v>5</v>
      </c>
      <c r="I426" s="197"/>
      <c r="J426" s="198">
        <f>ROUND($I$426*$H$426,2)</f>
        <v>0</v>
      </c>
      <c r="K426" s="194" t="s">
        <v>221</v>
      </c>
      <c r="L426" s="199"/>
      <c r="M426" s="200"/>
      <c r="N426" s="201" t="s">
        <v>48</v>
      </c>
      <c r="O426" s="24"/>
      <c r="P426" s="24"/>
      <c r="Q426" s="162">
        <v>0.004</v>
      </c>
      <c r="R426" s="162">
        <f>$Q$426*$H$426</f>
        <v>0.02</v>
      </c>
      <c r="S426" s="162">
        <v>0</v>
      </c>
      <c r="T426" s="163">
        <f>$S$426*$H$426</f>
        <v>0</v>
      </c>
      <c r="AR426" s="97" t="s">
        <v>262</v>
      </c>
      <c r="AT426" s="97" t="s">
        <v>325</v>
      </c>
      <c r="AU426" s="97" t="s">
        <v>85</v>
      </c>
      <c r="AY426" s="6" t="s">
        <v>216</v>
      </c>
      <c r="BE426" s="164">
        <f>IF($N$426="základní",$J$426,0)</f>
        <v>0</v>
      </c>
      <c r="BF426" s="164">
        <f>IF($N$426="snížená",$J$426,0)</f>
        <v>0</v>
      </c>
      <c r="BG426" s="164">
        <f>IF($N$426="zákl. přenesená",$J$426,0)</f>
        <v>0</v>
      </c>
      <c r="BH426" s="164">
        <f>IF($N$426="sníž. přenesená",$J$426,0)</f>
        <v>0</v>
      </c>
      <c r="BI426" s="164">
        <f>IF($N$426="nulová",$J$426,0)</f>
        <v>0</v>
      </c>
      <c r="BJ426" s="97" t="s">
        <v>22</v>
      </c>
      <c r="BK426" s="164">
        <f>ROUND($I$426*$H$426,2)</f>
        <v>0</v>
      </c>
      <c r="BL426" s="97" t="s">
        <v>181</v>
      </c>
      <c r="BM426" s="97" t="s">
        <v>898</v>
      </c>
    </row>
    <row r="427" spans="2:47" s="6" customFormat="1" ht="38.25" customHeight="1">
      <c r="B427" s="23"/>
      <c r="C427" s="24"/>
      <c r="D427" s="165" t="s">
        <v>223</v>
      </c>
      <c r="E427" s="24"/>
      <c r="F427" s="166" t="s">
        <v>899</v>
      </c>
      <c r="G427" s="24"/>
      <c r="H427" s="24"/>
      <c r="J427" s="24"/>
      <c r="K427" s="24"/>
      <c r="L427" s="43"/>
      <c r="M427" s="56"/>
      <c r="N427" s="24"/>
      <c r="O427" s="24"/>
      <c r="P427" s="24"/>
      <c r="Q427" s="24"/>
      <c r="R427" s="24"/>
      <c r="S427" s="24"/>
      <c r="T427" s="57"/>
      <c r="AT427" s="6" t="s">
        <v>223</v>
      </c>
      <c r="AU427" s="6" t="s">
        <v>85</v>
      </c>
    </row>
    <row r="428" spans="2:51" s="6" customFormat="1" ht="15.75" customHeight="1">
      <c r="B428" s="184"/>
      <c r="C428" s="185"/>
      <c r="D428" s="169" t="s">
        <v>225</v>
      </c>
      <c r="E428" s="185"/>
      <c r="F428" s="186" t="s">
        <v>488</v>
      </c>
      <c r="G428" s="185"/>
      <c r="H428" s="185"/>
      <c r="J428" s="185"/>
      <c r="K428" s="185"/>
      <c r="L428" s="187"/>
      <c r="M428" s="188"/>
      <c r="N428" s="185"/>
      <c r="O428" s="185"/>
      <c r="P428" s="185"/>
      <c r="Q428" s="185"/>
      <c r="R428" s="185"/>
      <c r="S428" s="185"/>
      <c r="T428" s="189"/>
      <c r="AT428" s="190" t="s">
        <v>225</v>
      </c>
      <c r="AU428" s="190" t="s">
        <v>85</v>
      </c>
      <c r="AV428" s="190" t="s">
        <v>22</v>
      </c>
      <c r="AW428" s="190" t="s">
        <v>188</v>
      </c>
      <c r="AX428" s="190" t="s">
        <v>77</v>
      </c>
      <c r="AY428" s="190" t="s">
        <v>216</v>
      </c>
    </row>
    <row r="429" spans="2:51" s="6" customFormat="1" ht="15.75" customHeight="1">
      <c r="B429" s="167"/>
      <c r="C429" s="168"/>
      <c r="D429" s="169" t="s">
        <v>225</v>
      </c>
      <c r="E429" s="168"/>
      <c r="F429" s="170" t="s">
        <v>244</v>
      </c>
      <c r="G429" s="168"/>
      <c r="H429" s="171">
        <v>5</v>
      </c>
      <c r="J429" s="168"/>
      <c r="K429" s="168"/>
      <c r="L429" s="172"/>
      <c r="M429" s="173"/>
      <c r="N429" s="168"/>
      <c r="O429" s="168"/>
      <c r="P429" s="168"/>
      <c r="Q429" s="168"/>
      <c r="R429" s="168"/>
      <c r="S429" s="168"/>
      <c r="T429" s="174"/>
      <c r="AT429" s="175" t="s">
        <v>225</v>
      </c>
      <c r="AU429" s="175" t="s">
        <v>85</v>
      </c>
      <c r="AV429" s="175" t="s">
        <v>85</v>
      </c>
      <c r="AW429" s="175" t="s">
        <v>188</v>
      </c>
      <c r="AX429" s="175" t="s">
        <v>77</v>
      </c>
      <c r="AY429" s="175" t="s">
        <v>216</v>
      </c>
    </row>
    <row r="430" spans="2:51" s="6" customFormat="1" ht="15.75" customHeight="1">
      <c r="B430" s="176"/>
      <c r="C430" s="177"/>
      <c r="D430" s="169" t="s">
        <v>225</v>
      </c>
      <c r="E430" s="177"/>
      <c r="F430" s="178" t="s">
        <v>226</v>
      </c>
      <c r="G430" s="177"/>
      <c r="H430" s="179">
        <v>5</v>
      </c>
      <c r="J430" s="177"/>
      <c r="K430" s="177"/>
      <c r="L430" s="180"/>
      <c r="M430" s="181"/>
      <c r="N430" s="177"/>
      <c r="O430" s="177"/>
      <c r="P430" s="177"/>
      <c r="Q430" s="177"/>
      <c r="R430" s="177"/>
      <c r="S430" s="177"/>
      <c r="T430" s="182"/>
      <c r="AT430" s="183" t="s">
        <v>225</v>
      </c>
      <c r="AU430" s="183" t="s">
        <v>85</v>
      </c>
      <c r="AV430" s="183" t="s">
        <v>181</v>
      </c>
      <c r="AW430" s="183" t="s">
        <v>188</v>
      </c>
      <c r="AX430" s="183" t="s">
        <v>22</v>
      </c>
      <c r="AY430" s="183" t="s">
        <v>216</v>
      </c>
    </row>
    <row r="431" spans="2:65" s="6" customFormat="1" ht="15.75" customHeight="1">
      <c r="B431" s="23"/>
      <c r="C431" s="153" t="s">
        <v>610</v>
      </c>
      <c r="D431" s="153" t="s">
        <v>218</v>
      </c>
      <c r="E431" s="154" t="s">
        <v>562</v>
      </c>
      <c r="F431" s="155" t="s">
        <v>563</v>
      </c>
      <c r="G431" s="156" t="s">
        <v>121</v>
      </c>
      <c r="H431" s="157">
        <v>1</v>
      </c>
      <c r="I431" s="158"/>
      <c r="J431" s="159">
        <f>ROUND($I$431*$H$431,2)</f>
        <v>0</v>
      </c>
      <c r="K431" s="155" t="s">
        <v>221</v>
      </c>
      <c r="L431" s="43"/>
      <c r="M431" s="160"/>
      <c r="N431" s="161" t="s">
        <v>48</v>
      </c>
      <c r="O431" s="24"/>
      <c r="P431" s="24"/>
      <c r="Q431" s="162">
        <v>0.10941</v>
      </c>
      <c r="R431" s="162">
        <f>$Q$431*$H$431</f>
        <v>0.10941</v>
      </c>
      <c r="S431" s="162">
        <v>0</v>
      </c>
      <c r="T431" s="163">
        <f>$S$431*$H$431</f>
        <v>0</v>
      </c>
      <c r="AR431" s="97" t="s">
        <v>181</v>
      </c>
      <c r="AT431" s="97" t="s">
        <v>218</v>
      </c>
      <c r="AU431" s="97" t="s">
        <v>85</v>
      </c>
      <c r="AY431" s="6" t="s">
        <v>216</v>
      </c>
      <c r="BE431" s="164">
        <f>IF($N$431="základní",$J$431,0)</f>
        <v>0</v>
      </c>
      <c r="BF431" s="164">
        <f>IF($N$431="snížená",$J$431,0)</f>
        <v>0</v>
      </c>
      <c r="BG431" s="164">
        <f>IF($N$431="zákl. přenesená",$J$431,0)</f>
        <v>0</v>
      </c>
      <c r="BH431" s="164">
        <f>IF($N$431="sníž. přenesená",$J$431,0)</f>
        <v>0</v>
      </c>
      <c r="BI431" s="164">
        <f>IF($N$431="nulová",$J$431,0)</f>
        <v>0</v>
      </c>
      <c r="BJ431" s="97" t="s">
        <v>22</v>
      </c>
      <c r="BK431" s="164">
        <f>ROUND($I$431*$H$431,2)</f>
        <v>0</v>
      </c>
      <c r="BL431" s="97" t="s">
        <v>181</v>
      </c>
      <c r="BM431" s="97" t="s">
        <v>900</v>
      </c>
    </row>
    <row r="432" spans="2:47" s="6" customFormat="1" ht="16.5" customHeight="1">
      <c r="B432" s="23"/>
      <c r="C432" s="24"/>
      <c r="D432" s="165" t="s">
        <v>223</v>
      </c>
      <c r="E432" s="24"/>
      <c r="F432" s="166" t="s">
        <v>565</v>
      </c>
      <c r="G432" s="24"/>
      <c r="H432" s="24"/>
      <c r="J432" s="24"/>
      <c r="K432" s="24"/>
      <c r="L432" s="43"/>
      <c r="M432" s="56"/>
      <c r="N432" s="24"/>
      <c r="O432" s="24"/>
      <c r="P432" s="24"/>
      <c r="Q432" s="24"/>
      <c r="R432" s="24"/>
      <c r="S432" s="24"/>
      <c r="T432" s="57"/>
      <c r="AT432" s="6" t="s">
        <v>223</v>
      </c>
      <c r="AU432" s="6" t="s">
        <v>85</v>
      </c>
    </row>
    <row r="433" spans="2:51" s="6" customFormat="1" ht="15.75" customHeight="1">
      <c r="B433" s="184"/>
      <c r="C433" s="185"/>
      <c r="D433" s="169" t="s">
        <v>225</v>
      </c>
      <c r="E433" s="185"/>
      <c r="F433" s="186" t="s">
        <v>488</v>
      </c>
      <c r="G433" s="185"/>
      <c r="H433" s="185"/>
      <c r="J433" s="185"/>
      <c r="K433" s="185"/>
      <c r="L433" s="187"/>
      <c r="M433" s="188"/>
      <c r="N433" s="185"/>
      <c r="O433" s="185"/>
      <c r="P433" s="185"/>
      <c r="Q433" s="185"/>
      <c r="R433" s="185"/>
      <c r="S433" s="185"/>
      <c r="T433" s="189"/>
      <c r="AT433" s="190" t="s">
        <v>225</v>
      </c>
      <c r="AU433" s="190" t="s">
        <v>85</v>
      </c>
      <c r="AV433" s="190" t="s">
        <v>22</v>
      </c>
      <c r="AW433" s="190" t="s">
        <v>188</v>
      </c>
      <c r="AX433" s="190" t="s">
        <v>77</v>
      </c>
      <c r="AY433" s="190" t="s">
        <v>216</v>
      </c>
    </row>
    <row r="434" spans="2:51" s="6" customFormat="1" ht="15.75" customHeight="1">
      <c r="B434" s="167"/>
      <c r="C434" s="168"/>
      <c r="D434" s="169" t="s">
        <v>225</v>
      </c>
      <c r="E434" s="168"/>
      <c r="F434" s="170" t="s">
        <v>22</v>
      </c>
      <c r="G434" s="168"/>
      <c r="H434" s="171">
        <v>1</v>
      </c>
      <c r="J434" s="168"/>
      <c r="K434" s="168"/>
      <c r="L434" s="172"/>
      <c r="M434" s="173"/>
      <c r="N434" s="168"/>
      <c r="O434" s="168"/>
      <c r="P434" s="168"/>
      <c r="Q434" s="168"/>
      <c r="R434" s="168"/>
      <c r="S434" s="168"/>
      <c r="T434" s="174"/>
      <c r="AT434" s="175" t="s">
        <v>225</v>
      </c>
      <c r="AU434" s="175" t="s">
        <v>85</v>
      </c>
      <c r="AV434" s="175" t="s">
        <v>85</v>
      </c>
      <c r="AW434" s="175" t="s">
        <v>188</v>
      </c>
      <c r="AX434" s="175" t="s">
        <v>77</v>
      </c>
      <c r="AY434" s="175" t="s">
        <v>216</v>
      </c>
    </row>
    <row r="435" spans="2:51" s="6" customFormat="1" ht="15.75" customHeight="1">
      <c r="B435" s="176"/>
      <c r="C435" s="177"/>
      <c r="D435" s="169" t="s">
        <v>225</v>
      </c>
      <c r="E435" s="177"/>
      <c r="F435" s="178" t="s">
        <v>226</v>
      </c>
      <c r="G435" s="177"/>
      <c r="H435" s="179">
        <v>1</v>
      </c>
      <c r="J435" s="177"/>
      <c r="K435" s="177"/>
      <c r="L435" s="180"/>
      <c r="M435" s="181"/>
      <c r="N435" s="177"/>
      <c r="O435" s="177"/>
      <c r="P435" s="177"/>
      <c r="Q435" s="177"/>
      <c r="R435" s="177"/>
      <c r="S435" s="177"/>
      <c r="T435" s="182"/>
      <c r="AT435" s="183" t="s">
        <v>225</v>
      </c>
      <c r="AU435" s="183" t="s">
        <v>85</v>
      </c>
      <c r="AV435" s="183" t="s">
        <v>181</v>
      </c>
      <c r="AW435" s="183" t="s">
        <v>188</v>
      </c>
      <c r="AX435" s="183" t="s">
        <v>22</v>
      </c>
      <c r="AY435" s="183" t="s">
        <v>216</v>
      </c>
    </row>
    <row r="436" spans="2:65" s="6" customFormat="1" ht="15.75" customHeight="1">
      <c r="B436" s="23"/>
      <c r="C436" s="192" t="s">
        <v>615</v>
      </c>
      <c r="D436" s="192" t="s">
        <v>325</v>
      </c>
      <c r="E436" s="193" t="s">
        <v>567</v>
      </c>
      <c r="F436" s="194" t="s">
        <v>568</v>
      </c>
      <c r="G436" s="195" t="s">
        <v>121</v>
      </c>
      <c r="H436" s="196">
        <v>1</v>
      </c>
      <c r="I436" s="197"/>
      <c r="J436" s="198">
        <f>ROUND($I$436*$H$436,2)</f>
        <v>0</v>
      </c>
      <c r="K436" s="194" t="s">
        <v>221</v>
      </c>
      <c r="L436" s="199"/>
      <c r="M436" s="200"/>
      <c r="N436" s="201" t="s">
        <v>48</v>
      </c>
      <c r="O436" s="24"/>
      <c r="P436" s="24"/>
      <c r="Q436" s="162">
        <v>0.0061</v>
      </c>
      <c r="R436" s="162">
        <f>$Q$436*$H$436</f>
        <v>0.0061</v>
      </c>
      <c r="S436" s="162">
        <v>0</v>
      </c>
      <c r="T436" s="163">
        <f>$S$436*$H$436</f>
        <v>0</v>
      </c>
      <c r="AR436" s="97" t="s">
        <v>262</v>
      </c>
      <c r="AT436" s="97" t="s">
        <v>325</v>
      </c>
      <c r="AU436" s="97" t="s">
        <v>85</v>
      </c>
      <c r="AY436" s="6" t="s">
        <v>216</v>
      </c>
      <c r="BE436" s="164">
        <f>IF($N$436="základní",$J$436,0)</f>
        <v>0</v>
      </c>
      <c r="BF436" s="164">
        <f>IF($N$436="snížená",$J$436,0)</f>
        <v>0</v>
      </c>
      <c r="BG436" s="164">
        <f>IF($N$436="zákl. přenesená",$J$436,0)</f>
        <v>0</v>
      </c>
      <c r="BH436" s="164">
        <f>IF($N$436="sníž. přenesená",$J$436,0)</f>
        <v>0</v>
      </c>
      <c r="BI436" s="164">
        <f>IF($N$436="nulová",$J$436,0)</f>
        <v>0</v>
      </c>
      <c r="BJ436" s="97" t="s">
        <v>22</v>
      </c>
      <c r="BK436" s="164">
        <f>ROUND($I$436*$H$436,2)</f>
        <v>0</v>
      </c>
      <c r="BL436" s="97" t="s">
        <v>181</v>
      </c>
      <c r="BM436" s="97" t="s">
        <v>901</v>
      </c>
    </row>
    <row r="437" spans="2:47" s="6" customFormat="1" ht="16.5" customHeight="1">
      <c r="B437" s="23"/>
      <c r="C437" s="24"/>
      <c r="D437" s="165" t="s">
        <v>223</v>
      </c>
      <c r="E437" s="24"/>
      <c r="F437" s="166" t="s">
        <v>570</v>
      </c>
      <c r="G437" s="24"/>
      <c r="H437" s="24"/>
      <c r="J437" s="24"/>
      <c r="K437" s="24"/>
      <c r="L437" s="43"/>
      <c r="M437" s="56"/>
      <c r="N437" s="24"/>
      <c r="O437" s="24"/>
      <c r="P437" s="24"/>
      <c r="Q437" s="24"/>
      <c r="R437" s="24"/>
      <c r="S437" s="24"/>
      <c r="T437" s="57"/>
      <c r="AT437" s="6" t="s">
        <v>223</v>
      </c>
      <c r="AU437" s="6" t="s">
        <v>85</v>
      </c>
    </row>
    <row r="438" spans="2:51" s="6" customFormat="1" ht="15.75" customHeight="1">
      <c r="B438" s="184"/>
      <c r="C438" s="185"/>
      <c r="D438" s="169" t="s">
        <v>225</v>
      </c>
      <c r="E438" s="185"/>
      <c r="F438" s="186" t="s">
        <v>488</v>
      </c>
      <c r="G438" s="185"/>
      <c r="H438" s="185"/>
      <c r="J438" s="185"/>
      <c r="K438" s="185"/>
      <c r="L438" s="187"/>
      <c r="M438" s="188"/>
      <c r="N438" s="185"/>
      <c r="O438" s="185"/>
      <c r="P438" s="185"/>
      <c r="Q438" s="185"/>
      <c r="R438" s="185"/>
      <c r="S438" s="185"/>
      <c r="T438" s="189"/>
      <c r="AT438" s="190" t="s">
        <v>225</v>
      </c>
      <c r="AU438" s="190" t="s">
        <v>85</v>
      </c>
      <c r="AV438" s="190" t="s">
        <v>22</v>
      </c>
      <c r="AW438" s="190" t="s">
        <v>188</v>
      </c>
      <c r="AX438" s="190" t="s">
        <v>77</v>
      </c>
      <c r="AY438" s="190" t="s">
        <v>216</v>
      </c>
    </row>
    <row r="439" spans="2:51" s="6" customFormat="1" ht="15.75" customHeight="1">
      <c r="B439" s="167"/>
      <c r="C439" s="168"/>
      <c r="D439" s="169" t="s">
        <v>225</v>
      </c>
      <c r="E439" s="168"/>
      <c r="F439" s="170" t="s">
        <v>22</v>
      </c>
      <c r="G439" s="168"/>
      <c r="H439" s="171">
        <v>1</v>
      </c>
      <c r="J439" s="168"/>
      <c r="K439" s="168"/>
      <c r="L439" s="172"/>
      <c r="M439" s="173"/>
      <c r="N439" s="168"/>
      <c r="O439" s="168"/>
      <c r="P439" s="168"/>
      <c r="Q439" s="168"/>
      <c r="R439" s="168"/>
      <c r="S439" s="168"/>
      <c r="T439" s="174"/>
      <c r="AT439" s="175" t="s">
        <v>225</v>
      </c>
      <c r="AU439" s="175" t="s">
        <v>85</v>
      </c>
      <c r="AV439" s="175" t="s">
        <v>85</v>
      </c>
      <c r="AW439" s="175" t="s">
        <v>188</v>
      </c>
      <c r="AX439" s="175" t="s">
        <v>77</v>
      </c>
      <c r="AY439" s="175" t="s">
        <v>216</v>
      </c>
    </row>
    <row r="440" spans="2:51" s="6" customFormat="1" ht="15.75" customHeight="1">
      <c r="B440" s="176"/>
      <c r="C440" s="177"/>
      <c r="D440" s="169" t="s">
        <v>225</v>
      </c>
      <c r="E440" s="177"/>
      <c r="F440" s="178" t="s">
        <v>226</v>
      </c>
      <c r="G440" s="177"/>
      <c r="H440" s="179">
        <v>1</v>
      </c>
      <c r="J440" s="177"/>
      <c r="K440" s="177"/>
      <c r="L440" s="180"/>
      <c r="M440" s="181"/>
      <c r="N440" s="177"/>
      <c r="O440" s="177"/>
      <c r="P440" s="177"/>
      <c r="Q440" s="177"/>
      <c r="R440" s="177"/>
      <c r="S440" s="177"/>
      <c r="T440" s="182"/>
      <c r="AT440" s="183" t="s">
        <v>225</v>
      </c>
      <c r="AU440" s="183" t="s">
        <v>85</v>
      </c>
      <c r="AV440" s="183" t="s">
        <v>181</v>
      </c>
      <c r="AW440" s="183" t="s">
        <v>188</v>
      </c>
      <c r="AX440" s="183" t="s">
        <v>22</v>
      </c>
      <c r="AY440" s="183" t="s">
        <v>216</v>
      </c>
    </row>
    <row r="441" spans="2:65" s="6" customFormat="1" ht="15.75" customHeight="1">
      <c r="B441" s="23"/>
      <c r="C441" s="192" t="s">
        <v>621</v>
      </c>
      <c r="D441" s="192" t="s">
        <v>325</v>
      </c>
      <c r="E441" s="193" t="s">
        <v>572</v>
      </c>
      <c r="F441" s="194" t="s">
        <v>573</v>
      </c>
      <c r="G441" s="195" t="s">
        <v>121</v>
      </c>
      <c r="H441" s="196">
        <v>1</v>
      </c>
      <c r="I441" s="197"/>
      <c r="J441" s="198">
        <f>ROUND($I$441*$H$441,2)</f>
        <v>0</v>
      </c>
      <c r="K441" s="194" t="s">
        <v>221</v>
      </c>
      <c r="L441" s="199"/>
      <c r="M441" s="200"/>
      <c r="N441" s="201" t="s">
        <v>48</v>
      </c>
      <c r="O441" s="24"/>
      <c r="P441" s="24"/>
      <c r="Q441" s="162">
        <v>0.0001</v>
      </c>
      <c r="R441" s="162">
        <f>$Q$441*$H$441</f>
        <v>0.0001</v>
      </c>
      <c r="S441" s="162">
        <v>0</v>
      </c>
      <c r="T441" s="163">
        <f>$S$441*$H$441</f>
        <v>0</v>
      </c>
      <c r="AR441" s="97" t="s">
        <v>262</v>
      </c>
      <c r="AT441" s="97" t="s">
        <v>325</v>
      </c>
      <c r="AU441" s="97" t="s">
        <v>85</v>
      </c>
      <c r="AY441" s="6" t="s">
        <v>216</v>
      </c>
      <c r="BE441" s="164">
        <f>IF($N$441="základní",$J$441,0)</f>
        <v>0</v>
      </c>
      <c r="BF441" s="164">
        <f>IF($N$441="snížená",$J$441,0)</f>
        <v>0</v>
      </c>
      <c r="BG441" s="164">
        <f>IF($N$441="zákl. přenesená",$J$441,0)</f>
        <v>0</v>
      </c>
      <c r="BH441" s="164">
        <f>IF($N$441="sníž. přenesená",$J$441,0)</f>
        <v>0</v>
      </c>
      <c r="BI441" s="164">
        <f>IF($N$441="nulová",$J$441,0)</f>
        <v>0</v>
      </c>
      <c r="BJ441" s="97" t="s">
        <v>22</v>
      </c>
      <c r="BK441" s="164">
        <f>ROUND($I$441*$H$441,2)</f>
        <v>0</v>
      </c>
      <c r="BL441" s="97" t="s">
        <v>181</v>
      </c>
      <c r="BM441" s="97" t="s">
        <v>902</v>
      </c>
    </row>
    <row r="442" spans="2:47" s="6" customFormat="1" ht="16.5" customHeight="1">
      <c r="B442" s="23"/>
      <c r="C442" s="24"/>
      <c r="D442" s="165" t="s">
        <v>223</v>
      </c>
      <c r="E442" s="24"/>
      <c r="F442" s="166" t="s">
        <v>575</v>
      </c>
      <c r="G442" s="24"/>
      <c r="H442" s="24"/>
      <c r="J442" s="24"/>
      <c r="K442" s="24"/>
      <c r="L442" s="43"/>
      <c r="M442" s="56"/>
      <c r="N442" s="24"/>
      <c r="O442" s="24"/>
      <c r="P442" s="24"/>
      <c r="Q442" s="24"/>
      <c r="R442" s="24"/>
      <c r="S442" s="24"/>
      <c r="T442" s="57"/>
      <c r="AT442" s="6" t="s">
        <v>223</v>
      </c>
      <c r="AU442" s="6" t="s">
        <v>85</v>
      </c>
    </row>
    <row r="443" spans="2:51" s="6" customFormat="1" ht="15.75" customHeight="1">
      <c r="B443" s="184"/>
      <c r="C443" s="185"/>
      <c r="D443" s="169" t="s">
        <v>225</v>
      </c>
      <c r="E443" s="185"/>
      <c r="F443" s="186" t="s">
        <v>488</v>
      </c>
      <c r="G443" s="185"/>
      <c r="H443" s="185"/>
      <c r="J443" s="185"/>
      <c r="K443" s="185"/>
      <c r="L443" s="187"/>
      <c r="M443" s="188"/>
      <c r="N443" s="185"/>
      <c r="O443" s="185"/>
      <c r="P443" s="185"/>
      <c r="Q443" s="185"/>
      <c r="R443" s="185"/>
      <c r="S443" s="185"/>
      <c r="T443" s="189"/>
      <c r="AT443" s="190" t="s">
        <v>225</v>
      </c>
      <c r="AU443" s="190" t="s">
        <v>85</v>
      </c>
      <c r="AV443" s="190" t="s">
        <v>22</v>
      </c>
      <c r="AW443" s="190" t="s">
        <v>188</v>
      </c>
      <c r="AX443" s="190" t="s">
        <v>77</v>
      </c>
      <c r="AY443" s="190" t="s">
        <v>216</v>
      </c>
    </row>
    <row r="444" spans="2:51" s="6" customFormat="1" ht="15.75" customHeight="1">
      <c r="B444" s="167"/>
      <c r="C444" s="168"/>
      <c r="D444" s="169" t="s">
        <v>225</v>
      </c>
      <c r="E444" s="168"/>
      <c r="F444" s="170" t="s">
        <v>22</v>
      </c>
      <c r="G444" s="168"/>
      <c r="H444" s="171">
        <v>1</v>
      </c>
      <c r="J444" s="168"/>
      <c r="K444" s="168"/>
      <c r="L444" s="172"/>
      <c r="M444" s="173"/>
      <c r="N444" s="168"/>
      <c r="O444" s="168"/>
      <c r="P444" s="168"/>
      <c r="Q444" s="168"/>
      <c r="R444" s="168"/>
      <c r="S444" s="168"/>
      <c r="T444" s="174"/>
      <c r="AT444" s="175" t="s">
        <v>225</v>
      </c>
      <c r="AU444" s="175" t="s">
        <v>85</v>
      </c>
      <c r="AV444" s="175" t="s">
        <v>85</v>
      </c>
      <c r="AW444" s="175" t="s">
        <v>188</v>
      </c>
      <c r="AX444" s="175" t="s">
        <v>77</v>
      </c>
      <c r="AY444" s="175" t="s">
        <v>216</v>
      </c>
    </row>
    <row r="445" spans="2:51" s="6" customFormat="1" ht="15.75" customHeight="1">
      <c r="B445" s="176"/>
      <c r="C445" s="177"/>
      <c r="D445" s="169" t="s">
        <v>225</v>
      </c>
      <c r="E445" s="177"/>
      <c r="F445" s="178" t="s">
        <v>226</v>
      </c>
      <c r="G445" s="177"/>
      <c r="H445" s="179">
        <v>1</v>
      </c>
      <c r="J445" s="177"/>
      <c r="K445" s="177"/>
      <c r="L445" s="180"/>
      <c r="M445" s="181"/>
      <c r="N445" s="177"/>
      <c r="O445" s="177"/>
      <c r="P445" s="177"/>
      <c r="Q445" s="177"/>
      <c r="R445" s="177"/>
      <c r="S445" s="177"/>
      <c r="T445" s="182"/>
      <c r="AT445" s="183" t="s">
        <v>225</v>
      </c>
      <c r="AU445" s="183" t="s">
        <v>85</v>
      </c>
      <c r="AV445" s="183" t="s">
        <v>181</v>
      </c>
      <c r="AW445" s="183" t="s">
        <v>188</v>
      </c>
      <c r="AX445" s="183" t="s">
        <v>22</v>
      </c>
      <c r="AY445" s="183" t="s">
        <v>216</v>
      </c>
    </row>
    <row r="446" spans="2:65" s="6" customFormat="1" ht="15.75" customHeight="1">
      <c r="B446" s="23"/>
      <c r="C446" s="192" t="s">
        <v>626</v>
      </c>
      <c r="D446" s="192" t="s">
        <v>325</v>
      </c>
      <c r="E446" s="193" t="s">
        <v>577</v>
      </c>
      <c r="F446" s="194" t="s">
        <v>578</v>
      </c>
      <c r="G446" s="195" t="s">
        <v>121</v>
      </c>
      <c r="H446" s="196">
        <v>1</v>
      </c>
      <c r="I446" s="197"/>
      <c r="J446" s="198">
        <f>ROUND($I$446*$H$446,2)</f>
        <v>0</v>
      </c>
      <c r="K446" s="194" t="s">
        <v>221</v>
      </c>
      <c r="L446" s="199"/>
      <c r="M446" s="200"/>
      <c r="N446" s="201" t="s">
        <v>48</v>
      </c>
      <c r="O446" s="24"/>
      <c r="P446" s="24"/>
      <c r="Q446" s="162">
        <v>0.00035</v>
      </c>
      <c r="R446" s="162">
        <f>$Q$446*$H$446</f>
        <v>0.00035</v>
      </c>
      <c r="S446" s="162">
        <v>0</v>
      </c>
      <c r="T446" s="163">
        <f>$S$446*$H$446</f>
        <v>0</v>
      </c>
      <c r="AR446" s="97" t="s">
        <v>262</v>
      </c>
      <c r="AT446" s="97" t="s">
        <v>325</v>
      </c>
      <c r="AU446" s="97" t="s">
        <v>85</v>
      </c>
      <c r="AY446" s="6" t="s">
        <v>216</v>
      </c>
      <c r="BE446" s="164">
        <f>IF($N$446="základní",$J$446,0)</f>
        <v>0</v>
      </c>
      <c r="BF446" s="164">
        <f>IF($N$446="snížená",$J$446,0)</f>
        <v>0</v>
      </c>
      <c r="BG446" s="164">
        <f>IF($N$446="zákl. přenesená",$J$446,0)</f>
        <v>0</v>
      </c>
      <c r="BH446" s="164">
        <f>IF($N$446="sníž. přenesená",$J$446,0)</f>
        <v>0</v>
      </c>
      <c r="BI446" s="164">
        <f>IF($N$446="nulová",$J$446,0)</f>
        <v>0</v>
      </c>
      <c r="BJ446" s="97" t="s">
        <v>22</v>
      </c>
      <c r="BK446" s="164">
        <f>ROUND($I$446*$H$446,2)</f>
        <v>0</v>
      </c>
      <c r="BL446" s="97" t="s">
        <v>181</v>
      </c>
      <c r="BM446" s="97" t="s">
        <v>903</v>
      </c>
    </row>
    <row r="447" spans="2:47" s="6" customFormat="1" ht="27" customHeight="1">
      <c r="B447" s="23"/>
      <c r="C447" s="24"/>
      <c r="D447" s="165" t="s">
        <v>223</v>
      </c>
      <c r="E447" s="24"/>
      <c r="F447" s="166" t="s">
        <v>580</v>
      </c>
      <c r="G447" s="24"/>
      <c r="H447" s="24"/>
      <c r="J447" s="24"/>
      <c r="K447" s="24"/>
      <c r="L447" s="43"/>
      <c r="M447" s="56"/>
      <c r="N447" s="24"/>
      <c r="O447" s="24"/>
      <c r="P447" s="24"/>
      <c r="Q447" s="24"/>
      <c r="R447" s="24"/>
      <c r="S447" s="24"/>
      <c r="T447" s="57"/>
      <c r="AT447" s="6" t="s">
        <v>223</v>
      </c>
      <c r="AU447" s="6" t="s">
        <v>85</v>
      </c>
    </row>
    <row r="448" spans="2:51" s="6" customFormat="1" ht="15.75" customHeight="1">
      <c r="B448" s="184"/>
      <c r="C448" s="185"/>
      <c r="D448" s="169" t="s">
        <v>225</v>
      </c>
      <c r="E448" s="185"/>
      <c r="F448" s="186" t="s">
        <v>488</v>
      </c>
      <c r="G448" s="185"/>
      <c r="H448" s="185"/>
      <c r="J448" s="185"/>
      <c r="K448" s="185"/>
      <c r="L448" s="187"/>
      <c r="M448" s="188"/>
      <c r="N448" s="185"/>
      <c r="O448" s="185"/>
      <c r="P448" s="185"/>
      <c r="Q448" s="185"/>
      <c r="R448" s="185"/>
      <c r="S448" s="185"/>
      <c r="T448" s="189"/>
      <c r="AT448" s="190" t="s">
        <v>225</v>
      </c>
      <c r="AU448" s="190" t="s">
        <v>85</v>
      </c>
      <c r="AV448" s="190" t="s">
        <v>22</v>
      </c>
      <c r="AW448" s="190" t="s">
        <v>188</v>
      </c>
      <c r="AX448" s="190" t="s">
        <v>77</v>
      </c>
      <c r="AY448" s="190" t="s">
        <v>216</v>
      </c>
    </row>
    <row r="449" spans="2:51" s="6" customFormat="1" ht="15.75" customHeight="1">
      <c r="B449" s="167"/>
      <c r="C449" s="168"/>
      <c r="D449" s="169" t="s">
        <v>225</v>
      </c>
      <c r="E449" s="168"/>
      <c r="F449" s="170" t="s">
        <v>22</v>
      </c>
      <c r="G449" s="168"/>
      <c r="H449" s="171">
        <v>1</v>
      </c>
      <c r="J449" s="168"/>
      <c r="K449" s="168"/>
      <c r="L449" s="172"/>
      <c r="M449" s="173"/>
      <c r="N449" s="168"/>
      <c r="O449" s="168"/>
      <c r="P449" s="168"/>
      <c r="Q449" s="168"/>
      <c r="R449" s="168"/>
      <c r="S449" s="168"/>
      <c r="T449" s="174"/>
      <c r="AT449" s="175" t="s">
        <v>225</v>
      </c>
      <c r="AU449" s="175" t="s">
        <v>85</v>
      </c>
      <c r="AV449" s="175" t="s">
        <v>85</v>
      </c>
      <c r="AW449" s="175" t="s">
        <v>188</v>
      </c>
      <c r="AX449" s="175" t="s">
        <v>77</v>
      </c>
      <c r="AY449" s="175" t="s">
        <v>216</v>
      </c>
    </row>
    <row r="450" spans="2:51" s="6" customFormat="1" ht="15.75" customHeight="1">
      <c r="B450" s="176"/>
      <c r="C450" s="177"/>
      <c r="D450" s="169" t="s">
        <v>225</v>
      </c>
      <c r="E450" s="177"/>
      <c r="F450" s="178" t="s">
        <v>226</v>
      </c>
      <c r="G450" s="177"/>
      <c r="H450" s="179">
        <v>1</v>
      </c>
      <c r="J450" s="177"/>
      <c r="K450" s="177"/>
      <c r="L450" s="180"/>
      <c r="M450" s="181"/>
      <c r="N450" s="177"/>
      <c r="O450" s="177"/>
      <c r="P450" s="177"/>
      <c r="Q450" s="177"/>
      <c r="R450" s="177"/>
      <c r="S450" s="177"/>
      <c r="T450" s="182"/>
      <c r="AT450" s="183" t="s">
        <v>225</v>
      </c>
      <c r="AU450" s="183" t="s">
        <v>85</v>
      </c>
      <c r="AV450" s="183" t="s">
        <v>181</v>
      </c>
      <c r="AW450" s="183" t="s">
        <v>188</v>
      </c>
      <c r="AX450" s="183" t="s">
        <v>22</v>
      </c>
      <c r="AY450" s="183" t="s">
        <v>216</v>
      </c>
    </row>
    <row r="451" spans="2:65" s="6" customFormat="1" ht="15.75" customHeight="1">
      <c r="B451" s="23"/>
      <c r="C451" s="153" t="s">
        <v>633</v>
      </c>
      <c r="D451" s="153" t="s">
        <v>218</v>
      </c>
      <c r="E451" s="154" t="s">
        <v>582</v>
      </c>
      <c r="F451" s="155" t="s">
        <v>583</v>
      </c>
      <c r="G451" s="156" t="s">
        <v>116</v>
      </c>
      <c r="H451" s="157">
        <v>201.6</v>
      </c>
      <c r="I451" s="158"/>
      <c r="J451" s="159">
        <f>ROUND($I$451*$H$451,2)</f>
        <v>0</v>
      </c>
      <c r="K451" s="155" t="s">
        <v>221</v>
      </c>
      <c r="L451" s="43"/>
      <c r="M451" s="160"/>
      <c r="N451" s="161" t="s">
        <v>48</v>
      </c>
      <c r="O451" s="24"/>
      <c r="P451" s="24"/>
      <c r="Q451" s="162">
        <v>0.1554</v>
      </c>
      <c r="R451" s="162">
        <f>$Q$451*$H$451</f>
        <v>31.32864</v>
      </c>
      <c r="S451" s="162">
        <v>0</v>
      </c>
      <c r="T451" s="163">
        <f>$S$451*$H$451</f>
        <v>0</v>
      </c>
      <c r="AR451" s="97" t="s">
        <v>181</v>
      </c>
      <c r="AT451" s="97" t="s">
        <v>218</v>
      </c>
      <c r="AU451" s="97" t="s">
        <v>85</v>
      </c>
      <c r="AY451" s="6" t="s">
        <v>216</v>
      </c>
      <c r="BE451" s="164">
        <f>IF($N$451="základní",$J$451,0)</f>
        <v>0</v>
      </c>
      <c r="BF451" s="164">
        <f>IF($N$451="snížená",$J$451,0)</f>
        <v>0</v>
      </c>
      <c r="BG451" s="164">
        <f>IF($N$451="zákl. přenesená",$J$451,0)</f>
        <v>0</v>
      </c>
      <c r="BH451" s="164">
        <f>IF($N$451="sníž. přenesená",$J$451,0)</f>
        <v>0</v>
      </c>
      <c r="BI451" s="164">
        <f>IF($N$451="nulová",$J$451,0)</f>
        <v>0</v>
      </c>
      <c r="BJ451" s="97" t="s">
        <v>22</v>
      </c>
      <c r="BK451" s="164">
        <f>ROUND($I$451*$H$451,2)</f>
        <v>0</v>
      </c>
      <c r="BL451" s="97" t="s">
        <v>181</v>
      </c>
      <c r="BM451" s="97" t="s">
        <v>904</v>
      </c>
    </row>
    <row r="452" spans="2:47" s="6" customFormat="1" ht="27" customHeight="1">
      <c r="B452" s="23"/>
      <c r="C452" s="24"/>
      <c r="D452" s="165" t="s">
        <v>223</v>
      </c>
      <c r="E452" s="24"/>
      <c r="F452" s="166" t="s">
        <v>585</v>
      </c>
      <c r="G452" s="24"/>
      <c r="H452" s="24"/>
      <c r="J452" s="24"/>
      <c r="K452" s="24"/>
      <c r="L452" s="43"/>
      <c r="M452" s="56"/>
      <c r="N452" s="24"/>
      <c r="O452" s="24"/>
      <c r="P452" s="24"/>
      <c r="Q452" s="24"/>
      <c r="R452" s="24"/>
      <c r="S452" s="24"/>
      <c r="T452" s="57"/>
      <c r="AT452" s="6" t="s">
        <v>223</v>
      </c>
      <c r="AU452" s="6" t="s">
        <v>85</v>
      </c>
    </row>
    <row r="453" spans="2:51" s="6" customFormat="1" ht="15.75" customHeight="1">
      <c r="B453" s="167"/>
      <c r="C453" s="168"/>
      <c r="D453" s="169" t="s">
        <v>225</v>
      </c>
      <c r="E453" s="168"/>
      <c r="F453" s="170" t="s">
        <v>905</v>
      </c>
      <c r="G453" s="168"/>
      <c r="H453" s="171">
        <v>201.6</v>
      </c>
      <c r="J453" s="168"/>
      <c r="K453" s="168"/>
      <c r="L453" s="172"/>
      <c r="M453" s="173"/>
      <c r="N453" s="168"/>
      <c r="O453" s="168"/>
      <c r="P453" s="168"/>
      <c r="Q453" s="168"/>
      <c r="R453" s="168"/>
      <c r="S453" s="168"/>
      <c r="T453" s="174"/>
      <c r="AT453" s="175" t="s">
        <v>225</v>
      </c>
      <c r="AU453" s="175" t="s">
        <v>85</v>
      </c>
      <c r="AV453" s="175" t="s">
        <v>85</v>
      </c>
      <c r="AW453" s="175" t="s">
        <v>188</v>
      </c>
      <c r="AX453" s="175" t="s">
        <v>77</v>
      </c>
      <c r="AY453" s="175" t="s">
        <v>216</v>
      </c>
    </row>
    <row r="454" spans="2:51" s="6" customFormat="1" ht="15.75" customHeight="1">
      <c r="B454" s="176"/>
      <c r="C454" s="177"/>
      <c r="D454" s="169" t="s">
        <v>225</v>
      </c>
      <c r="E454" s="177"/>
      <c r="F454" s="178" t="s">
        <v>226</v>
      </c>
      <c r="G454" s="177"/>
      <c r="H454" s="179">
        <v>201.6</v>
      </c>
      <c r="J454" s="177"/>
      <c r="K454" s="177"/>
      <c r="L454" s="180"/>
      <c r="M454" s="181"/>
      <c r="N454" s="177"/>
      <c r="O454" s="177"/>
      <c r="P454" s="177"/>
      <c r="Q454" s="177"/>
      <c r="R454" s="177"/>
      <c r="S454" s="177"/>
      <c r="T454" s="182"/>
      <c r="AT454" s="183" t="s">
        <v>225</v>
      </c>
      <c r="AU454" s="183" t="s">
        <v>85</v>
      </c>
      <c r="AV454" s="183" t="s">
        <v>181</v>
      </c>
      <c r="AW454" s="183" t="s">
        <v>188</v>
      </c>
      <c r="AX454" s="183" t="s">
        <v>22</v>
      </c>
      <c r="AY454" s="183" t="s">
        <v>216</v>
      </c>
    </row>
    <row r="455" spans="2:65" s="6" customFormat="1" ht="15.75" customHeight="1">
      <c r="B455" s="23"/>
      <c r="C455" s="192" t="s">
        <v>638</v>
      </c>
      <c r="D455" s="192" t="s">
        <v>325</v>
      </c>
      <c r="E455" s="193" t="s">
        <v>588</v>
      </c>
      <c r="F455" s="194" t="s">
        <v>589</v>
      </c>
      <c r="G455" s="195" t="s">
        <v>121</v>
      </c>
      <c r="H455" s="196">
        <v>160.1</v>
      </c>
      <c r="I455" s="197"/>
      <c r="J455" s="198">
        <f>ROUND($I$455*$H$455,2)</f>
        <v>0</v>
      </c>
      <c r="K455" s="194" t="s">
        <v>221</v>
      </c>
      <c r="L455" s="199"/>
      <c r="M455" s="200"/>
      <c r="N455" s="201" t="s">
        <v>48</v>
      </c>
      <c r="O455" s="24"/>
      <c r="P455" s="24"/>
      <c r="Q455" s="162">
        <v>0.0821</v>
      </c>
      <c r="R455" s="162">
        <f>$Q$455*$H$455</f>
        <v>13.144210000000001</v>
      </c>
      <c r="S455" s="162">
        <v>0</v>
      </c>
      <c r="T455" s="163">
        <f>$S$455*$H$455</f>
        <v>0</v>
      </c>
      <c r="AR455" s="97" t="s">
        <v>262</v>
      </c>
      <c r="AT455" s="97" t="s">
        <v>325</v>
      </c>
      <c r="AU455" s="97" t="s">
        <v>85</v>
      </c>
      <c r="AY455" s="6" t="s">
        <v>216</v>
      </c>
      <c r="BE455" s="164">
        <f>IF($N$455="základní",$J$455,0)</f>
        <v>0</v>
      </c>
      <c r="BF455" s="164">
        <f>IF($N$455="snížená",$J$455,0)</f>
        <v>0</v>
      </c>
      <c r="BG455" s="164">
        <f>IF($N$455="zákl. přenesená",$J$455,0)</f>
        <v>0</v>
      </c>
      <c r="BH455" s="164">
        <f>IF($N$455="sníž. přenesená",$J$455,0)</f>
        <v>0</v>
      </c>
      <c r="BI455" s="164">
        <f>IF($N$455="nulová",$J$455,0)</f>
        <v>0</v>
      </c>
      <c r="BJ455" s="97" t="s">
        <v>22</v>
      </c>
      <c r="BK455" s="164">
        <f>ROUND($I$455*$H$455,2)</f>
        <v>0</v>
      </c>
      <c r="BL455" s="97" t="s">
        <v>181</v>
      </c>
      <c r="BM455" s="97" t="s">
        <v>906</v>
      </c>
    </row>
    <row r="456" spans="2:47" s="6" customFormat="1" ht="16.5" customHeight="1">
      <c r="B456" s="23"/>
      <c r="C456" s="24"/>
      <c r="D456" s="165" t="s">
        <v>223</v>
      </c>
      <c r="E456" s="24"/>
      <c r="F456" s="166" t="s">
        <v>591</v>
      </c>
      <c r="G456" s="24"/>
      <c r="H456" s="24"/>
      <c r="J456" s="24"/>
      <c r="K456" s="24"/>
      <c r="L456" s="43"/>
      <c r="M456" s="56"/>
      <c r="N456" s="24"/>
      <c r="O456" s="24"/>
      <c r="P456" s="24"/>
      <c r="Q456" s="24"/>
      <c r="R456" s="24"/>
      <c r="S456" s="24"/>
      <c r="T456" s="57"/>
      <c r="AT456" s="6" t="s">
        <v>223</v>
      </c>
      <c r="AU456" s="6" t="s">
        <v>85</v>
      </c>
    </row>
    <row r="457" spans="2:51" s="6" customFormat="1" ht="15.75" customHeight="1">
      <c r="B457" s="184"/>
      <c r="C457" s="185"/>
      <c r="D457" s="169" t="s">
        <v>225</v>
      </c>
      <c r="E457" s="185"/>
      <c r="F457" s="186" t="s">
        <v>242</v>
      </c>
      <c r="G457" s="185"/>
      <c r="H457" s="185"/>
      <c r="J457" s="185"/>
      <c r="K457" s="185"/>
      <c r="L457" s="187"/>
      <c r="M457" s="188"/>
      <c r="N457" s="185"/>
      <c r="O457" s="185"/>
      <c r="P457" s="185"/>
      <c r="Q457" s="185"/>
      <c r="R457" s="185"/>
      <c r="S457" s="185"/>
      <c r="T457" s="189"/>
      <c r="AT457" s="190" t="s">
        <v>225</v>
      </c>
      <c r="AU457" s="190" t="s">
        <v>85</v>
      </c>
      <c r="AV457" s="190" t="s">
        <v>22</v>
      </c>
      <c r="AW457" s="190" t="s">
        <v>188</v>
      </c>
      <c r="AX457" s="190" t="s">
        <v>77</v>
      </c>
      <c r="AY457" s="190" t="s">
        <v>216</v>
      </c>
    </row>
    <row r="458" spans="2:51" s="6" customFormat="1" ht="15.75" customHeight="1">
      <c r="B458" s="167"/>
      <c r="C458" s="168"/>
      <c r="D458" s="169" t="s">
        <v>225</v>
      </c>
      <c r="E458" s="168" t="s">
        <v>182</v>
      </c>
      <c r="F458" s="170" t="s">
        <v>907</v>
      </c>
      <c r="G458" s="168"/>
      <c r="H458" s="171">
        <v>160.1</v>
      </c>
      <c r="J458" s="168"/>
      <c r="K458" s="168"/>
      <c r="L458" s="172"/>
      <c r="M458" s="173"/>
      <c r="N458" s="168"/>
      <c r="O458" s="168"/>
      <c r="P458" s="168"/>
      <c r="Q458" s="168"/>
      <c r="R458" s="168"/>
      <c r="S458" s="168"/>
      <c r="T458" s="174"/>
      <c r="AT458" s="175" t="s">
        <v>225</v>
      </c>
      <c r="AU458" s="175" t="s">
        <v>85</v>
      </c>
      <c r="AV458" s="175" t="s">
        <v>85</v>
      </c>
      <c r="AW458" s="175" t="s">
        <v>188</v>
      </c>
      <c r="AX458" s="175" t="s">
        <v>77</v>
      </c>
      <c r="AY458" s="175" t="s">
        <v>216</v>
      </c>
    </row>
    <row r="459" spans="2:51" s="6" customFormat="1" ht="15.75" customHeight="1">
      <c r="B459" s="176"/>
      <c r="C459" s="177"/>
      <c r="D459" s="169" t="s">
        <v>225</v>
      </c>
      <c r="E459" s="177"/>
      <c r="F459" s="178" t="s">
        <v>226</v>
      </c>
      <c r="G459" s="177"/>
      <c r="H459" s="179">
        <v>160.1</v>
      </c>
      <c r="J459" s="177"/>
      <c r="K459" s="177"/>
      <c r="L459" s="180"/>
      <c r="M459" s="181"/>
      <c r="N459" s="177"/>
      <c r="O459" s="177"/>
      <c r="P459" s="177"/>
      <c r="Q459" s="177"/>
      <c r="R459" s="177"/>
      <c r="S459" s="177"/>
      <c r="T459" s="182"/>
      <c r="AT459" s="183" t="s">
        <v>225</v>
      </c>
      <c r="AU459" s="183" t="s">
        <v>85</v>
      </c>
      <c r="AV459" s="183" t="s">
        <v>181</v>
      </c>
      <c r="AW459" s="183" t="s">
        <v>188</v>
      </c>
      <c r="AX459" s="183" t="s">
        <v>22</v>
      </c>
      <c r="AY459" s="183" t="s">
        <v>216</v>
      </c>
    </row>
    <row r="460" spans="2:65" s="6" customFormat="1" ht="15.75" customHeight="1">
      <c r="B460" s="23"/>
      <c r="C460" s="192" t="s">
        <v>644</v>
      </c>
      <c r="D460" s="192" t="s">
        <v>325</v>
      </c>
      <c r="E460" s="193" t="s">
        <v>594</v>
      </c>
      <c r="F460" s="194" t="s">
        <v>595</v>
      </c>
      <c r="G460" s="195" t="s">
        <v>121</v>
      </c>
      <c r="H460" s="196">
        <v>20.5</v>
      </c>
      <c r="I460" s="197"/>
      <c r="J460" s="198">
        <f>ROUND($I$460*$H$460,2)</f>
        <v>0</v>
      </c>
      <c r="K460" s="194" t="s">
        <v>221</v>
      </c>
      <c r="L460" s="199"/>
      <c r="M460" s="200"/>
      <c r="N460" s="201" t="s">
        <v>48</v>
      </c>
      <c r="O460" s="24"/>
      <c r="P460" s="24"/>
      <c r="Q460" s="162">
        <v>0.0483</v>
      </c>
      <c r="R460" s="162">
        <f>$Q$460*$H$460</f>
        <v>0.9901500000000001</v>
      </c>
      <c r="S460" s="162">
        <v>0</v>
      </c>
      <c r="T460" s="163">
        <f>$S$460*$H$460</f>
        <v>0</v>
      </c>
      <c r="AR460" s="97" t="s">
        <v>262</v>
      </c>
      <c r="AT460" s="97" t="s">
        <v>325</v>
      </c>
      <c r="AU460" s="97" t="s">
        <v>85</v>
      </c>
      <c r="AY460" s="6" t="s">
        <v>216</v>
      </c>
      <c r="BE460" s="164">
        <f>IF($N$460="základní",$J$460,0)</f>
        <v>0</v>
      </c>
      <c r="BF460" s="164">
        <f>IF($N$460="snížená",$J$460,0)</f>
        <v>0</v>
      </c>
      <c r="BG460" s="164">
        <f>IF($N$460="zákl. přenesená",$J$460,0)</f>
        <v>0</v>
      </c>
      <c r="BH460" s="164">
        <f>IF($N$460="sníž. přenesená",$J$460,0)</f>
        <v>0</v>
      </c>
      <c r="BI460" s="164">
        <f>IF($N$460="nulová",$J$460,0)</f>
        <v>0</v>
      </c>
      <c r="BJ460" s="97" t="s">
        <v>22</v>
      </c>
      <c r="BK460" s="164">
        <f>ROUND($I$460*$H$460,2)</f>
        <v>0</v>
      </c>
      <c r="BL460" s="97" t="s">
        <v>181</v>
      </c>
      <c r="BM460" s="97" t="s">
        <v>908</v>
      </c>
    </row>
    <row r="461" spans="2:47" s="6" customFormat="1" ht="16.5" customHeight="1">
      <c r="B461" s="23"/>
      <c r="C461" s="24"/>
      <c r="D461" s="165" t="s">
        <v>223</v>
      </c>
      <c r="E461" s="24"/>
      <c r="F461" s="166" t="s">
        <v>597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223</v>
      </c>
      <c r="AU461" s="6" t="s">
        <v>85</v>
      </c>
    </row>
    <row r="462" spans="2:51" s="6" customFormat="1" ht="15.75" customHeight="1">
      <c r="B462" s="184"/>
      <c r="C462" s="185"/>
      <c r="D462" s="169" t="s">
        <v>225</v>
      </c>
      <c r="E462" s="185"/>
      <c r="F462" s="186" t="s">
        <v>242</v>
      </c>
      <c r="G462" s="185"/>
      <c r="H462" s="185"/>
      <c r="J462" s="185"/>
      <c r="K462" s="185"/>
      <c r="L462" s="187"/>
      <c r="M462" s="188"/>
      <c r="N462" s="185"/>
      <c r="O462" s="185"/>
      <c r="P462" s="185"/>
      <c r="Q462" s="185"/>
      <c r="R462" s="185"/>
      <c r="S462" s="185"/>
      <c r="T462" s="189"/>
      <c r="AT462" s="190" t="s">
        <v>225</v>
      </c>
      <c r="AU462" s="190" t="s">
        <v>85</v>
      </c>
      <c r="AV462" s="190" t="s">
        <v>22</v>
      </c>
      <c r="AW462" s="190" t="s">
        <v>188</v>
      </c>
      <c r="AX462" s="190" t="s">
        <v>77</v>
      </c>
      <c r="AY462" s="190" t="s">
        <v>216</v>
      </c>
    </row>
    <row r="463" spans="2:51" s="6" customFormat="1" ht="15.75" customHeight="1">
      <c r="B463" s="167"/>
      <c r="C463" s="168"/>
      <c r="D463" s="169" t="s">
        <v>225</v>
      </c>
      <c r="E463" s="168" t="s">
        <v>180</v>
      </c>
      <c r="F463" s="170" t="s">
        <v>909</v>
      </c>
      <c r="G463" s="168"/>
      <c r="H463" s="171">
        <v>20.5</v>
      </c>
      <c r="J463" s="168"/>
      <c r="K463" s="168"/>
      <c r="L463" s="172"/>
      <c r="M463" s="173"/>
      <c r="N463" s="168"/>
      <c r="O463" s="168"/>
      <c r="P463" s="168"/>
      <c r="Q463" s="168"/>
      <c r="R463" s="168"/>
      <c r="S463" s="168"/>
      <c r="T463" s="174"/>
      <c r="AT463" s="175" t="s">
        <v>225</v>
      </c>
      <c r="AU463" s="175" t="s">
        <v>85</v>
      </c>
      <c r="AV463" s="175" t="s">
        <v>85</v>
      </c>
      <c r="AW463" s="175" t="s">
        <v>188</v>
      </c>
      <c r="AX463" s="175" t="s">
        <v>77</v>
      </c>
      <c r="AY463" s="175" t="s">
        <v>216</v>
      </c>
    </row>
    <row r="464" spans="2:51" s="6" customFormat="1" ht="15.75" customHeight="1">
      <c r="B464" s="176"/>
      <c r="C464" s="177"/>
      <c r="D464" s="169" t="s">
        <v>225</v>
      </c>
      <c r="E464" s="177"/>
      <c r="F464" s="178" t="s">
        <v>226</v>
      </c>
      <c r="G464" s="177"/>
      <c r="H464" s="179">
        <v>20.5</v>
      </c>
      <c r="J464" s="177"/>
      <c r="K464" s="177"/>
      <c r="L464" s="180"/>
      <c r="M464" s="181"/>
      <c r="N464" s="177"/>
      <c r="O464" s="177"/>
      <c r="P464" s="177"/>
      <c r="Q464" s="177"/>
      <c r="R464" s="177"/>
      <c r="S464" s="177"/>
      <c r="T464" s="182"/>
      <c r="AT464" s="183" t="s">
        <v>225</v>
      </c>
      <c r="AU464" s="183" t="s">
        <v>85</v>
      </c>
      <c r="AV464" s="183" t="s">
        <v>181</v>
      </c>
      <c r="AW464" s="183" t="s">
        <v>188</v>
      </c>
      <c r="AX464" s="183" t="s">
        <v>22</v>
      </c>
      <c r="AY464" s="183" t="s">
        <v>216</v>
      </c>
    </row>
    <row r="465" spans="2:65" s="6" customFormat="1" ht="15.75" customHeight="1">
      <c r="B465" s="23"/>
      <c r="C465" s="192" t="s">
        <v>649</v>
      </c>
      <c r="D465" s="192" t="s">
        <v>325</v>
      </c>
      <c r="E465" s="193" t="s">
        <v>600</v>
      </c>
      <c r="F465" s="194" t="s">
        <v>601</v>
      </c>
      <c r="G465" s="195" t="s">
        <v>121</v>
      </c>
      <c r="H465" s="196">
        <v>21</v>
      </c>
      <c r="I465" s="197"/>
      <c r="J465" s="198">
        <f>ROUND($I$465*$H$465,2)</f>
        <v>0</v>
      </c>
      <c r="K465" s="194" t="s">
        <v>221</v>
      </c>
      <c r="L465" s="199"/>
      <c r="M465" s="200"/>
      <c r="N465" s="201" t="s">
        <v>48</v>
      </c>
      <c r="O465" s="24"/>
      <c r="P465" s="24"/>
      <c r="Q465" s="162">
        <v>0.064</v>
      </c>
      <c r="R465" s="162">
        <f>$Q$465*$H$465</f>
        <v>1.344</v>
      </c>
      <c r="S465" s="162">
        <v>0</v>
      </c>
      <c r="T465" s="163">
        <f>$S$465*$H$465</f>
        <v>0</v>
      </c>
      <c r="AR465" s="97" t="s">
        <v>262</v>
      </c>
      <c r="AT465" s="97" t="s">
        <v>325</v>
      </c>
      <c r="AU465" s="97" t="s">
        <v>85</v>
      </c>
      <c r="AY465" s="6" t="s">
        <v>216</v>
      </c>
      <c r="BE465" s="164">
        <f>IF($N$465="základní",$J$465,0)</f>
        <v>0</v>
      </c>
      <c r="BF465" s="164">
        <f>IF($N$465="snížená",$J$465,0)</f>
        <v>0</v>
      </c>
      <c r="BG465" s="164">
        <f>IF($N$465="zákl. přenesená",$J$465,0)</f>
        <v>0</v>
      </c>
      <c r="BH465" s="164">
        <f>IF($N$465="sníž. přenesená",$J$465,0)</f>
        <v>0</v>
      </c>
      <c r="BI465" s="164">
        <f>IF($N$465="nulová",$J$465,0)</f>
        <v>0</v>
      </c>
      <c r="BJ465" s="97" t="s">
        <v>22</v>
      </c>
      <c r="BK465" s="164">
        <f>ROUND($I$465*$H$465,2)</f>
        <v>0</v>
      </c>
      <c r="BL465" s="97" t="s">
        <v>181</v>
      </c>
      <c r="BM465" s="97" t="s">
        <v>910</v>
      </c>
    </row>
    <row r="466" spans="2:47" s="6" customFormat="1" ht="16.5" customHeight="1">
      <c r="B466" s="23"/>
      <c r="C466" s="24"/>
      <c r="D466" s="165" t="s">
        <v>223</v>
      </c>
      <c r="E466" s="24"/>
      <c r="F466" s="166" t="s">
        <v>603</v>
      </c>
      <c r="G466" s="24"/>
      <c r="H466" s="24"/>
      <c r="J466" s="24"/>
      <c r="K466" s="24"/>
      <c r="L466" s="43"/>
      <c r="M466" s="56"/>
      <c r="N466" s="24"/>
      <c r="O466" s="24"/>
      <c r="P466" s="24"/>
      <c r="Q466" s="24"/>
      <c r="R466" s="24"/>
      <c r="S466" s="24"/>
      <c r="T466" s="57"/>
      <c r="AT466" s="6" t="s">
        <v>223</v>
      </c>
      <c r="AU466" s="6" t="s">
        <v>85</v>
      </c>
    </row>
    <row r="467" spans="2:51" s="6" customFormat="1" ht="15.75" customHeight="1">
      <c r="B467" s="184"/>
      <c r="C467" s="185"/>
      <c r="D467" s="169" t="s">
        <v>225</v>
      </c>
      <c r="E467" s="185"/>
      <c r="F467" s="186" t="s">
        <v>242</v>
      </c>
      <c r="G467" s="185"/>
      <c r="H467" s="185"/>
      <c r="J467" s="185"/>
      <c r="K467" s="185"/>
      <c r="L467" s="187"/>
      <c r="M467" s="188"/>
      <c r="N467" s="185"/>
      <c r="O467" s="185"/>
      <c r="P467" s="185"/>
      <c r="Q467" s="185"/>
      <c r="R467" s="185"/>
      <c r="S467" s="185"/>
      <c r="T467" s="189"/>
      <c r="AT467" s="190" t="s">
        <v>225</v>
      </c>
      <c r="AU467" s="190" t="s">
        <v>85</v>
      </c>
      <c r="AV467" s="190" t="s">
        <v>22</v>
      </c>
      <c r="AW467" s="190" t="s">
        <v>188</v>
      </c>
      <c r="AX467" s="190" t="s">
        <v>77</v>
      </c>
      <c r="AY467" s="190" t="s">
        <v>216</v>
      </c>
    </row>
    <row r="468" spans="2:51" s="6" customFormat="1" ht="15.75" customHeight="1">
      <c r="B468" s="167"/>
      <c r="C468" s="168"/>
      <c r="D468" s="169" t="s">
        <v>225</v>
      </c>
      <c r="E468" s="168" t="s">
        <v>179</v>
      </c>
      <c r="F468" s="170" t="s">
        <v>6</v>
      </c>
      <c r="G468" s="168"/>
      <c r="H468" s="171">
        <v>21</v>
      </c>
      <c r="J468" s="168"/>
      <c r="K468" s="168"/>
      <c r="L468" s="172"/>
      <c r="M468" s="173"/>
      <c r="N468" s="168"/>
      <c r="O468" s="168"/>
      <c r="P468" s="168"/>
      <c r="Q468" s="168"/>
      <c r="R468" s="168"/>
      <c r="S468" s="168"/>
      <c r="T468" s="174"/>
      <c r="AT468" s="175" t="s">
        <v>225</v>
      </c>
      <c r="AU468" s="175" t="s">
        <v>85</v>
      </c>
      <c r="AV468" s="175" t="s">
        <v>85</v>
      </c>
      <c r="AW468" s="175" t="s">
        <v>188</v>
      </c>
      <c r="AX468" s="175" t="s">
        <v>77</v>
      </c>
      <c r="AY468" s="175" t="s">
        <v>216</v>
      </c>
    </row>
    <row r="469" spans="2:51" s="6" customFormat="1" ht="15.75" customHeight="1">
      <c r="B469" s="176"/>
      <c r="C469" s="177"/>
      <c r="D469" s="169" t="s">
        <v>225</v>
      </c>
      <c r="E469" s="177"/>
      <c r="F469" s="178" t="s">
        <v>226</v>
      </c>
      <c r="G469" s="177"/>
      <c r="H469" s="179">
        <v>21</v>
      </c>
      <c r="J469" s="177"/>
      <c r="K469" s="177"/>
      <c r="L469" s="180"/>
      <c r="M469" s="181"/>
      <c r="N469" s="177"/>
      <c r="O469" s="177"/>
      <c r="P469" s="177"/>
      <c r="Q469" s="177"/>
      <c r="R469" s="177"/>
      <c r="S469" s="177"/>
      <c r="T469" s="182"/>
      <c r="AT469" s="183" t="s">
        <v>225</v>
      </c>
      <c r="AU469" s="183" t="s">
        <v>85</v>
      </c>
      <c r="AV469" s="183" t="s">
        <v>181</v>
      </c>
      <c r="AW469" s="183" t="s">
        <v>188</v>
      </c>
      <c r="AX469" s="183" t="s">
        <v>22</v>
      </c>
      <c r="AY469" s="183" t="s">
        <v>216</v>
      </c>
    </row>
    <row r="470" spans="2:65" s="6" customFormat="1" ht="15.75" customHeight="1">
      <c r="B470" s="23"/>
      <c r="C470" s="153" t="s">
        <v>654</v>
      </c>
      <c r="D470" s="153" t="s">
        <v>218</v>
      </c>
      <c r="E470" s="154" t="s">
        <v>611</v>
      </c>
      <c r="F470" s="155" t="s">
        <v>612</v>
      </c>
      <c r="G470" s="156" t="s">
        <v>116</v>
      </c>
      <c r="H470" s="157">
        <v>227.05</v>
      </c>
      <c r="I470" s="158"/>
      <c r="J470" s="159">
        <f>ROUND($I$470*$H$470,2)</f>
        <v>0</v>
      </c>
      <c r="K470" s="155" t="s">
        <v>221</v>
      </c>
      <c r="L470" s="43"/>
      <c r="M470" s="160"/>
      <c r="N470" s="161" t="s">
        <v>48</v>
      </c>
      <c r="O470" s="24"/>
      <c r="P470" s="24"/>
      <c r="Q470" s="162">
        <v>0.1295</v>
      </c>
      <c r="R470" s="162">
        <f>$Q$470*$H$470</f>
        <v>29.402975</v>
      </c>
      <c r="S470" s="162">
        <v>0</v>
      </c>
      <c r="T470" s="163">
        <f>$S$470*$H$470</f>
        <v>0</v>
      </c>
      <c r="AR470" s="97" t="s">
        <v>181</v>
      </c>
      <c r="AT470" s="97" t="s">
        <v>218</v>
      </c>
      <c r="AU470" s="97" t="s">
        <v>85</v>
      </c>
      <c r="AY470" s="6" t="s">
        <v>216</v>
      </c>
      <c r="BE470" s="164">
        <f>IF($N$470="základní",$J$470,0)</f>
        <v>0</v>
      </c>
      <c r="BF470" s="164">
        <f>IF($N$470="snížená",$J$470,0)</f>
        <v>0</v>
      </c>
      <c r="BG470" s="164">
        <f>IF($N$470="zákl. přenesená",$J$470,0)</f>
        <v>0</v>
      </c>
      <c r="BH470" s="164">
        <f>IF($N$470="sníž. přenesená",$J$470,0)</f>
        <v>0</v>
      </c>
      <c r="BI470" s="164">
        <f>IF($N$470="nulová",$J$470,0)</f>
        <v>0</v>
      </c>
      <c r="BJ470" s="97" t="s">
        <v>22</v>
      </c>
      <c r="BK470" s="164">
        <f>ROUND($I$470*$H$470,2)</f>
        <v>0</v>
      </c>
      <c r="BL470" s="97" t="s">
        <v>181</v>
      </c>
      <c r="BM470" s="97" t="s">
        <v>911</v>
      </c>
    </row>
    <row r="471" spans="2:47" s="6" customFormat="1" ht="27" customHeight="1">
      <c r="B471" s="23"/>
      <c r="C471" s="24"/>
      <c r="D471" s="165" t="s">
        <v>223</v>
      </c>
      <c r="E471" s="24"/>
      <c r="F471" s="166" t="s">
        <v>614</v>
      </c>
      <c r="G471" s="24"/>
      <c r="H471" s="24"/>
      <c r="J471" s="24"/>
      <c r="K471" s="24"/>
      <c r="L471" s="43"/>
      <c r="M471" s="56"/>
      <c r="N471" s="24"/>
      <c r="O471" s="24"/>
      <c r="P471" s="24"/>
      <c r="Q471" s="24"/>
      <c r="R471" s="24"/>
      <c r="S471" s="24"/>
      <c r="T471" s="57"/>
      <c r="AT471" s="6" t="s">
        <v>223</v>
      </c>
      <c r="AU471" s="6" t="s">
        <v>85</v>
      </c>
    </row>
    <row r="472" spans="2:51" s="6" customFormat="1" ht="15.75" customHeight="1">
      <c r="B472" s="184"/>
      <c r="C472" s="185"/>
      <c r="D472" s="169" t="s">
        <v>225</v>
      </c>
      <c r="E472" s="185"/>
      <c r="F472" s="186" t="s">
        <v>242</v>
      </c>
      <c r="G472" s="185"/>
      <c r="H472" s="185"/>
      <c r="J472" s="185"/>
      <c r="K472" s="185"/>
      <c r="L472" s="187"/>
      <c r="M472" s="188"/>
      <c r="N472" s="185"/>
      <c r="O472" s="185"/>
      <c r="P472" s="185"/>
      <c r="Q472" s="185"/>
      <c r="R472" s="185"/>
      <c r="S472" s="185"/>
      <c r="T472" s="189"/>
      <c r="AT472" s="190" t="s">
        <v>225</v>
      </c>
      <c r="AU472" s="190" t="s">
        <v>85</v>
      </c>
      <c r="AV472" s="190" t="s">
        <v>22</v>
      </c>
      <c r="AW472" s="190" t="s">
        <v>188</v>
      </c>
      <c r="AX472" s="190" t="s">
        <v>77</v>
      </c>
      <c r="AY472" s="190" t="s">
        <v>216</v>
      </c>
    </row>
    <row r="473" spans="2:51" s="6" customFormat="1" ht="15.75" customHeight="1">
      <c r="B473" s="167"/>
      <c r="C473" s="168"/>
      <c r="D473" s="169" t="s">
        <v>225</v>
      </c>
      <c r="E473" s="168" t="s">
        <v>114</v>
      </c>
      <c r="F473" s="170" t="s">
        <v>912</v>
      </c>
      <c r="G473" s="168"/>
      <c r="H473" s="171">
        <v>227.05</v>
      </c>
      <c r="J473" s="168"/>
      <c r="K473" s="168"/>
      <c r="L473" s="172"/>
      <c r="M473" s="173"/>
      <c r="N473" s="168"/>
      <c r="O473" s="168"/>
      <c r="P473" s="168"/>
      <c r="Q473" s="168"/>
      <c r="R473" s="168"/>
      <c r="S473" s="168"/>
      <c r="T473" s="174"/>
      <c r="AT473" s="175" t="s">
        <v>225</v>
      </c>
      <c r="AU473" s="175" t="s">
        <v>85</v>
      </c>
      <c r="AV473" s="175" t="s">
        <v>85</v>
      </c>
      <c r="AW473" s="175" t="s">
        <v>188</v>
      </c>
      <c r="AX473" s="175" t="s">
        <v>77</v>
      </c>
      <c r="AY473" s="175" t="s">
        <v>216</v>
      </c>
    </row>
    <row r="474" spans="2:51" s="6" customFormat="1" ht="15.75" customHeight="1">
      <c r="B474" s="176"/>
      <c r="C474" s="177"/>
      <c r="D474" s="169" t="s">
        <v>225</v>
      </c>
      <c r="E474" s="177"/>
      <c r="F474" s="178" t="s">
        <v>226</v>
      </c>
      <c r="G474" s="177"/>
      <c r="H474" s="179">
        <v>227.05</v>
      </c>
      <c r="J474" s="177"/>
      <c r="K474" s="177"/>
      <c r="L474" s="180"/>
      <c r="M474" s="181"/>
      <c r="N474" s="177"/>
      <c r="O474" s="177"/>
      <c r="P474" s="177"/>
      <c r="Q474" s="177"/>
      <c r="R474" s="177"/>
      <c r="S474" s="177"/>
      <c r="T474" s="182"/>
      <c r="AT474" s="183" t="s">
        <v>225</v>
      </c>
      <c r="AU474" s="183" t="s">
        <v>85</v>
      </c>
      <c r="AV474" s="183" t="s">
        <v>181</v>
      </c>
      <c r="AW474" s="183" t="s">
        <v>188</v>
      </c>
      <c r="AX474" s="183" t="s">
        <v>22</v>
      </c>
      <c r="AY474" s="183" t="s">
        <v>216</v>
      </c>
    </row>
    <row r="475" spans="2:65" s="6" customFormat="1" ht="15.75" customHeight="1">
      <c r="B475" s="23"/>
      <c r="C475" s="192" t="s">
        <v>661</v>
      </c>
      <c r="D475" s="192" t="s">
        <v>325</v>
      </c>
      <c r="E475" s="193" t="s">
        <v>616</v>
      </c>
      <c r="F475" s="194" t="s">
        <v>617</v>
      </c>
      <c r="G475" s="195" t="s">
        <v>121</v>
      </c>
      <c r="H475" s="196">
        <v>454.1</v>
      </c>
      <c r="I475" s="197"/>
      <c r="J475" s="198">
        <f>ROUND($I$475*$H$475,2)</f>
        <v>0</v>
      </c>
      <c r="K475" s="194"/>
      <c r="L475" s="199"/>
      <c r="M475" s="200"/>
      <c r="N475" s="201" t="s">
        <v>48</v>
      </c>
      <c r="O475" s="24"/>
      <c r="P475" s="24"/>
      <c r="Q475" s="162">
        <v>0.024</v>
      </c>
      <c r="R475" s="162">
        <f>$Q$475*$H$475</f>
        <v>10.8984</v>
      </c>
      <c r="S475" s="162">
        <v>0</v>
      </c>
      <c r="T475" s="163">
        <f>$S$475*$H$475</f>
        <v>0</v>
      </c>
      <c r="AR475" s="97" t="s">
        <v>262</v>
      </c>
      <c r="AT475" s="97" t="s">
        <v>325</v>
      </c>
      <c r="AU475" s="97" t="s">
        <v>85</v>
      </c>
      <c r="AY475" s="6" t="s">
        <v>216</v>
      </c>
      <c r="BE475" s="164">
        <f>IF($N$475="základní",$J$475,0)</f>
        <v>0</v>
      </c>
      <c r="BF475" s="164">
        <f>IF($N$475="snížená",$J$475,0)</f>
        <v>0</v>
      </c>
      <c r="BG475" s="164">
        <f>IF($N$475="zákl. přenesená",$J$475,0)</f>
        <v>0</v>
      </c>
      <c r="BH475" s="164">
        <f>IF($N$475="sníž. přenesená",$J$475,0)</f>
        <v>0</v>
      </c>
      <c r="BI475" s="164">
        <f>IF($N$475="nulová",$J$475,0)</f>
        <v>0</v>
      </c>
      <c r="BJ475" s="97" t="s">
        <v>22</v>
      </c>
      <c r="BK475" s="164">
        <f>ROUND($I$475*$H$475,2)</f>
        <v>0</v>
      </c>
      <c r="BL475" s="97" t="s">
        <v>181</v>
      </c>
      <c r="BM475" s="97" t="s">
        <v>913</v>
      </c>
    </row>
    <row r="476" spans="2:47" s="6" customFormat="1" ht="27" customHeight="1">
      <c r="B476" s="23"/>
      <c r="C476" s="24"/>
      <c r="D476" s="165" t="s">
        <v>223</v>
      </c>
      <c r="E476" s="24"/>
      <c r="F476" s="166" t="s">
        <v>619</v>
      </c>
      <c r="G476" s="24"/>
      <c r="H476" s="24"/>
      <c r="J476" s="24"/>
      <c r="K476" s="24"/>
      <c r="L476" s="43"/>
      <c r="M476" s="56"/>
      <c r="N476" s="24"/>
      <c r="O476" s="24"/>
      <c r="P476" s="24"/>
      <c r="Q476" s="24"/>
      <c r="R476" s="24"/>
      <c r="S476" s="24"/>
      <c r="T476" s="57"/>
      <c r="AT476" s="6" t="s">
        <v>223</v>
      </c>
      <c r="AU476" s="6" t="s">
        <v>85</v>
      </c>
    </row>
    <row r="477" spans="2:51" s="6" customFormat="1" ht="15.75" customHeight="1">
      <c r="B477" s="167"/>
      <c r="C477" s="168"/>
      <c r="D477" s="169" t="s">
        <v>225</v>
      </c>
      <c r="E477" s="168"/>
      <c r="F477" s="170" t="s">
        <v>620</v>
      </c>
      <c r="G477" s="168"/>
      <c r="H477" s="171">
        <v>454.1</v>
      </c>
      <c r="J477" s="168"/>
      <c r="K477" s="168"/>
      <c r="L477" s="172"/>
      <c r="M477" s="173"/>
      <c r="N477" s="168"/>
      <c r="O477" s="168"/>
      <c r="P477" s="168"/>
      <c r="Q477" s="168"/>
      <c r="R477" s="168"/>
      <c r="S477" s="168"/>
      <c r="T477" s="174"/>
      <c r="AT477" s="175" t="s">
        <v>225</v>
      </c>
      <c r="AU477" s="175" t="s">
        <v>85</v>
      </c>
      <c r="AV477" s="175" t="s">
        <v>85</v>
      </c>
      <c r="AW477" s="175" t="s">
        <v>188</v>
      </c>
      <c r="AX477" s="175" t="s">
        <v>77</v>
      </c>
      <c r="AY477" s="175" t="s">
        <v>216</v>
      </c>
    </row>
    <row r="478" spans="2:51" s="6" customFormat="1" ht="15.75" customHeight="1">
      <c r="B478" s="176"/>
      <c r="C478" s="177"/>
      <c r="D478" s="169" t="s">
        <v>225</v>
      </c>
      <c r="E478" s="177"/>
      <c r="F478" s="178" t="s">
        <v>226</v>
      </c>
      <c r="G478" s="177"/>
      <c r="H478" s="179">
        <v>454.1</v>
      </c>
      <c r="J478" s="177"/>
      <c r="K478" s="177"/>
      <c r="L478" s="180"/>
      <c r="M478" s="181"/>
      <c r="N478" s="177"/>
      <c r="O478" s="177"/>
      <c r="P478" s="177"/>
      <c r="Q478" s="177"/>
      <c r="R478" s="177"/>
      <c r="S478" s="177"/>
      <c r="T478" s="182"/>
      <c r="AT478" s="183" t="s">
        <v>225</v>
      </c>
      <c r="AU478" s="183" t="s">
        <v>85</v>
      </c>
      <c r="AV478" s="183" t="s">
        <v>181</v>
      </c>
      <c r="AW478" s="183" t="s">
        <v>188</v>
      </c>
      <c r="AX478" s="183" t="s">
        <v>22</v>
      </c>
      <c r="AY478" s="183" t="s">
        <v>216</v>
      </c>
    </row>
    <row r="479" spans="2:65" s="6" customFormat="1" ht="15.75" customHeight="1">
      <c r="B479" s="23"/>
      <c r="C479" s="153" t="s">
        <v>914</v>
      </c>
      <c r="D479" s="153" t="s">
        <v>218</v>
      </c>
      <c r="E479" s="154" t="s">
        <v>622</v>
      </c>
      <c r="F479" s="155" t="s">
        <v>623</v>
      </c>
      <c r="G479" s="156" t="s">
        <v>116</v>
      </c>
      <c r="H479" s="157">
        <v>180</v>
      </c>
      <c r="I479" s="158"/>
      <c r="J479" s="159">
        <f>ROUND($I$479*$H$479,2)</f>
        <v>0</v>
      </c>
      <c r="K479" s="155" t="s">
        <v>221</v>
      </c>
      <c r="L479" s="43"/>
      <c r="M479" s="160"/>
      <c r="N479" s="161" t="s">
        <v>48</v>
      </c>
      <c r="O479" s="24"/>
      <c r="P479" s="24"/>
      <c r="Q479" s="162">
        <v>0</v>
      </c>
      <c r="R479" s="162">
        <f>$Q$479*$H$479</f>
        <v>0</v>
      </c>
      <c r="S479" s="162">
        <v>0</v>
      </c>
      <c r="T479" s="163">
        <f>$S$479*$H$479</f>
        <v>0</v>
      </c>
      <c r="AR479" s="97" t="s">
        <v>181</v>
      </c>
      <c r="AT479" s="97" t="s">
        <v>218</v>
      </c>
      <c r="AU479" s="97" t="s">
        <v>85</v>
      </c>
      <c r="AY479" s="6" t="s">
        <v>216</v>
      </c>
      <c r="BE479" s="164">
        <f>IF($N$479="základní",$J$479,0)</f>
        <v>0</v>
      </c>
      <c r="BF479" s="164">
        <f>IF($N$479="snížená",$J$479,0)</f>
        <v>0</v>
      </c>
      <c r="BG479" s="164">
        <f>IF($N$479="zákl. přenesená",$J$479,0)</f>
        <v>0</v>
      </c>
      <c r="BH479" s="164">
        <f>IF($N$479="sníž. přenesená",$J$479,0)</f>
        <v>0</v>
      </c>
      <c r="BI479" s="164">
        <f>IF($N$479="nulová",$J$479,0)</f>
        <v>0</v>
      </c>
      <c r="BJ479" s="97" t="s">
        <v>22</v>
      </c>
      <c r="BK479" s="164">
        <f>ROUND($I$479*$H$479,2)</f>
        <v>0</v>
      </c>
      <c r="BL479" s="97" t="s">
        <v>181</v>
      </c>
      <c r="BM479" s="97" t="s">
        <v>915</v>
      </c>
    </row>
    <row r="480" spans="2:47" s="6" customFormat="1" ht="27" customHeight="1">
      <c r="B480" s="23"/>
      <c r="C480" s="24"/>
      <c r="D480" s="165" t="s">
        <v>223</v>
      </c>
      <c r="E480" s="24"/>
      <c r="F480" s="166" t="s">
        <v>625</v>
      </c>
      <c r="G480" s="24"/>
      <c r="H480" s="24"/>
      <c r="J480" s="24"/>
      <c r="K480" s="24"/>
      <c r="L480" s="43"/>
      <c r="M480" s="56"/>
      <c r="N480" s="24"/>
      <c r="O480" s="24"/>
      <c r="P480" s="24"/>
      <c r="Q480" s="24"/>
      <c r="R480" s="24"/>
      <c r="S480" s="24"/>
      <c r="T480" s="57"/>
      <c r="AT480" s="6" t="s">
        <v>223</v>
      </c>
      <c r="AU480" s="6" t="s">
        <v>85</v>
      </c>
    </row>
    <row r="481" spans="2:51" s="6" customFormat="1" ht="15.75" customHeight="1">
      <c r="B481" s="167"/>
      <c r="C481" s="168"/>
      <c r="D481" s="169" t="s">
        <v>225</v>
      </c>
      <c r="E481" s="168"/>
      <c r="F481" s="170" t="s">
        <v>151</v>
      </c>
      <c r="G481" s="168"/>
      <c r="H481" s="171">
        <v>180</v>
      </c>
      <c r="J481" s="168"/>
      <c r="K481" s="168"/>
      <c r="L481" s="172"/>
      <c r="M481" s="173"/>
      <c r="N481" s="168"/>
      <c r="O481" s="168"/>
      <c r="P481" s="168"/>
      <c r="Q481" s="168"/>
      <c r="R481" s="168"/>
      <c r="S481" s="168"/>
      <c r="T481" s="174"/>
      <c r="AT481" s="175" t="s">
        <v>225</v>
      </c>
      <c r="AU481" s="175" t="s">
        <v>85</v>
      </c>
      <c r="AV481" s="175" t="s">
        <v>85</v>
      </c>
      <c r="AW481" s="175" t="s">
        <v>188</v>
      </c>
      <c r="AX481" s="175" t="s">
        <v>77</v>
      </c>
      <c r="AY481" s="175" t="s">
        <v>216</v>
      </c>
    </row>
    <row r="482" spans="2:51" s="6" customFormat="1" ht="15.75" customHeight="1">
      <c r="B482" s="176"/>
      <c r="C482" s="177"/>
      <c r="D482" s="169" t="s">
        <v>225</v>
      </c>
      <c r="E482" s="177"/>
      <c r="F482" s="178" t="s">
        <v>226</v>
      </c>
      <c r="G482" s="177"/>
      <c r="H482" s="179">
        <v>180</v>
      </c>
      <c r="J482" s="177"/>
      <c r="K482" s="177"/>
      <c r="L482" s="180"/>
      <c r="M482" s="181"/>
      <c r="N482" s="177"/>
      <c r="O482" s="177"/>
      <c r="P482" s="177"/>
      <c r="Q482" s="177"/>
      <c r="R482" s="177"/>
      <c r="S482" s="177"/>
      <c r="T482" s="182"/>
      <c r="AT482" s="183" t="s">
        <v>225</v>
      </c>
      <c r="AU482" s="183" t="s">
        <v>85</v>
      </c>
      <c r="AV482" s="183" t="s">
        <v>181</v>
      </c>
      <c r="AW482" s="183" t="s">
        <v>188</v>
      </c>
      <c r="AX482" s="183" t="s">
        <v>22</v>
      </c>
      <c r="AY482" s="183" t="s">
        <v>216</v>
      </c>
    </row>
    <row r="483" spans="2:65" s="6" customFormat="1" ht="15.75" customHeight="1">
      <c r="B483" s="23"/>
      <c r="C483" s="153" t="s">
        <v>916</v>
      </c>
      <c r="D483" s="153" t="s">
        <v>218</v>
      </c>
      <c r="E483" s="154" t="s">
        <v>627</v>
      </c>
      <c r="F483" s="155" t="s">
        <v>628</v>
      </c>
      <c r="G483" s="156" t="s">
        <v>116</v>
      </c>
      <c r="H483" s="157">
        <v>180</v>
      </c>
      <c r="I483" s="158"/>
      <c r="J483" s="159">
        <f>ROUND($I$483*$H$483,2)</f>
        <v>0</v>
      </c>
      <c r="K483" s="155" t="s">
        <v>221</v>
      </c>
      <c r="L483" s="43"/>
      <c r="M483" s="160"/>
      <c r="N483" s="161" t="s">
        <v>48</v>
      </c>
      <c r="O483" s="24"/>
      <c r="P483" s="24"/>
      <c r="Q483" s="162">
        <v>0</v>
      </c>
      <c r="R483" s="162">
        <f>$Q$483*$H$483</f>
        <v>0</v>
      </c>
      <c r="S483" s="162">
        <v>0</v>
      </c>
      <c r="T483" s="163">
        <f>$S$483*$H$483</f>
        <v>0</v>
      </c>
      <c r="AR483" s="97" t="s">
        <v>181</v>
      </c>
      <c r="AT483" s="97" t="s">
        <v>218</v>
      </c>
      <c r="AU483" s="97" t="s">
        <v>85</v>
      </c>
      <c r="AY483" s="6" t="s">
        <v>216</v>
      </c>
      <c r="BE483" s="164">
        <f>IF($N$483="základní",$J$483,0)</f>
        <v>0</v>
      </c>
      <c r="BF483" s="164">
        <f>IF($N$483="snížená",$J$483,0)</f>
        <v>0</v>
      </c>
      <c r="BG483" s="164">
        <f>IF($N$483="zákl. přenesená",$J$483,0)</f>
        <v>0</v>
      </c>
      <c r="BH483" s="164">
        <f>IF($N$483="sníž. přenesená",$J$483,0)</f>
        <v>0</v>
      </c>
      <c r="BI483" s="164">
        <f>IF($N$483="nulová",$J$483,0)</f>
        <v>0</v>
      </c>
      <c r="BJ483" s="97" t="s">
        <v>22</v>
      </c>
      <c r="BK483" s="164">
        <f>ROUND($I$483*$H$483,2)</f>
        <v>0</v>
      </c>
      <c r="BL483" s="97" t="s">
        <v>181</v>
      </c>
      <c r="BM483" s="97" t="s">
        <v>917</v>
      </c>
    </row>
    <row r="484" spans="2:47" s="6" customFormat="1" ht="16.5" customHeight="1">
      <c r="B484" s="23"/>
      <c r="C484" s="24"/>
      <c r="D484" s="165" t="s">
        <v>223</v>
      </c>
      <c r="E484" s="24"/>
      <c r="F484" s="166" t="s">
        <v>630</v>
      </c>
      <c r="G484" s="24"/>
      <c r="H484" s="24"/>
      <c r="J484" s="24"/>
      <c r="K484" s="24"/>
      <c r="L484" s="43"/>
      <c r="M484" s="56"/>
      <c r="N484" s="24"/>
      <c r="O484" s="24"/>
      <c r="P484" s="24"/>
      <c r="Q484" s="24"/>
      <c r="R484" s="24"/>
      <c r="S484" s="24"/>
      <c r="T484" s="57"/>
      <c r="AT484" s="6" t="s">
        <v>223</v>
      </c>
      <c r="AU484" s="6" t="s">
        <v>85</v>
      </c>
    </row>
    <row r="485" spans="2:51" s="6" customFormat="1" ht="15.75" customHeight="1">
      <c r="B485" s="184"/>
      <c r="C485" s="185"/>
      <c r="D485" s="169" t="s">
        <v>225</v>
      </c>
      <c r="E485" s="185"/>
      <c r="F485" s="186" t="s">
        <v>380</v>
      </c>
      <c r="G485" s="185"/>
      <c r="H485" s="185"/>
      <c r="J485" s="185"/>
      <c r="K485" s="185"/>
      <c r="L485" s="187"/>
      <c r="M485" s="188"/>
      <c r="N485" s="185"/>
      <c r="O485" s="185"/>
      <c r="P485" s="185"/>
      <c r="Q485" s="185"/>
      <c r="R485" s="185"/>
      <c r="S485" s="185"/>
      <c r="T485" s="189"/>
      <c r="AT485" s="190" t="s">
        <v>225</v>
      </c>
      <c r="AU485" s="190" t="s">
        <v>85</v>
      </c>
      <c r="AV485" s="190" t="s">
        <v>22</v>
      </c>
      <c r="AW485" s="190" t="s">
        <v>188</v>
      </c>
      <c r="AX485" s="190" t="s">
        <v>77</v>
      </c>
      <c r="AY485" s="190" t="s">
        <v>216</v>
      </c>
    </row>
    <row r="486" spans="2:51" s="6" customFormat="1" ht="15.75" customHeight="1">
      <c r="B486" s="167"/>
      <c r="C486" s="168"/>
      <c r="D486" s="169" t="s">
        <v>225</v>
      </c>
      <c r="E486" s="168" t="s">
        <v>151</v>
      </c>
      <c r="F486" s="170" t="s">
        <v>918</v>
      </c>
      <c r="G486" s="168"/>
      <c r="H486" s="171">
        <v>180</v>
      </c>
      <c r="J486" s="168"/>
      <c r="K486" s="168"/>
      <c r="L486" s="172"/>
      <c r="M486" s="173"/>
      <c r="N486" s="168"/>
      <c r="O486" s="168"/>
      <c r="P486" s="168"/>
      <c r="Q486" s="168"/>
      <c r="R486" s="168"/>
      <c r="S486" s="168"/>
      <c r="T486" s="174"/>
      <c r="AT486" s="175" t="s">
        <v>225</v>
      </c>
      <c r="AU486" s="175" t="s">
        <v>85</v>
      </c>
      <c r="AV486" s="175" t="s">
        <v>85</v>
      </c>
      <c r="AW486" s="175" t="s">
        <v>188</v>
      </c>
      <c r="AX486" s="175" t="s">
        <v>77</v>
      </c>
      <c r="AY486" s="175" t="s">
        <v>216</v>
      </c>
    </row>
    <row r="487" spans="2:51" s="6" customFormat="1" ht="15.75" customHeight="1">
      <c r="B487" s="176"/>
      <c r="C487" s="177"/>
      <c r="D487" s="169" t="s">
        <v>225</v>
      </c>
      <c r="E487" s="177"/>
      <c r="F487" s="178" t="s">
        <v>226</v>
      </c>
      <c r="G487" s="177"/>
      <c r="H487" s="179">
        <v>180</v>
      </c>
      <c r="J487" s="177"/>
      <c r="K487" s="177"/>
      <c r="L487" s="180"/>
      <c r="M487" s="181"/>
      <c r="N487" s="177"/>
      <c r="O487" s="177"/>
      <c r="P487" s="177"/>
      <c r="Q487" s="177"/>
      <c r="R487" s="177"/>
      <c r="S487" s="177"/>
      <c r="T487" s="182"/>
      <c r="AT487" s="183" t="s">
        <v>225</v>
      </c>
      <c r="AU487" s="183" t="s">
        <v>85</v>
      </c>
      <c r="AV487" s="183" t="s">
        <v>181</v>
      </c>
      <c r="AW487" s="183" t="s">
        <v>188</v>
      </c>
      <c r="AX487" s="183" t="s">
        <v>22</v>
      </c>
      <c r="AY487" s="183" t="s">
        <v>216</v>
      </c>
    </row>
    <row r="488" spans="2:65" s="6" customFormat="1" ht="15.75" customHeight="1">
      <c r="B488" s="23"/>
      <c r="C488" s="153" t="s">
        <v>919</v>
      </c>
      <c r="D488" s="153" t="s">
        <v>218</v>
      </c>
      <c r="E488" s="154" t="s">
        <v>920</v>
      </c>
      <c r="F488" s="155" t="s">
        <v>921</v>
      </c>
      <c r="G488" s="156" t="s">
        <v>133</v>
      </c>
      <c r="H488" s="157">
        <v>1.688</v>
      </c>
      <c r="I488" s="158"/>
      <c r="J488" s="159">
        <f>ROUND($I$488*$H$488,2)</f>
        <v>0</v>
      </c>
      <c r="K488" s="155" t="s">
        <v>221</v>
      </c>
      <c r="L488" s="43"/>
      <c r="M488" s="160"/>
      <c r="N488" s="161" t="s">
        <v>48</v>
      </c>
      <c r="O488" s="24"/>
      <c r="P488" s="24"/>
      <c r="Q488" s="162">
        <v>0</v>
      </c>
      <c r="R488" s="162">
        <f>$Q$488*$H$488</f>
        <v>0</v>
      </c>
      <c r="S488" s="162">
        <v>1.175</v>
      </c>
      <c r="T488" s="163">
        <f>$S$488*$H$488</f>
        <v>1.9834</v>
      </c>
      <c r="AR488" s="97" t="s">
        <v>181</v>
      </c>
      <c r="AT488" s="97" t="s">
        <v>218</v>
      </c>
      <c r="AU488" s="97" t="s">
        <v>85</v>
      </c>
      <c r="AY488" s="6" t="s">
        <v>216</v>
      </c>
      <c r="BE488" s="164">
        <f>IF($N$488="základní",$J$488,0)</f>
        <v>0</v>
      </c>
      <c r="BF488" s="164">
        <f>IF($N$488="snížená",$J$488,0)</f>
        <v>0</v>
      </c>
      <c r="BG488" s="164">
        <f>IF($N$488="zákl. přenesená",$J$488,0)</f>
        <v>0</v>
      </c>
      <c r="BH488" s="164">
        <f>IF($N$488="sníž. přenesená",$J$488,0)</f>
        <v>0</v>
      </c>
      <c r="BI488" s="164">
        <f>IF($N$488="nulová",$J$488,0)</f>
        <v>0</v>
      </c>
      <c r="BJ488" s="97" t="s">
        <v>22</v>
      </c>
      <c r="BK488" s="164">
        <f>ROUND($I$488*$H$488,2)</f>
        <v>0</v>
      </c>
      <c r="BL488" s="97" t="s">
        <v>181</v>
      </c>
      <c r="BM488" s="97" t="s">
        <v>922</v>
      </c>
    </row>
    <row r="489" spans="2:47" s="6" customFormat="1" ht="27" customHeight="1">
      <c r="B489" s="23"/>
      <c r="C489" s="24"/>
      <c r="D489" s="165" t="s">
        <v>223</v>
      </c>
      <c r="E489" s="24"/>
      <c r="F489" s="166" t="s">
        <v>923</v>
      </c>
      <c r="G489" s="24"/>
      <c r="H489" s="24"/>
      <c r="J489" s="24"/>
      <c r="K489" s="24"/>
      <c r="L489" s="43"/>
      <c r="M489" s="56"/>
      <c r="N489" s="24"/>
      <c r="O489" s="24"/>
      <c r="P489" s="24"/>
      <c r="Q489" s="24"/>
      <c r="R489" s="24"/>
      <c r="S489" s="24"/>
      <c r="T489" s="57"/>
      <c r="AT489" s="6" t="s">
        <v>223</v>
      </c>
      <c r="AU489" s="6" t="s">
        <v>85</v>
      </c>
    </row>
    <row r="490" spans="2:51" s="6" customFormat="1" ht="15.75" customHeight="1">
      <c r="B490" s="184"/>
      <c r="C490" s="185"/>
      <c r="D490" s="169" t="s">
        <v>225</v>
      </c>
      <c r="E490" s="185"/>
      <c r="F490" s="186" t="s">
        <v>924</v>
      </c>
      <c r="G490" s="185"/>
      <c r="H490" s="185"/>
      <c r="J490" s="185"/>
      <c r="K490" s="185"/>
      <c r="L490" s="187"/>
      <c r="M490" s="188"/>
      <c r="N490" s="185"/>
      <c r="O490" s="185"/>
      <c r="P490" s="185"/>
      <c r="Q490" s="185"/>
      <c r="R490" s="185"/>
      <c r="S490" s="185"/>
      <c r="T490" s="189"/>
      <c r="AT490" s="190" t="s">
        <v>225</v>
      </c>
      <c r="AU490" s="190" t="s">
        <v>85</v>
      </c>
      <c r="AV490" s="190" t="s">
        <v>22</v>
      </c>
      <c r="AW490" s="190" t="s">
        <v>188</v>
      </c>
      <c r="AX490" s="190" t="s">
        <v>77</v>
      </c>
      <c r="AY490" s="190" t="s">
        <v>216</v>
      </c>
    </row>
    <row r="491" spans="2:51" s="6" customFormat="1" ht="15.75" customHeight="1">
      <c r="B491" s="167"/>
      <c r="C491" s="168"/>
      <c r="D491" s="169" t="s">
        <v>225</v>
      </c>
      <c r="E491" s="168"/>
      <c r="F491" s="170" t="s">
        <v>925</v>
      </c>
      <c r="G491" s="168"/>
      <c r="H491" s="171">
        <v>1.688</v>
      </c>
      <c r="J491" s="168"/>
      <c r="K491" s="168"/>
      <c r="L491" s="172"/>
      <c r="M491" s="173"/>
      <c r="N491" s="168"/>
      <c r="O491" s="168"/>
      <c r="P491" s="168"/>
      <c r="Q491" s="168"/>
      <c r="R491" s="168"/>
      <c r="S491" s="168"/>
      <c r="T491" s="174"/>
      <c r="AT491" s="175" t="s">
        <v>225</v>
      </c>
      <c r="AU491" s="175" t="s">
        <v>85</v>
      </c>
      <c r="AV491" s="175" t="s">
        <v>85</v>
      </c>
      <c r="AW491" s="175" t="s">
        <v>188</v>
      </c>
      <c r="AX491" s="175" t="s">
        <v>77</v>
      </c>
      <c r="AY491" s="175" t="s">
        <v>216</v>
      </c>
    </row>
    <row r="492" spans="2:51" s="6" customFormat="1" ht="15.75" customHeight="1">
      <c r="B492" s="176"/>
      <c r="C492" s="177"/>
      <c r="D492" s="169" t="s">
        <v>225</v>
      </c>
      <c r="E492" s="177"/>
      <c r="F492" s="178" t="s">
        <v>226</v>
      </c>
      <c r="G492" s="177"/>
      <c r="H492" s="179">
        <v>1.688</v>
      </c>
      <c r="J492" s="177"/>
      <c r="K492" s="177"/>
      <c r="L492" s="180"/>
      <c r="M492" s="181"/>
      <c r="N492" s="177"/>
      <c r="O492" s="177"/>
      <c r="P492" s="177"/>
      <c r="Q492" s="177"/>
      <c r="R492" s="177"/>
      <c r="S492" s="177"/>
      <c r="T492" s="182"/>
      <c r="AT492" s="183" t="s">
        <v>225</v>
      </c>
      <c r="AU492" s="183" t="s">
        <v>85</v>
      </c>
      <c r="AV492" s="183" t="s">
        <v>181</v>
      </c>
      <c r="AW492" s="183" t="s">
        <v>188</v>
      </c>
      <c r="AX492" s="183" t="s">
        <v>22</v>
      </c>
      <c r="AY492" s="183" t="s">
        <v>216</v>
      </c>
    </row>
    <row r="493" spans="2:65" s="6" customFormat="1" ht="15.75" customHeight="1">
      <c r="B493" s="23"/>
      <c r="C493" s="153" t="s">
        <v>926</v>
      </c>
      <c r="D493" s="153" t="s">
        <v>218</v>
      </c>
      <c r="E493" s="154" t="s">
        <v>927</v>
      </c>
      <c r="F493" s="155" t="s">
        <v>928</v>
      </c>
      <c r="G493" s="156" t="s">
        <v>121</v>
      </c>
      <c r="H493" s="157">
        <v>2</v>
      </c>
      <c r="I493" s="158"/>
      <c r="J493" s="159">
        <f>ROUND($I$493*$H$493,2)</f>
        <v>0</v>
      </c>
      <c r="K493" s="155" t="s">
        <v>221</v>
      </c>
      <c r="L493" s="43"/>
      <c r="M493" s="160"/>
      <c r="N493" s="161" t="s">
        <v>48</v>
      </c>
      <c r="O493" s="24"/>
      <c r="P493" s="24"/>
      <c r="Q493" s="162">
        <v>0</v>
      </c>
      <c r="R493" s="162">
        <f>$Q$493*$H$493</f>
        <v>0</v>
      </c>
      <c r="S493" s="162">
        <v>0.082</v>
      </c>
      <c r="T493" s="163">
        <f>$S$493*$H$493</f>
        <v>0.164</v>
      </c>
      <c r="AR493" s="97" t="s">
        <v>181</v>
      </c>
      <c r="AT493" s="97" t="s">
        <v>218</v>
      </c>
      <c r="AU493" s="97" t="s">
        <v>85</v>
      </c>
      <c r="AY493" s="6" t="s">
        <v>216</v>
      </c>
      <c r="BE493" s="164">
        <f>IF($N$493="základní",$J$493,0)</f>
        <v>0</v>
      </c>
      <c r="BF493" s="164">
        <f>IF($N$493="snížená",$J$493,0)</f>
        <v>0</v>
      </c>
      <c r="BG493" s="164">
        <f>IF($N$493="zákl. přenesená",$J$493,0)</f>
        <v>0</v>
      </c>
      <c r="BH493" s="164">
        <f>IF($N$493="sníž. přenesená",$J$493,0)</f>
        <v>0</v>
      </c>
      <c r="BI493" s="164">
        <f>IF($N$493="nulová",$J$493,0)</f>
        <v>0</v>
      </c>
      <c r="BJ493" s="97" t="s">
        <v>22</v>
      </c>
      <c r="BK493" s="164">
        <f>ROUND($I$493*$H$493,2)</f>
        <v>0</v>
      </c>
      <c r="BL493" s="97" t="s">
        <v>181</v>
      </c>
      <c r="BM493" s="97" t="s">
        <v>929</v>
      </c>
    </row>
    <row r="494" spans="2:47" s="6" customFormat="1" ht="27" customHeight="1">
      <c r="B494" s="23"/>
      <c r="C494" s="24"/>
      <c r="D494" s="165" t="s">
        <v>223</v>
      </c>
      <c r="E494" s="24"/>
      <c r="F494" s="166" t="s">
        <v>930</v>
      </c>
      <c r="G494" s="24"/>
      <c r="H494" s="24"/>
      <c r="J494" s="24"/>
      <c r="K494" s="24"/>
      <c r="L494" s="43"/>
      <c r="M494" s="56"/>
      <c r="N494" s="24"/>
      <c r="O494" s="24"/>
      <c r="P494" s="24"/>
      <c r="Q494" s="24"/>
      <c r="R494" s="24"/>
      <c r="S494" s="24"/>
      <c r="T494" s="57"/>
      <c r="AT494" s="6" t="s">
        <v>223</v>
      </c>
      <c r="AU494" s="6" t="s">
        <v>85</v>
      </c>
    </row>
    <row r="495" spans="2:47" s="6" customFormat="1" ht="30.75" customHeight="1">
      <c r="B495" s="23"/>
      <c r="C495" s="24"/>
      <c r="D495" s="169" t="s">
        <v>256</v>
      </c>
      <c r="E495" s="24"/>
      <c r="F495" s="191" t="s">
        <v>931</v>
      </c>
      <c r="G495" s="24"/>
      <c r="H495" s="24"/>
      <c r="J495" s="24"/>
      <c r="K495" s="24"/>
      <c r="L495" s="43"/>
      <c r="M495" s="56"/>
      <c r="N495" s="24"/>
      <c r="O495" s="24"/>
      <c r="P495" s="24"/>
      <c r="Q495" s="24"/>
      <c r="R495" s="24"/>
      <c r="S495" s="24"/>
      <c r="T495" s="57"/>
      <c r="AT495" s="6" t="s">
        <v>256</v>
      </c>
      <c r="AU495" s="6" t="s">
        <v>85</v>
      </c>
    </row>
    <row r="496" spans="2:51" s="6" customFormat="1" ht="15.75" customHeight="1">
      <c r="B496" s="184"/>
      <c r="C496" s="185"/>
      <c r="D496" s="169" t="s">
        <v>225</v>
      </c>
      <c r="E496" s="185"/>
      <c r="F496" s="186" t="s">
        <v>488</v>
      </c>
      <c r="G496" s="185"/>
      <c r="H496" s="185"/>
      <c r="J496" s="185"/>
      <c r="K496" s="185"/>
      <c r="L496" s="187"/>
      <c r="M496" s="188"/>
      <c r="N496" s="185"/>
      <c r="O496" s="185"/>
      <c r="P496" s="185"/>
      <c r="Q496" s="185"/>
      <c r="R496" s="185"/>
      <c r="S496" s="185"/>
      <c r="T496" s="189"/>
      <c r="AT496" s="190" t="s">
        <v>225</v>
      </c>
      <c r="AU496" s="190" t="s">
        <v>85</v>
      </c>
      <c r="AV496" s="190" t="s">
        <v>22</v>
      </c>
      <c r="AW496" s="190" t="s">
        <v>188</v>
      </c>
      <c r="AX496" s="190" t="s">
        <v>77</v>
      </c>
      <c r="AY496" s="190" t="s">
        <v>216</v>
      </c>
    </row>
    <row r="497" spans="2:51" s="6" customFormat="1" ht="15.75" customHeight="1">
      <c r="B497" s="167"/>
      <c r="C497" s="168"/>
      <c r="D497" s="169" t="s">
        <v>225</v>
      </c>
      <c r="E497" s="168"/>
      <c r="F497" s="170" t="s">
        <v>85</v>
      </c>
      <c r="G497" s="168"/>
      <c r="H497" s="171">
        <v>2</v>
      </c>
      <c r="J497" s="168"/>
      <c r="K497" s="168"/>
      <c r="L497" s="172"/>
      <c r="M497" s="173"/>
      <c r="N497" s="168"/>
      <c r="O497" s="168"/>
      <c r="P497" s="168"/>
      <c r="Q497" s="168"/>
      <c r="R497" s="168"/>
      <c r="S497" s="168"/>
      <c r="T497" s="174"/>
      <c r="AT497" s="175" t="s">
        <v>225</v>
      </c>
      <c r="AU497" s="175" t="s">
        <v>85</v>
      </c>
      <c r="AV497" s="175" t="s">
        <v>85</v>
      </c>
      <c r="AW497" s="175" t="s">
        <v>188</v>
      </c>
      <c r="AX497" s="175" t="s">
        <v>77</v>
      </c>
      <c r="AY497" s="175" t="s">
        <v>216</v>
      </c>
    </row>
    <row r="498" spans="2:51" s="6" customFormat="1" ht="15.75" customHeight="1">
      <c r="B498" s="176"/>
      <c r="C498" s="177"/>
      <c r="D498" s="169" t="s">
        <v>225</v>
      </c>
      <c r="E498" s="177"/>
      <c r="F498" s="178" t="s">
        <v>226</v>
      </c>
      <c r="G498" s="177"/>
      <c r="H498" s="179">
        <v>2</v>
      </c>
      <c r="J498" s="177"/>
      <c r="K498" s="177"/>
      <c r="L498" s="180"/>
      <c r="M498" s="181"/>
      <c r="N498" s="177"/>
      <c r="O498" s="177"/>
      <c r="P498" s="177"/>
      <c r="Q498" s="177"/>
      <c r="R498" s="177"/>
      <c r="S498" s="177"/>
      <c r="T498" s="182"/>
      <c r="AT498" s="183" t="s">
        <v>225</v>
      </c>
      <c r="AU498" s="183" t="s">
        <v>85</v>
      </c>
      <c r="AV498" s="183" t="s">
        <v>181</v>
      </c>
      <c r="AW498" s="183" t="s">
        <v>188</v>
      </c>
      <c r="AX498" s="183" t="s">
        <v>22</v>
      </c>
      <c r="AY498" s="183" t="s">
        <v>216</v>
      </c>
    </row>
    <row r="499" spans="2:65" s="6" customFormat="1" ht="15.75" customHeight="1">
      <c r="B499" s="23"/>
      <c r="C499" s="153" t="s">
        <v>932</v>
      </c>
      <c r="D499" s="153" t="s">
        <v>218</v>
      </c>
      <c r="E499" s="154" t="s">
        <v>933</v>
      </c>
      <c r="F499" s="155" t="s">
        <v>934</v>
      </c>
      <c r="G499" s="156" t="s">
        <v>121</v>
      </c>
      <c r="H499" s="157">
        <v>1</v>
      </c>
      <c r="I499" s="158"/>
      <c r="J499" s="159">
        <f>ROUND($I$499*$H$499,2)</f>
        <v>0</v>
      </c>
      <c r="K499" s="155" t="s">
        <v>221</v>
      </c>
      <c r="L499" s="43"/>
      <c r="M499" s="160"/>
      <c r="N499" s="161" t="s">
        <v>48</v>
      </c>
      <c r="O499" s="24"/>
      <c r="P499" s="24"/>
      <c r="Q499" s="162">
        <v>0</v>
      </c>
      <c r="R499" s="162">
        <f>$Q$499*$H$499</f>
        <v>0</v>
      </c>
      <c r="S499" s="162">
        <v>0.004</v>
      </c>
      <c r="T499" s="163">
        <f>$S$499*$H$499</f>
        <v>0.004</v>
      </c>
      <c r="AR499" s="97" t="s">
        <v>181</v>
      </c>
      <c r="AT499" s="97" t="s">
        <v>218</v>
      </c>
      <c r="AU499" s="97" t="s">
        <v>85</v>
      </c>
      <c r="AY499" s="6" t="s">
        <v>216</v>
      </c>
      <c r="BE499" s="164">
        <f>IF($N$499="základní",$J$499,0)</f>
        <v>0</v>
      </c>
      <c r="BF499" s="164">
        <f>IF($N$499="snížená",$J$499,0)</f>
        <v>0</v>
      </c>
      <c r="BG499" s="164">
        <f>IF($N$499="zákl. přenesená",$J$499,0)</f>
        <v>0</v>
      </c>
      <c r="BH499" s="164">
        <f>IF($N$499="sníž. přenesená",$J$499,0)</f>
        <v>0</v>
      </c>
      <c r="BI499" s="164">
        <f>IF($N$499="nulová",$J$499,0)</f>
        <v>0</v>
      </c>
      <c r="BJ499" s="97" t="s">
        <v>22</v>
      </c>
      <c r="BK499" s="164">
        <f>ROUND($I$499*$H$499,2)</f>
        <v>0</v>
      </c>
      <c r="BL499" s="97" t="s">
        <v>181</v>
      </c>
      <c r="BM499" s="97" t="s">
        <v>935</v>
      </c>
    </row>
    <row r="500" spans="2:47" s="6" customFormat="1" ht="27" customHeight="1">
      <c r="B500" s="23"/>
      <c r="C500" s="24"/>
      <c r="D500" s="165" t="s">
        <v>223</v>
      </c>
      <c r="E500" s="24"/>
      <c r="F500" s="166" t="s">
        <v>936</v>
      </c>
      <c r="G500" s="24"/>
      <c r="H500" s="24"/>
      <c r="J500" s="24"/>
      <c r="K500" s="24"/>
      <c r="L500" s="43"/>
      <c r="M500" s="56"/>
      <c r="N500" s="24"/>
      <c r="O500" s="24"/>
      <c r="P500" s="24"/>
      <c r="Q500" s="24"/>
      <c r="R500" s="24"/>
      <c r="S500" s="24"/>
      <c r="T500" s="57"/>
      <c r="AT500" s="6" t="s">
        <v>223</v>
      </c>
      <c r="AU500" s="6" t="s">
        <v>85</v>
      </c>
    </row>
    <row r="501" spans="2:47" s="6" customFormat="1" ht="30.75" customHeight="1">
      <c r="B501" s="23"/>
      <c r="C501" s="24"/>
      <c r="D501" s="169" t="s">
        <v>256</v>
      </c>
      <c r="E501" s="24"/>
      <c r="F501" s="191" t="s">
        <v>931</v>
      </c>
      <c r="G501" s="24"/>
      <c r="H501" s="24"/>
      <c r="J501" s="24"/>
      <c r="K501" s="24"/>
      <c r="L501" s="43"/>
      <c r="M501" s="56"/>
      <c r="N501" s="24"/>
      <c r="O501" s="24"/>
      <c r="P501" s="24"/>
      <c r="Q501" s="24"/>
      <c r="R501" s="24"/>
      <c r="S501" s="24"/>
      <c r="T501" s="57"/>
      <c r="AT501" s="6" t="s">
        <v>256</v>
      </c>
      <c r="AU501" s="6" t="s">
        <v>85</v>
      </c>
    </row>
    <row r="502" spans="2:51" s="6" customFormat="1" ht="15.75" customHeight="1">
      <c r="B502" s="184"/>
      <c r="C502" s="185"/>
      <c r="D502" s="169" t="s">
        <v>225</v>
      </c>
      <c r="E502" s="185"/>
      <c r="F502" s="186" t="s">
        <v>488</v>
      </c>
      <c r="G502" s="185"/>
      <c r="H502" s="185"/>
      <c r="J502" s="185"/>
      <c r="K502" s="185"/>
      <c r="L502" s="187"/>
      <c r="M502" s="188"/>
      <c r="N502" s="185"/>
      <c r="O502" s="185"/>
      <c r="P502" s="185"/>
      <c r="Q502" s="185"/>
      <c r="R502" s="185"/>
      <c r="S502" s="185"/>
      <c r="T502" s="189"/>
      <c r="AT502" s="190" t="s">
        <v>225</v>
      </c>
      <c r="AU502" s="190" t="s">
        <v>85</v>
      </c>
      <c r="AV502" s="190" t="s">
        <v>22</v>
      </c>
      <c r="AW502" s="190" t="s">
        <v>188</v>
      </c>
      <c r="AX502" s="190" t="s">
        <v>77</v>
      </c>
      <c r="AY502" s="190" t="s">
        <v>216</v>
      </c>
    </row>
    <row r="503" spans="2:51" s="6" customFormat="1" ht="15.75" customHeight="1">
      <c r="B503" s="167"/>
      <c r="C503" s="168"/>
      <c r="D503" s="169" t="s">
        <v>225</v>
      </c>
      <c r="E503" s="168"/>
      <c r="F503" s="170" t="s">
        <v>22</v>
      </c>
      <c r="G503" s="168"/>
      <c r="H503" s="171">
        <v>1</v>
      </c>
      <c r="J503" s="168"/>
      <c r="K503" s="168"/>
      <c r="L503" s="172"/>
      <c r="M503" s="173"/>
      <c r="N503" s="168"/>
      <c r="O503" s="168"/>
      <c r="P503" s="168"/>
      <c r="Q503" s="168"/>
      <c r="R503" s="168"/>
      <c r="S503" s="168"/>
      <c r="T503" s="174"/>
      <c r="AT503" s="175" t="s">
        <v>225</v>
      </c>
      <c r="AU503" s="175" t="s">
        <v>85</v>
      </c>
      <c r="AV503" s="175" t="s">
        <v>85</v>
      </c>
      <c r="AW503" s="175" t="s">
        <v>188</v>
      </c>
      <c r="AX503" s="175" t="s">
        <v>77</v>
      </c>
      <c r="AY503" s="175" t="s">
        <v>216</v>
      </c>
    </row>
    <row r="504" spans="2:51" s="6" customFormat="1" ht="15.75" customHeight="1">
      <c r="B504" s="176"/>
      <c r="C504" s="177"/>
      <c r="D504" s="169" t="s">
        <v>225</v>
      </c>
      <c r="E504" s="177"/>
      <c r="F504" s="178" t="s">
        <v>226</v>
      </c>
      <c r="G504" s="177"/>
      <c r="H504" s="179">
        <v>1</v>
      </c>
      <c r="J504" s="177"/>
      <c r="K504" s="177"/>
      <c r="L504" s="180"/>
      <c r="M504" s="181"/>
      <c r="N504" s="177"/>
      <c r="O504" s="177"/>
      <c r="P504" s="177"/>
      <c r="Q504" s="177"/>
      <c r="R504" s="177"/>
      <c r="S504" s="177"/>
      <c r="T504" s="182"/>
      <c r="AT504" s="183" t="s">
        <v>225</v>
      </c>
      <c r="AU504" s="183" t="s">
        <v>85</v>
      </c>
      <c r="AV504" s="183" t="s">
        <v>181</v>
      </c>
      <c r="AW504" s="183" t="s">
        <v>188</v>
      </c>
      <c r="AX504" s="183" t="s">
        <v>22</v>
      </c>
      <c r="AY504" s="183" t="s">
        <v>216</v>
      </c>
    </row>
    <row r="505" spans="2:65" s="6" customFormat="1" ht="27" customHeight="1">
      <c r="B505" s="23"/>
      <c r="C505" s="153" t="s">
        <v>937</v>
      </c>
      <c r="D505" s="153" t="s">
        <v>218</v>
      </c>
      <c r="E505" s="154" t="s">
        <v>938</v>
      </c>
      <c r="F505" s="155" t="s">
        <v>939</v>
      </c>
      <c r="G505" s="156" t="s">
        <v>116</v>
      </c>
      <c r="H505" s="157">
        <v>20</v>
      </c>
      <c r="I505" s="158"/>
      <c r="J505" s="159">
        <f>ROUND($I$505*$H$505,2)</f>
        <v>0</v>
      </c>
      <c r="K505" s="155"/>
      <c r="L505" s="43"/>
      <c r="M505" s="160"/>
      <c r="N505" s="161" t="s">
        <v>48</v>
      </c>
      <c r="O505" s="24"/>
      <c r="P505" s="24"/>
      <c r="Q505" s="162">
        <v>0</v>
      </c>
      <c r="R505" s="162">
        <f>$Q$505*$H$505</f>
        <v>0</v>
      </c>
      <c r="S505" s="162">
        <v>0</v>
      </c>
      <c r="T505" s="163">
        <f>$S$505*$H$505</f>
        <v>0</v>
      </c>
      <c r="AR505" s="97" t="s">
        <v>181</v>
      </c>
      <c r="AT505" s="97" t="s">
        <v>218</v>
      </c>
      <c r="AU505" s="97" t="s">
        <v>85</v>
      </c>
      <c r="AY505" s="6" t="s">
        <v>216</v>
      </c>
      <c r="BE505" s="164">
        <f>IF($N$505="základní",$J$505,0)</f>
        <v>0</v>
      </c>
      <c r="BF505" s="164">
        <f>IF($N$505="snížená",$J$505,0)</f>
        <v>0</v>
      </c>
      <c r="BG505" s="164">
        <f>IF($N$505="zákl. přenesená",$J$505,0)</f>
        <v>0</v>
      </c>
      <c r="BH505" s="164">
        <f>IF($N$505="sníž. přenesená",$J$505,0)</f>
        <v>0</v>
      </c>
      <c r="BI505" s="164">
        <f>IF($N$505="nulová",$J$505,0)</f>
        <v>0</v>
      </c>
      <c r="BJ505" s="97" t="s">
        <v>22</v>
      </c>
      <c r="BK505" s="164">
        <f>ROUND($I$505*$H$505,2)</f>
        <v>0</v>
      </c>
      <c r="BL505" s="97" t="s">
        <v>181</v>
      </c>
      <c r="BM505" s="97" t="s">
        <v>940</v>
      </c>
    </row>
    <row r="506" spans="2:47" s="6" customFormat="1" ht="27" customHeight="1">
      <c r="B506" s="23"/>
      <c r="C506" s="24"/>
      <c r="D506" s="165" t="s">
        <v>223</v>
      </c>
      <c r="E506" s="24"/>
      <c r="F506" s="166" t="s">
        <v>939</v>
      </c>
      <c r="G506" s="24"/>
      <c r="H506" s="24"/>
      <c r="J506" s="24"/>
      <c r="K506" s="24"/>
      <c r="L506" s="43"/>
      <c r="M506" s="56"/>
      <c r="N506" s="24"/>
      <c r="O506" s="24"/>
      <c r="P506" s="24"/>
      <c r="Q506" s="24"/>
      <c r="R506" s="24"/>
      <c r="S506" s="24"/>
      <c r="T506" s="57"/>
      <c r="AT506" s="6" t="s">
        <v>223</v>
      </c>
      <c r="AU506" s="6" t="s">
        <v>85</v>
      </c>
    </row>
    <row r="507" spans="2:47" s="6" customFormat="1" ht="57.75" customHeight="1">
      <c r="B507" s="23"/>
      <c r="C507" s="24"/>
      <c r="D507" s="169" t="s">
        <v>256</v>
      </c>
      <c r="E507" s="24"/>
      <c r="F507" s="191" t="s">
        <v>941</v>
      </c>
      <c r="G507" s="24"/>
      <c r="H507" s="24"/>
      <c r="J507" s="24"/>
      <c r="K507" s="24"/>
      <c r="L507" s="43"/>
      <c r="M507" s="56"/>
      <c r="N507" s="24"/>
      <c r="O507" s="24"/>
      <c r="P507" s="24"/>
      <c r="Q507" s="24"/>
      <c r="R507" s="24"/>
      <c r="S507" s="24"/>
      <c r="T507" s="57"/>
      <c r="AT507" s="6" t="s">
        <v>256</v>
      </c>
      <c r="AU507" s="6" t="s">
        <v>85</v>
      </c>
    </row>
    <row r="508" spans="2:51" s="6" customFormat="1" ht="15.75" customHeight="1">
      <c r="B508" s="184"/>
      <c r="C508" s="185"/>
      <c r="D508" s="169" t="s">
        <v>225</v>
      </c>
      <c r="E508" s="185"/>
      <c r="F508" s="186" t="s">
        <v>242</v>
      </c>
      <c r="G508" s="185"/>
      <c r="H508" s="185"/>
      <c r="J508" s="185"/>
      <c r="K508" s="185"/>
      <c r="L508" s="187"/>
      <c r="M508" s="188"/>
      <c r="N508" s="185"/>
      <c r="O508" s="185"/>
      <c r="P508" s="185"/>
      <c r="Q508" s="185"/>
      <c r="R508" s="185"/>
      <c r="S508" s="185"/>
      <c r="T508" s="189"/>
      <c r="AT508" s="190" t="s">
        <v>225</v>
      </c>
      <c r="AU508" s="190" t="s">
        <v>85</v>
      </c>
      <c r="AV508" s="190" t="s">
        <v>22</v>
      </c>
      <c r="AW508" s="190" t="s">
        <v>188</v>
      </c>
      <c r="AX508" s="190" t="s">
        <v>77</v>
      </c>
      <c r="AY508" s="190" t="s">
        <v>216</v>
      </c>
    </row>
    <row r="509" spans="2:51" s="6" customFormat="1" ht="15.75" customHeight="1">
      <c r="B509" s="167"/>
      <c r="C509" s="168"/>
      <c r="D509" s="169" t="s">
        <v>225</v>
      </c>
      <c r="E509" s="168"/>
      <c r="F509" s="170" t="s">
        <v>942</v>
      </c>
      <c r="G509" s="168"/>
      <c r="H509" s="171">
        <v>10</v>
      </c>
      <c r="J509" s="168"/>
      <c r="K509" s="168"/>
      <c r="L509" s="172"/>
      <c r="M509" s="173"/>
      <c r="N509" s="168"/>
      <c r="O509" s="168"/>
      <c r="P509" s="168"/>
      <c r="Q509" s="168"/>
      <c r="R509" s="168"/>
      <c r="S509" s="168"/>
      <c r="T509" s="174"/>
      <c r="AT509" s="175" t="s">
        <v>225</v>
      </c>
      <c r="AU509" s="175" t="s">
        <v>85</v>
      </c>
      <c r="AV509" s="175" t="s">
        <v>85</v>
      </c>
      <c r="AW509" s="175" t="s">
        <v>188</v>
      </c>
      <c r="AX509" s="175" t="s">
        <v>77</v>
      </c>
      <c r="AY509" s="175" t="s">
        <v>216</v>
      </c>
    </row>
    <row r="510" spans="2:51" s="6" customFormat="1" ht="15.75" customHeight="1">
      <c r="B510" s="176"/>
      <c r="C510" s="177"/>
      <c r="D510" s="169" t="s">
        <v>225</v>
      </c>
      <c r="E510" s="177"/>
      <c r="F510" s="178" t="s">
        <v>226</v>
      </c>
      <c r="G510" s="177"/>
      <c r="H510" s="179">
        <v>10</v>
      </c>
      <c r="J510" s="177"/>
      <c r="K510" s="177"/>
      <c r="L510" s="180"/>
      <c r="M510" s="181"/>
      <c r="N510" s="177"/>
      <c r="O510" s="177"/>
      <c r="P510" s="177"/>
      <c r="Q510" s="177"/>
      <c r="R510" s="177"/>
      <c r="S510" s="177"/>
      <c r="T510" s="182"/>
      <c r="AT510" s="183" t="s">
        <v>225</v>
      </c>
      <c r="AU510" s="183" t="s">
        <v>85</v>
      </c>
      <c r="AV510" s="183" t="s">
        <v>181</v>
      </c>
      <c r="AW510" s="183" t="s">
        <v>188</v>
      </c>
      <c r="AX510" s="183" t="s">
        <v>22</v>
      </c>
      <c r="AY510" s="183" t="s">
        <v>216</v>
      </c>
    </row>
    <row r="511" spans="2:51" s="6" customFormat="1" ht="15.75" customHeight="1">
      <c r="B511" s="167"/>
      <c r="C511" s="168"/>
      <c r="D511" s="169" t="s">
        <v>225</v>
      </c>
      <c r="E511" s="168"/>
      <c r="F511" s="170" t="s">
        <v>943</v>
      </c>
      <c r="G511" s="168"/>
      <c r="H511" s="171">
        <v>20</v>
      </c>
      <c r="J511" s="168"/>
      <c r="K511" s="168"/>
      <c r="L511" s="172"/>
      <c r="M511" s="173"/>
      <c r="N511" s="168"/>
      <c r="O511" s="168"/>
      <c r="P511" s="168"/>
      <c r="Q511" s="168"/>
      <c r="R511" s="168"/>
      <c r="S511" s="168"/>
      <c r="T511" s="174"/>
      <c r="AT511" s="175" t="s">
        <v>225</v>
      </c>
      <c r="AU511" s="175" t="s">
        <v>85</v>
      </c>
      <c r="AV511" s="175" t="s">
        <v>85</v>
      </c>
      <c r="AW511" s="175" t="s">
        <v>77</v>
      </c>
      <c r="AX511" s="175" t="s">
        <v>22</v>
      </c>
      <c r="AY511" s="175" t="s">
        <v>216</v>
      </c>
    </row>
    <row r="512" spans="2:65" s="6" customFormat="1" ht="15.75" customHeight="1">
      <c r="B512" s="23"/>
      <c r="C512" s="153" t="s">
        <v>944</v>
      </c>
      <c r="D512" s="153" t="s">
        <v>218</v>
      </c>
      <c r="E512" s="154" t="s">
        <v>945</v>
      </c>
      <c r="F512" s="155" t="s">
        <v>946</v>
      </c>
      <c r="G512" s="156" t="s">
        <v>116</v>
      </c>
      <c r="H512" s="157">
        <v>10</v>
      </c>
      <c r="I512" s="158"/>
      <c r="J512" s="159">
        <f>ROUND($I$512*$H$512,2)</f>
        <v>0</v>
      </c>
      <c r="K512" s="155"/>
      <c r="L512" s="43"/>
      <c r="M512" s="160"/>
      <c r="N512" s="161" t="s">
        <v>48</v>
      </c>
      <c r="O512" s="24"/>
      <c r="P512" s="24"/>
      <c r="Q512" s="162">
        <v>0</v>
      </c>
      <c r="R512" s="162">
        <f>$Q$512*$H$512</f>
        <v>0</v>
      </c>
      <c r="S512" s="162">
        <v>0</v>
      </c>
      <c r="T512" s="163">
        <f>$S$512*$H$512</f>
        <v>0</v>
      </c>
      <c r="AR512" s="97" t="s">
        <v>181</v>
      </c>
      <c r="AT512" s="97" t="s">
        <v>218</v>
      </c>
      <c r="AU512" s="97" t="s">
        <v>85</v>
      </c>
      <c r="AY512" s="6" t="s">
        <v>216</v>
      </c>
      <c r="BE512" s="164">
        <f>IF($N$512="základní",$J$512,0)</f>
        <v>0</v>
      </c>
      <c r="BF512" s="164">
        <f>IF($N$512="snížená",$J$512,0)</f>
        <v>0</v>
      </c>
      <c r="BG512" s="164">
        <f>IF($N$512="zákl. přenesená",$J$512,0)</f>
        <v>0</v>
      </c>
      <c r="BH512" s="164">
        <f>IF($N$512="sníž. přenesená",$J$512,0)</f>
        <v>0</v>
      </c>
      <c r="BI512" s="164">
        <f>IF($N$512="nulová",$J$512,0)</f>
        <v>0</v>
      </c>
      <c r="BJ512" s="97" t="s">
        <v>22</v>
      </c>
      <c r="BK512" s="164">
        <f>ROUND($I$512*$H$512,2)</f>
        <v>0</v>
      </c>
      <c r="BL512" s="97" t="s">
        <v>181</v>
      </c>
      <c r="BM512" s="97" t="s">
        <v>947</v>
      </c>
    </row>
    <row r="513" spans="2:47" s="6" customFormat="1" ht="16.5" customHeight="1">
      <c r="B513" s="23"/>
      <c r="C513" s="24"/>
      <c r="D513" s="165" t="s">
        <v>223</v>
      </c>
      <c r="E513" s="24"/>
      <c r="F513" s="166" t="s">
        <v>948</v>
      </c>
      <c r="G513" s="24"/>
      <c r="H513" s="24"/>
      <c r="J513" s="24"/>
      <c r="K513" s="24"/>
      <c r="L513" s="43"/>
      <c r="M513" s="56"/>
      <c r="N513" s="24"/>
      <c r="O513" s="24"/>
      <c r="P513" s="24"/>
      <c r="Q513" s="24"/>
      <c r="R513" s="24"/>
      <c r="S513" s="24"/>
      <c r="T513" s="57"/>
      <c r="AT513" s="6" t="s">
        <v>223</v>
      </c>
      <c r="AU513" s="6" t="s">
        <v>85</v>
      </c>
    </row>
    <row r="514" spans="2:51" s="6" customFormat="1" ht="15.75" customHeight="1">
      <c r="B514" s="184"/>
      <c r="C514" s="185"/>
      <c r="D514" s="169" t="s">
        <v>225</v>
      </c>
      <c r="E514" s="185"/>
      <c r="F514" s="186" t="s">
        <v>242</v>
      </c>
      <c r="G514" s="185"/>
      <c r="H514" s="185"/>
      <c r="J514" s="185"/>
      <c r="K514" s="185"/>
      <c r="L514" s="187"/>
      <c r="M514" s="188"/>
      <c r="N514" s="185"/>
      <c r="O514" s="185"/>
      <c r="P514" s="185"/>
      <c r="Q514" s="185"/>
      <c r="R514" s="185"/>
      <c r="S514" s="185"/>
      <c r="T514" s="189"/>
      <c r="AT514" s="190" t="s">
        <v>225</v>
      </c>
      <c r="AU514" s="190" t="s">
        <v>85</v>
      </c>
      <c r="AV514" s="190" t="s">
        <v>22</v>
      </c>
      <c r="AW514" s="190" t="s">
        <v>188</v>
      </c>
      <c r="AX514" s="190" t="s">
        <v>77</v>
      </c>
      <c r="AY514" s="190" t="s">
        <v>216</v>
      </c>
    </row>
    <row r="515" spans="2:51" s="6" customFormat="1" ht="15.75" customHeight="1">
      <c r="B515" s="167"/>
      <c r="C515" s="168"/>
      <c r="D515" s="169" t="s">
        <v>225</v>
      </c>
      <c r="E515" s="168"/>
      <c r="F515" s="170" t="s">
        <v>27</v>
      </c>
      <c r="G515" s="168"/>
      <c r="H515" s="171">
        <v>10</v>
      </c>
      <c r="J515" s="168"/>
      <c r="K515" s="168"/>
      <c r="L515" s="172"/>
      <c r="M515" s="173"/>
      <c r="N515" s="168"/>
      <c r="O515" s="168"/>
      <c r="P515" s="168"/>
      <c r="Q515" s="168"/>
      <c r="R515" s="168"/>
      <c r="S515" s="168"/>
      <c r="T515" s="174"/>
      <c r="AT515" s="175" t="s">
        <v>225</v>
      </c>
      <c r="AU515" s="175" t="s">
        <v>85</v>
      </c>
      <c r="AV515" s="175" t="s">
        <v>85</v>
      </c>
      <c r="AW515" s="175" t="s">
        <v>188</v>
      </c>
      <c r="AX515" s="175" t="s">
        <v>77</v>
      </c>
      <c r="AY515" s="175" t="s">
        <v>216</v>
      </c>
    </row>
    <row r="516" spans="2:51" s="6" customFormat="1" ht="15.75" customHeight="1">
      <c r="B516" s="176"/>
      <c r="C516" s="177"/>
      <c r="D516" s="169" t="s">
        <v>225</v>
      </c>
      <c r="E516" s="177"/>
      <c r="F516" s="178" t="s">
        <v>226</v>
      </c>
      <c r="G516" s="177"/>
      <c r="H516" s="179">
        <v>10</v>
      </c>
      <c r="J516" s="177"/>
      <c r="K516" s="177"/>
      <c r="L516" s="180"/>
      <c r="M516" s="181"/>
      <c r="N516" s="177"/>
      <c r="O516" s="177"/>
      <c r="P516" s="177"/>
      <c r="Q516" s="177"/>
      <c r="R516" s="177"/>
      <c r="S516" s="177"/>
      <c r="T516" s="182"/>
      <c r="AT516" s="183" t="s">
        <v>225</v>
      </c>
      <c r="AU516" s="183" t="s">
        <v>85</v>
      </c>
      <c r="AV516" s="183" t="s">
        <v>181</v>
      </c>
      <c r="AW516" s="183" t="s">
        <v>188</v>
      </c>
      <c r="AX516" s="183" t="s">
        <v>22</v>
      </c>
      <c r="AY516" s="183" t="s">
        <v>216</v>
      </c>
    </row>
    <row r="517" spans="2:63" s="140" customFormat="1" ht="30.75" customHeight="1">
      <c r="B517" s="141"/>
      <c r="C517" s="142"/>
      <c r="D517" s="142" t="s">
        <v>76</v>
      </c>
      <c r="E517" s="151" t="s">
        <v>631</v>
      </c>
      <c r="F517" s="151" t="s">
        <v>632</v>
      </c>
      <c r="G517" s="142"/>
      <c r="H517" s="142"/>
      <c r="J517" s="152">
        <f>$BK$517</f>
        <v>0</v>
      </c>
      <c r="K517" s="142"/>
      <c r="L517" s="145"/>
      <c r="M517" s="146"/>
      <c r="N517" s="142"/>
      <c r="O517" s="142"/>
      <c r="P517" s="147">
        <f>SUM($P$518:$P$530)</f>
        <v>0</v>
      </c>
      <c r="Q517" s="142"/>
      <c r="R517" s="147">
        <f>SUM($R$518:$R$530)</f>
        <v>0</v>
      </c>
      <c r="S517" s="142"/>
      <c r="T517" s="148">
        <f>SUM($T$518:$T$530)</f>
        <v>0</v>
      </c>
      <c r="AR517" s="149" t="s">
        <v>22</v>
      </c>
      <c r="AT517" s="149" t="s">
        <v>76</v>
      </c>
      <c r="AU517" s="149" t="s">
        <v>22</v>
      </c>
      <c r="AY517" s="149" t="s">
        <v>216</v>
      </c>
      <c r="BK517" s="150">
        <f>SUM($BK$518:$BK$530)</f>
        <v>0</v>
      </c>
    </row>
    <row r="518" spans="2:65" s="6" customFormat="1" ht="15.75" customHeight="1">
      <c r="B518" s="23"/>
      <c r="C518" s="153" t="s">
        <v>707</v>
      </c>
      <c r="D518" s="153" t="s">
        <v>218</v>
      </c>
      <c r="E518" s="154" t="s">
        <v>949</v>
      </c>
      <c r="F518" s="155" t="s">
        <v>950</v>
      </c>
      <c r="G518" s="156" t="s">
        <v>313</v>
      </c>
      <c r="H518" s="157">
        <v>1.983</v>
      </c>
      <c r="I518" s="158"/>
      <c r="J518" s="159">
        <f>ROUND($I$518*$H$518,2)</f>
        <v>0</v>
      </c>
      <c r="K518" s="155" t="s">
        <v>221</v>
      </c>
      <c r="L518" s="43"/>
      <c r="M518" s="160"/>
      <c r="N518" s="161" t="s">
        <v>48</v>
      </c>
      <c r="O518" s="24"/>
      <c r="P518" s="24"/>
      <c r="Q518" s="162">
        <v>0</v>
      </c>
      <c r="R518" s="162">
        <f>$Q$518*$H$518</f>
        <v>0</v>
      </c>
      <c r="S518" s="162">
        <v>0</v>
      </c>
      <c r="T518" s="163">
        <f>$S$518*$H$518</f>
        <v>0</v>
      </c>
      <c r="AR518" s="97" t="s">
        <v>181</v>
      </c>
      <c r="AT518" s="97" t="s">
        <v>218</v>
      </c>
      <c r="AU518" s="97" t="s">
        <v>85</v>
      </c>
      <c r="AY518" s="6" t="s">
        <v>216</v>
      </c>
      <c r="BE518" s="164">
        <f>IF($N$518="základní",$J$518,0)</f>
        <v>0</v>
      </c>
      <c r="BF518" s="164">
        <f>IF($N$518="snížená",$J$518,0)</f>
        <v>0</v>
      </c>
      <c r="BG518" s="164">
        <f>IF($N$518="zákl. přenesená",$J$518,0)</f>
        <v>0</v>
      </c>
      <c r="BH518" s="164">
        <f>IF($N$518="sníž. přenesená",$J$518,0)</f>
        <v>0</v>
      </c>
      <c r="BI518" s="164">
        <f>IF($N$518="nulová",$J$518,0)</f>
        <v>0</v>
      </c>
      <c r="BJ518" s="97" t="s">
        <v>22</v>
      </c>
      <c r="BK518" s="164">
        <f>ROUND($I$518*$H$518,2)</f>
        <v>0</v>
      </c>
      <c r="BL518" s="97" t="s">
        <v>181</v>
      </c>
      <c r="BM518" s="97" t="s">
        <v>951</v>
      </c>
    </row>
    <row r="519" spans="2:47" s="6" customFormat="1" ht="16.5" customHeight="1">
      <c r="B519" s="23"/>
      <c r="C519" s="24"/>
      <c r="D519" s="165" t="s">
        <v>223</v>
      </c>
      <c r="E519" s="24"/>
      <c r="F519" s="166" t="s">
        <v>952</v>
      </c>
      <c r="G519" s="24"/>
      <c r="H519" s="24"/>
      <c r="J519" s="24"/>
      <c r="K519" s="24"/>
      <c r="L519" s="43"/>
      <c r="M519" s="56"/>
      <c r="N519" s="24"/>
      <c r="O519" s="24"/>
      <c r="P519" s="24"/>
      <c r="Q519" s="24"/>
      <c r="R519" s="24"/>
      <c r="S519" s="24"/>
      <c r="T519" s="57"/>
      <c r="AT519" s="6" t="s">
        <v>223</v>
      </c>
      <c r="AU519" s="6" t="s">
        <v>85</v>
      </c>
    </row>
    <row r="520" spans="2:65" s="6" customFormat="1" ht="15.75" customHeight="1">
      <c r="B520" s="23"/>
      <c r="C520" s="153" t="s">
        <v>953</v>
      </c>
      <c r="D520" s="153" t="s">
        <v>218</v>
      </c>
      <c r="E520" s="154" t="s">
        <v>634</v>
      </c>
      <c r="F520" s="155" t="s">
        <v>635</v>
      </c>
      <c r="G520" s="156" t="s">
        <v>313</v>
      </c>
      <c r="H520" s="157">
        <v>235.891</v>
      </c>
      <c r="I520" s="158"/>
      <c r="J520" s="159">
        <f>ROUND($I$520*$H$520,2)</f>
        <v>0</v>
      </c>
      <c r="K520" s="155" t="s">
        <v>221</v>
      </c>
      <c r="L520" s="43"/>
      <c r="M520" s="160"/>
      <c r="N520" s="161" t="s">
        <v>48</v>
      </c>
      <c r="O520" s="24"/>
      <c r="P520" s="24"/>
      <c r="Q520" s="162">
        <v>0</v>
      </c>
      <c r="R520" s="162">
        <f>$Q$520*$H$520</f>
        <v>0</v>
      </c>
      <c r="S520" s="162">
        <v>0</v>
      </c>
      <c r="T520" s="163">
        <f>$S$520*$H$520</f>
        <v>0</v>
      </c>
      <c r="AR520" s="97" t="s">
        <v>181</v>
      </c>
      <c r="AT520" s="97" t="s">
        <v>218</v>
      </c>
      <c r="AU520" s="97" t="s">
        <v>85</v>
      </c>
      <c r="AY520" s="6" t="s">
        <v>216</v>
      </c>
      <c r="BE520" s="164">
        <f>IF($N$520="základní",$J$520,0)</f>
        <v>0</v>
      </c>
      <c r="BF520" s="164">
        <f>IF($N$520="snížená",$J$520,0)</f>
        <v>0</v>
      </c>
      <c r="BG520" s="164">
        <f>IF($N$520="zákl. přenesená",$J$520,0)</f>
        <v>0</v>
      </c>
      <c r="BH520" s="164">
        <f>IF($N$520="sníž. přenesená",$J$520,0)</f>
        <v>0</v>
      </c>
      <c r="BI520" s="164">
        <f>IF($N$520="nulová",$J$520,0)</f>
        <v>0</v>
      </c>
      <c r="BJ520" s="97" t="s">
        <v>22</v>
      </c>
      <c r="BK520" s="164">
        <f>ROUND($I$520*$H$520,2)</f>
        <v>0</v>
      </c>
      <c r="BL520" s="97" t="s">
        <v>181</v>
      </c>
      <c r="BM520" s="97" t="s">
        <v>954</v>
      </c>
    </row>
    <row r="521" spans="2:47" s="6" customFormat="1" ht="16.5" customHeight="1">
      <c r="B521" s="23"/>
      <c r="C521" s="24"/>
      <c r="D521" s="165" t="s">
        <v>223</v>
      </c>
      <c r="E521" s="24"/>
      <c r="F521" s="166" t="s">
        <v>637</v>
      </c>
      <c r="G521" s="24"/>
      <c r="H521" s="24"/>
      <c r="J521" s="24"/>
      <c r="K521" s="24"/>
      <c r="L521" s="43"/>
      <c r="M521" s="56"/>
      <c r="N521" s="24"/>
      <c r="O521" s="24"/>
      <c r="P521" s="24"/>
      <c r="Q521" s="24"/>
      <c r="R521" s="24"/>
      <c r="S521" s="24"/>
      <c r="T521" s="57"/>
      <c r="AT521" s="6" t="s">
        <v>223</v>
      </c>
      <c r="AU521" s="6" t="s">
        <v>85</v>
      </c>
    </row>
    <row r="522" spans="2:65" s="6" customFormat="1" ht="15.75" customHeight="1">
      <c r="B522" s="23"/>
      <c r="C522" s="153" t="s">
        <v>955</v>
      </c>
      <c r="D522" s="153" t="s">
        <v>218</v>
      </c>
      <c r="E522" s="154" t="s">
        <v>639</v>
      </c>
      <c r="F522" s="155" t="s">
        <v>640</v>
      </c>
      <c r="G522" s="156" t="s">
        <v>313</v>
      </c>
      <c r="H522" s="157">
        <v>1887.128</v>
      </c>
      <c r="I522" s="158"/>
      <c r="J522" s="159">
        <f>ROUND($I$522*$H$522,2)</f>
        <v>0</v>
      </c>
      <c r="K522" s="155" t="s">
        <v>221</v>
      </c>
      <c r="L522" s="43"/>
      <c r="M522" s="160"/>
      <c r="N522" s="161" t="s">
        <v>48</v>
      </c>
      <c r="O522" s="24"/>
      <c r="P522" s="24"/>
      <c r="Q522" s="162">
        <v>0</v>
      </c>
      <c r="R522" s="162">
        <f>$Q$522*$H$522</f>
        <v>0</v>
      </c>
      <c r="S522" s="162">
        <v>0</v>
      </c>
      <c r="T522" s="163">
        <f>$S$522*$H$522</f>
        <v>0</v>
      </c>
      <c r="AR522" s="97" t="s">
        <v>181</v>
      </c>
      <c r="AT522" s="97" t="s">
        <v>218</v>
      </c>
      <c r="AU522" s="97" t="s">
        <v>85</v>
      </c>
      <c r="AY522" s="6" t="s">
        <v>216</v>
      </c>
      <c r="BE522" s="164">
        <f>IF($N$522="základní",$J$522,0)</f>
        <v>0</v>
      </c>
      <c r="BF522" s="164">
        <f>IF($N$522="snížená",$J$522,0)</f>
        <v>0</v>
      </c>
      <c r="BG522" s="164">
        <f>IF($N$522="zákl. přenesená",$J$522,0)</f>
        <v>0</v>
      </c>
      <c r="BH522" s="164">
        <f>IF($N$522="sníž. přenesená",$J$522,0)</f>
        <v>0</v>
      </c>
      <c r="BI522" s="164">
        <f>IF($N$522="nulová",$J$522,0)</f>
        <v>0</v>
      </c>
      <c r="BJ522" s="97" t="s">
        <v>22</v>
      </c>
      <c r="BK522" s="164">
        <f>ROUND($I$522*$H$522,2)</f>
        <v>0</v>
      </c>
      <c r="BL522" s="97" t="s">
        <v>181</v>
      </c>
      <c r="BM522" s="97" t="s">
        <v>956</v>
      </c>
    </row>
    <row r="523" spans="2:47" s="6" customFormat="1" ht="27" customHeight="1">
      <c r="B523" s="23"/>
      <c r="C523" s="24"/>
      <c r="D523" s="165" t="s">
        <v>223</v>
      </c>
      <c r="E523" s="24"/>
      <c r="F523" s="166" t="s">
        <v>642</v>
      </c>
      <c r="G523" s="24"/>
      <c r="H523" s="24"/>
      <c r="J523" s="24"/>
      <c r="K523" s="24"/>
      <c r="L523" s="43"/>
      <c r="M523" s="56"/>
      <c r="N523" s="24"/>
      <c r="O523" s="24"/>
      <c r="P523" s="24"/>
      <c r="Q523" s="24"/>
      <c r="R523" s="24"/>
      <c r="S523" s="24"/>
      <c r="T523" s="57"/>
      <c r="AT523" s="6" t="s">
        <v>223</v>
      </c>
      <c r="AU523" s="6" t="s">
        <v>85</v>
      </c>
    </row>
    <row r="524" spans="2:51" s="6" customFormat="1" ht="15.75" customHeight="1">
      <c r="B524" s="167"/>
      <c r="C524" s="168"/>
      <c r="D524" s="169" t="s">
        <v>225</v>
      </c>
      <c r="E524" s="168"/>
      <c r="F524" s="170" t="s">
        <v>957</v>
      </c>
      <c r="G524" s="168"/>
      <c r="H524" s="171">
        <v>1887.128</v>
      </c>
      <c r="J524" s="168"/>
      <c r="K524" s="168"/>
      <c r="L524" s="172"/>
      <c r="M524" s="173"/>
      <c r="N524" s="168"/>
      <c r="O524" s="168"/>
      <c r="P524" s="168"/>
      <c r="Q524" s="168"/>
      <c r="R524" s="168"/>
      <c r="S524" s="168"/>
      <c r="T524" s="174"/>
      <c r="AT524" s="175" t="s">
        <v>225</v>
      </c>
      <c r="AU524" s="175" t="s">
        <v>85</v>
      </c>
      <c r="AV524" s="175" t="s">
        <v>85</v>
      </c>
      <c r="AW524" s="175" t="s">
        <v>77</v>
      </c>
      <c r="AX524" s="175" t="s">
        <v>22</v>
      </c>
      <c r="AY524" s="175" t="s">
        <v>216</v>
      </c>
    </row>
    <row r="525" spans="2:65" s="6" customFormat="1" ht="15.75" customHeight="1">
      <c r="B525" s="23"/>
      <c r="C525" s="153" t="s">
        <v>958</v>
      </c>
      <c r="D525" s="153" t="s">
        <v>218</v>
      </c>
      <c r="E525" s="154" t="s">
        <v>645</v>
      </c>
      <c r="F525" s="155" t="s">
        <v>646</v>
      </c>
      <c r="G525" s="156" t="s">
        <v>313</v>
      </c>
      <c r="H525" s="157">
        <v>61.169</v>
      </c>
      <c r="I525" s="158"/>
      <c r="J525" s="159">
        <f>ROUND($I$525*$H$525,2)</f>
        <v>0</v>
      </c>
      <c r="K525" s="155" t="s">
        <v>221</v>
      </c>
      <c r="L525" s="43"/>
      <c r="M525" s="160"/>
      <c r="N525" s="161" t="s">
        <v>48</v>
      </c>
      <c r="O525" s="24"/>
      <c r="P525" s="24"/>
      <c r="Q525" s="162">
        <v>0</v>
      </c>
      <c r="R525" s="162">
        <f>$Q$525*$H$525</f>
        <v>0</v>
      </c>
      <c r="S525" s="162">
        <v>0</v>
      </c>
      <c r="T525" s="163">
        <f>$S$525*$H$525</f>
        <v>0</v>
      </c>
      <c r="AR525" s="97" t="s">
        <v>181</v>
      </c>
      <c r="AT525" s="97" t="s">
        <v>218</v>
      </c>
      <c r="AU525" s="97" t="s">
        <v>85</v>
      </c>
      <c r="AY525" s="6" t="s">
        <v>216</v>
      </c>
      <c r="BE525" s="164">
        <f>IF($N$525="základní",$J$525,0)</f>
        <v>0</v>
      </c>
      <c r="BF525" s="164">
        <f>IF($N$525="snížená",$J$525,0)</f>
        <v>0</v>
      </c>
      <c r="BG525" s="164">
        <f>IF($N$525="zákl. přenesená",$J$525,0)</f>
        <v>0</v>
      </c>
      <c r="BH525" s="164">
        <f>IF($N$525="sníž. přenesená",$J$525,0)</f>
        <v>0</v>
      </c>
      <c r="BI525" s="164">
        <f>IF($N$525="nulová",$J$525,0)</f>
        <v>0</v>
      </c>
      <c r="BJ525" s="97" t="s">
        <v>22</v>
      </c>
      <c r="BK525" s="164">
        <f>ROUND($I$525*$H$525,2)</f>
        <v>0</v>
      </c>
      <c r="BL525" s="97" t="s">
        <v>181</v>
      </c>
      <c r="BM525" s="97" t="s">
        <v>959</v>
      </c>
    </row>
    <row r="526" spans="2:47" s="6" customFormat="1" ht="16.5" customHeight="1">
      <c r="B526" s="23"/>
      <c r="C526" s="24"/>
      <c r="D526" s="165" t="s">
        <v>223</v>
      </c>
      <c r="E526" s="24"/>
      <c r="F526" s="166" t="s">
        <v>648</v>
      </c>
      <c r="G526" s="24"/>
      <c r="H526" s="24"/>
      <c r="J526" s="24"/>
      <c r="K526" s="24"/>
      <c r="L526" s="43"/>
      <c r="M526" s="56"/>
      <c r="N526" s="24"/>
      <c r="O526" s="24"/>
      <c r="P526" s="24"/>
      <c r="Q526" s="24"/>
      <c r="R526" s="24"/>
      <c r="S526" s="24"/>
      <c r="T526" s="57"/>
      <c r="AT526" s="6" t="s">
        <v>223</v>
      </c>
      <c r="AU526" s="6" t="s">
        <v>85</v>
      </c>
    </row>
    <row r="527" spans="2:65" s="6" customFormat="1" ht="15.75" customHeight="1">
      <c r="B527" s="23"/>
      <c r="C527" s="153" t="s">
        <v>960</v>
      </c>
      <c r="D527" s="153" t="s">
        <v>218</v>
      </c>
      <c r="E527" s="154" t="s">
        <v>650</v>
      </c>
      <c r="F527" s="155" t="s">
        <v>651</v>
      </c>
      <c r="G527" s="156" t="s">
        <v>313</v>
      </c>
      <c r="H527" s="157">
        <v>48.689</v>
      </c>
      <c r="I527" s="158"/>
      <c r="J527" s="159">
        <f>ROUND($I$527*$H$527,2)</f>
        <v>0</v>
      </c>
      <c r="K527" s="155" t="s">
        <v>221</v>
      </c>
      <c r="L527" s="43"/>
      <c r="M527" s="160"/>
      <c r="N527" s="161" t="s">
        <v>48</v>
      </c>
      <c r="O527" s="24"/>
      <c r="P527" s="24"/>
      <c r="Q527" s="162">
        <v>0</v>
      </c>
      <c r="R527" s="162">
        <f>$Q$527*$H$527</f>
        <v>0</v>
      </c>
      <c r="S527" s="162">
        <v>0</v>
      </c>
      <c r="T527" s="163">
        <f>$S$527*$H$527</f>
        <v>0</v>
      </c>
      <c r="AR527" s="97" t="s">
        <v>181</v>
      </c>
      <c r="AT527" s="97" t="s">
        <v>218</v>
      </c>
      <c r="AU527" s="97" t="s">
        <v>85</v>
      </c>
      <c r="AY527" s="6" t="s">
        <v>216</v>
      </c>
      <c r="BE527" s="164">
        <f>IF($N$527="základní",$J$527,0)</f>
        <v>0</v>
      </c>
      <c r="BF527" s="164">
        <f>IF($N$527="snížená",$J$527,0)</f>
        <v>0</v>
      </c>
      <c r="BG527" s="164">
        <f>IF($N$527="zákl. přenesená",$J$527,0)</f>
        <v>0</v>
      </c>
      <c r="BH527" s="164">
        <f>IF($N$527="sníž. přenesená",$J$527,0)</f>
        <v>0</v>
      </c>
      <c r="BI527" s="164">
        <f>IF($N$527="nulová",$J$527,0)</f>
        <v>0</v>
      </c>
      <c r="BJ527" s="97" t="s">
        <v>22</v>
      </c>
      <c r="BK527" s="164">
        <f>ROUND($I$527*$H$527,2)</f>
        <v>0</v>
      </c>
      <c r="BL527" s="97" t="s">
        <v>181</v>
      </c>
      <c r="BM527" s="97" t="s">
        <v>961</v>
      </c>
    </row>
    <row r="528" spans="2:47" s="6" customFormat="1" ht="16.5" customHeight="1">
      <c r="B528" s="23"/>
      <c r="C528" s="24"/>
      <c r="D528" s="165" t="s">
        <v>223</v>
      </c>
      <c r="E528" s="24"/>
      <c r="F528" s="166" t="s">
        <v>653</v>
      </c>
      <c r="G528" s="24"/>
      <c r="H528" s="24"/>
      <c r="J528" s="24"/>
      <c r="K528" s="24"/>
      <c r="L528" s="43"/>
      <c r="M528" s="56"/>
      <c r="N528" s="24"/>
      <c r="O528" s="24"/>
      <c r="P528" s="24"/>
      <c r="Q528" s="24"/>
      <c r="R528" s="24"/>
      <c r="S528" s="24"/>
      <c r="T528" s="57"/>
      <c r="AT528" s="6" t="s">
        <v>223</v>
      </c>
      <c r="AU528" s="6" t="s">
        <v>85</v>
      </c>
    </row>
    <row r="529" spans="2:65" s="6" customFormat="1" ht="15.75" customHeight="1">
      <c r="B529" s="23"/>
      <c r="C529" s="153" t="s">
        <v>962</v>
      </c>
      <c r="D529" s="153" t="s">
        <v>218</v>
      </c>
      <c r="E529" s="154" t="s">
        <v>655</v>
      </c>
      <c r="F529" s="155" t="s">
        <v>656</v>
      </c>
      <c r="G529" s="156" t="s">
        <v>313</v>
      </c>
      <c r="H529" s="157">
        <v>124.05</v>
      </c>
      <c r="I529" s="158"/>
      <c r="J529" s="159">
        <f>ROUND($I$529*$H$529,2)</f>
        <v>0</v>
      </c>
      <c r="K529" s="155" t="s">
        <v>221</v>
      </c>
      <c r="L529" s="43"/>
      <c r="M529" s="160"/>
      <c r="N529" s="161" t="s">
        <v>48</v>
      </c>
      <c r="O529" s="24"/>
      <c r="P529" s="24"/>
      <c r="Q529" s="162">
        <v>0</v>
      </c>
      <c r="R529" s="162">
        <f>$Q$529*$H$529</f>
        <v>0</v>
      </c>
      <c r="S529" s="162">
        <v>0</v>
      </c>
      <c r="T529" s="163">
        <f>$S$529*$H$529</f>
        <v>0</v>
      </c>
      <c r="AR529" s="97" t="s">
        <v>181</v>
      </c>
      <c r="AT529" s="97" t="s">
        <v>218</v>
      </c>
      <c r="AU529" s="97" t="s">
        <v>85</v>
      </c>
      <c r="AY529" s="6" t="s">
        <v>216</v>
      </c>
      <c r="BE529" s="164">
        <f>IF($N$529="základní",$J$529,0)</f>
        <v>0</v>
      </c>
      <c r="BF529" s="164">
        <f>IF($N$529="snížená",$J$529,0)</f>
        <v>0</v>
      </c>
      <c r="BG529" s="164">
        <f>IF($N$529="zákl. přenesená",$J$529,0)</f>
        <v>0</v>
      </c>
      <c r="BH529" s="164">
        <f>IF($N$529="sníž. přenesená",$J$529,0)</f>
        <v>0</v>
      </c>
      <c r="BI529" s="164">
        <f>IF($N$529="nulová",$J$529,0)</f>
        <v>0</v>
      </c>
      <c r="BJ529" s="97" t="s">
        <v>22</v>
      </c>
      <c r="BK529" s="164">
        <f>ROUND($I$529*$H$529,2)</f>
        <v>0</v>
      </c>
      <c r="BL529" s="97" t="s">
        <v>181</v>
      </c>
      <c r="BM529" s="97" t="s">
        <v>963</v>
      </c>
    </row>
    <row r="530" spans="2:47" s="6" customFormat="1" ht="16.5" customHeight="1">
      <c r="B530" s="23"/>
      <c r="C530" s="24"/>
      <c r="D530" s="165" t="s">
        <v>223</v>
      </c>
      <c r="E530" s="24"/>
      <c r="F530" s="166" t="s">
        <v>658</v>
      </c>
      <c r="G530" s="24"/>
      <c r="H530" s="24"/>
      <c r="J530" s="24"/>
      <c r="K530" s="24"/>
      <c r="L530" s="43"/>
      <c r="M530" s="56"/>
      <c r="N530" s="24"/>
      <c r="O530" s="24"/>
      <c r="P530" s="24"/>
      <c r="Q530" s="24"/>
      <c r="R530" s="24"/>
      <c r="S530" s="24"/>
      <c r="T530" s="57"/>
      <c r="AT530" s="6" t="s">
        <v>223</v>
      </c>
      <c r="AU530" s="6" t="s">
        <v>85</v>
      </c>
    </row>
    <row r="531" spans="2:63" s="140" customFormat="1" ht="30.75" customHeight="1">
      <c r="B531" s="141"/>
      <c r="C531" s="142"/>
      <c r="D531" s="142" t="s">
        <v>76</v>
      </c>
      <c r="E531" s="151" t="s">
        <v>659</v>
      </c>
      <c r="F531" s="151" t="s">
        <v>660</v>
      </c>
      <c r="G531" s="142"/>
      <c r="H531" s="142"/>
      <c r="J531" s="152">
        <f>$BK$531</f>
        <v>0</v>
      </c>
      <c r="K531" s="142"/>
      <c r="L531" s="145"/>
      <c r="M531" s="146"/>
      <c r="N531" s="142"/>
      <c r="O531" s="142"/>
      <c r="P531" s="147">
        <f>SUM($P$532:$P$533)</f>
        <v>0</v>
      </c>
      <c r="Q531" s="142"/>
      <c r="R531" s="147">
        <f>SUM($R$532:$R$533)</f>
        <v>0</v>
      </c>
      <c r="S531" s="142"/>
      <c r="T531" s="148">
        <f>SUM($T$532:$T$533)</f>
        <v>0</v>
      </c>
      <c r="AR531" s="149" t="s">
        <v>22</v>
      </c>
      <c r="AT531" s="149" t="s">
        <v>76</v>
      </c>
      <c r="AU531" s="149" t="s">
        <v>22</v>
      </c>
      <c r="AY531" s="149" t="s">
        <v>216</v>
      </c>
      <c r="BK531" s="150">
        <f>SUM($BK$532:$BK$533)</f>
        <v>0</v>
      </c>
    </row>
    <row r="532" spans="2:65" s="6" customFormat="1" ht="15.75" customHeight="1">
      <c r="B532" s="23"/>
      <c r="C532" s="153" t="s">
        <v>964</v>
      </c>
      <c r="D532" s="153" t="s">
        <v>218</v>
      </c>
      <c r="E532" s="154" t="s">
        <v>965</v>
      </c>
      <c r="F532" s="155" t="s">
        <v>966</v>
      </c>
      <c r="G532" s="156" t="s">
        <v>313</v>
      </c>
      <c r="H532" s="157">
        <v>198.764</v>
      </c>
      <c r="I532" s="158"/>
      <c r="J532" s="159">
        <f>ROUND($I$532*$H$532,2)</f>
        <v>0</v>
      </c>
      <c r="K532" s="155" t="s">
        <v>221</v>
      </c>
      <c r="L532" s="43"/>
      <c r="M532" s="160"/>
      <c r="N532" s="161" t="s">
        <v>48</v>
      </c>
      <c r="O532" s="24"/>
      <c r="P532" s="24"/>
      <c r="Q532" s="162">
        <v>0</v>
      </c>
      <c r="R532" s="162">
        <f>$Q$532*$H$532</f>
        <v>0</v>
      </c>
      <c r="S532" s="162">
        <v>0</v>
      </c>
      <c r="T532" s="163">
        <f>$S$532*$H$532</f>
        <v>0</v>
      </c>
      <c r="AR532" s="97" t="s">
        <v>181</v>
      </c>
      <c r="AT532" s="97" t="s">
        <v>218</v>
      </c>
      <c r="AU532" s="97" t="s">
        <v>85</v>
      </c>
      <c r="AY532" s="6" t="s">
        <v>216</v>
      </c>
      <c r="BE532" s="164">
        <f>IF($N$532="základní",$J$532,0)</f>
        <v>0</v>
      </c>
      <c r="BF532" s="164">
        <f>IF($N$532="snížená",$J$532,0)</f>
        <v>0</v>
      </c>
      <c r="BG532" s="164">
        <f>IF($N$532="zákl. přenesená",$J$532,0)</f>
        <v>0</v>
      </c>
      <c r="BH532" s="164">
        <f>IF($N$532="sníž. přenesená",$J$532,0)</f>
        <v>0</v>
      </c>
      <c r="BI532" s="164">
        <f>IF($N$532="nulová",$J$532,0)</f>
        <v>0</v>
      </c>
      <c r="BJ532" s="97" t="s">
        <v>22</v>
      </c>
      <c r="BK532" s="164">
        <f>ROUND($I$532*$H$532,2)</f>
        <v>0</v>
      </c>
      <c r="BL532" s="97" t="s">
        <v>181</v>
      </c>
      <c r="BM532" s="97" t="s">
        <v>967</v>
      </c>
    </row>
    <row r="533" spans="2:47" s="6" customFormat="1" ht="27" customHeight="1">
      <c r="B533" s="23"/>
      <c r="C533" s="24"/>
      <c r="D533" s="165" t="s">
        <v>223</v>
      </c>
      <c r="E533" s="24"/>
      <c r="F533" s="166" t="s">
        <v>968</v>
      </c>
      <c r="G533" s="24"/>
      <c r="H533" s="24"/>
      <c r="J533" s="24"/>
      <c r="K533" s="24"/>
      <c r="L533" s="43"/>
      <c r="M533" s="202"/>
      <c r="N533" s="203"/>
      <c r="O533" s="203"/>
      <c r="P533" s="203"/>
      <c r="Q533" s="203"/>
      <c r="R533" s="203"/>
      <c r="S533" s="203"/>
      <c r="T533" s="204"/>
      <c r="AT533" s="6" t="s">
        <v>223</v>
      </c>
      <c r="AU533" s="6" t="s">
        <v>85</v>
      </c>
    </row>
    <row r="534" spans="2:46" s="6" customFormat="1" ht="7.5" customHeight="1">
      <c r="B534" s="38"/>
      <c r="C534" s="39"/>
      <c r="D534" s="39"/>
      <c r="E534" s="39"/>
      <c r="F534" s="39"/>
      <c r="G534" s="39"/>
      <c r="H534" s="39"/>
      <c r="I534" s="110"/>
      <c r="J534" s="39"/>
      <c r="K534" s="39"/>
      <c r="L534" s="43"/>
      <c r="AT534" s="2"/>
    </row>
  </sheetData>
  <sheetProtection password="CC35" sheet="1" objects="1" scenarios="1" formatColumns="0" formatRows="0" sort="0" autoFilter="0"/>
  <autoFilter ref="C90:K90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9:H79"/>
    <mergeCell ref="E81:H81"/>
    <mergeCell ref="E83:H83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1293</v>
      </c>
      <c r="G1" s="341" t="s">
        <v>1294</v>
      </c>
      <c r="H1" s="341"/>
      <c r="I1" s="219"/>
      <c r="J1" s="220" t="s">
        <v>1295</v>
      </c>
      <c r="K1" s="218" t="s">
        <v>109</v>
      </c>
      <c r="L1" s="220" t="s">
        <v>1296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337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102</v>
      </c>
      <c r="AZ2" s="6" t="s">
        <v>110</v>
      </c>
      <c r="BA2" s="6" t="s">
        <v>969</v>
      </c>
      <c r="BB2" s="6" t="s">
        <v>112</v>
      </c>
      <c r="BC2" s="6" t="s">
        <v>970</v>
      </c>
      <c r="BD2" s="6" t="s">
        <v>85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  <c r="AZ3" s="6" t="s">
        <v>114</v>
      </c>
      <c r="BA3" s="6" t="s">
        <v>145</v>
      </c>
      <c r="BB3" s="6" t="s">
        <v>133</v>
      </c>
      <c r="BC3" s="6" t="s">
        <v>971</v>
      </c>
      <c r="BD3" s="6" t="s">
        <v>85</v>
      </c>
    </row>
    <row r="4" spans="2:56" s="2" customFormat="1" ht="37.5" customHeight="1">
      <c r="B4" s="10"/>
      <c r="C4" s="11"/>
      <c r="D4" s="12" t="s">
        <v>118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119</v>
      </c>
      <c r="BA4" s="6" t="s">
        <v>972</v>
      </c>
      <c r="BB4" s="6" t="s">
        <v>133</v>
      </c>
      <c r="BC4" s="6" t="s">
        <v>973</v>
      </c>
      <c r="BD4" s="6" t="s">
        <v>85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122</v>
      </c>
      <c r="BA5" s="6" t="s">
        <v>693</v>
      </c>
      <c r="BB5" s="6" t="s">
        <v>133</v>
      </c>
      <c r="BC5" s="6" t="s">
        <v>974</v>
      </c>
      <c r="BD5" s="6" t="s">
        <v>85</v>
      </c>
    </row>
    <row r="6" spans="2:56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  <c r="AZ6" s="6" t="s">
        <v>125</v>
      </c>
      <c r="BA6" s="6" t="s">
        <v>166</v>
      </c>
      <c r="BB6" s="6" t="s">
        <v>133</v>
      </c>
      <c r="BC6" s="6" t="s">
        <v>975</v>
      </c>
      <c r="BD6" s="6" t="s">
        <v>85</v>
      </c>
    </row>
    <row r="7" spans="2:56" s="2" customFormat="1" ht="15.75" customHeight="1">
      <c r="B7" s="10"/>
      <c r="C7" s="11"/>
      <c r="D7" s="11"/>
      <c r="E7" s="340" t="str">
        <f>'Rekapitulace stavby'!$K$6</f>
        <v>Chodník a parkoviště v ul. Vítězná, Sokolov</v>
      </c>
      <c r="F7" s="305"/>
      <c r="G7" s="305"/>
      <c r="H7" s="305"/>
      <c r="J7" s="11"/>
      <c r="K7" s="13"/>
      <c r="AZ7" s="6" t="s">
        <v>148</v>
      </c>
      <c r="BA7" s="6" t="s">
        <v>976</v>
      </c>
      <c r="BB7" s="6" t="s">
        <v>116</v>
      </c>
      <c r="BC7" s="6" t="s">
        <v>971</v>
      </c>
      <c r="BD7" s="6" t="s">
        <v>85</v>
      </c>
    </row>
    <row r="8" spans="2:56" s="2" customFormat="1" ht="15.75" customHeight="1">
      <c r="B8" s="10"/>
      <c r="C8" s="11"/>
      <c r="D8" s="19" t="s">
        <v>130</v>
      </c>
      <c r="E8" s="11"/>
      <c r="F8" s="11"/>
      <c r="G8" s="11"/>
      <c r="H8" s="11"/>
      <c r="J8" s="11"/>
      <c r="K8" s="13"/>
      <c r="AZ8" s="6" t="s">
        <v>168</v>
      </c>
      <c r="BA8" s="6" t="s">
        <v>977</v>
      </c>
      <c r="BB8" s="6" t="s">
        <v>121</v>
      </c>
      <c r="BC8" s="6" t="s">
        <v>22</v>
      </c>
      <c r="BD8" s="6" t="s">
        <v>85</v>
      </c>
    </row>
    <row r="9" spans="2:56" s="97" customFormat="1" ht="16.5" customHeight="1">
      <c r="B9" s="98"/>
      <c r="C9" s="99"/>
      <c r="D9" s="99"/>
      <c r="E9" s="340" t="s">
        <v>978</v>
      </c>
      <c r="F9" s="342"/>
      <c r="G9" s="342"/>
      <c r="H9" s="342"/>
      <c r="J9" s="99"/>
      <c r="K9" s="100"/>
      <c r="AZ9" s="6" t="s">
        <v>171</v>
      </c>
      <c r="BA9" s="6" t="s">
        <v>690</v>
      </c>
      <c r="BB9" s="6" t="s">
        <v>133</v>
      </c>
      <c r="BC9" s="6" t="s">
        <v>979</v>
      </c>
      <c r="BD9" s="6" t="s">
        <v>85</v>
      </c>
    </row>
    <row r="10" spans="2:56" s="6" customFormat="1" ht="15.75" customHeight="1">
      <c r="B10" s="23"/>
      <c r="C10" s="24"/>
      <c r="D10" s="19" t="s">
        <v>139</v>
      </c>
      <c r="E10" s="24"/>
      <c r="F10" s="24"/>
      <c r="G10" s="24"/>
      <c r="H10" s="24"/>
      <c r="J10" s="24"/>
      <c r="K10" s="27"/>
      <c r="AZ10" s="6" t="s">
        <v>177</v>
      </c>
      <c r="BA10" s="6" t="s">
        <v>980</v>
      </c>
      <c r="BB10" s="6" t="s">
        <v>112</v>
      </c>
      <c r="BC10" s="6" t="s">
        <v>181</v>
      </c>
      <c r="BD10" s="6" t="s">
        <v>85</v>
      </c>
    </row>
    <row r="11" spans="2:56" s="6" customFormat="1" ht="37.5" customHeight="1">
      <c r="B11" s="23"/>
      <c r="C11" s="24"/>
      <c r="D11" s="24"/>
      <c r="E11" s="320" t="s">
        <v>981</v>
      </c>
      <c r="F11" s="312"/>
      <c r="G11" s="312"/>
      <c r="H11" s="312"/>
      <c r="J11" s="24"/>
      <c r="K11" s="27"/>
      <c r="AZ11" s="6" t="s">
        <v>180</v>
      </c>
      <c r="BA11" s="6" t="s">
        <v>982</v>
      </c>
      <c r="BB11" s="6" t="s">
        <v>133</v>
      </c>
      <c r="BC11" s="6" t="s">
        <v>983</v>
      </c>
      <c r="BD11" s="6" t="s">
        <v>85</v>
      </c>
    </row>
    <row r="12" spans="2:56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  <c r="AZ12" s="6" t="s">
        <v>182</v>
      </c>
      <c r="BA12" s="6" t="s">
        <v>984</v>
      </c>
      <c r="BB12" s="6" t="s">
        <v>133</v>
      </c>
      <c r="BC12" s="6" t="s">
        <v>985</v>
      </c>
      <c r="BD12" s="6" t="s">
        <v>85</v>
      </c>
    </row>
    <row r="13" spans="2:11" s="6" customFormat="1" ht="15" customHeight="1">
      <c r="B13" s="23"/>
      <c r="C13" s="24"/>
      <c r="D13" s="19" t="s">
        <v>18</v>
      </c>
      <c r="E13" s="24"/>
      <c r="F13" s="17" t="s">
        <v>99</v>
      </c>
      <c r="G13" s="24"/>
      <c r="H13" s="24"/>
      <c r="I13" s="101" t="s">
        <v>20</v>
      </c>
      <c r="J13" s="17" t="s">
        <v>986</v>
      </c>
      <c r="K13" s="27"/>
    </row>
    <row r="14" spans="2:11" s="6" customFormat="1" ht="15" customHeight="1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09.12.2014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 t="s">
        <v>34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35</v>
      </c>
      <c r="E19" s="24"/>
      <c r="F19" s="24"/>
      <c r="G19" s="24"/>
      <c r="H19" s="24"/>
      <c r="I19" s="101" t="s">
        <v>30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33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37</v>
      </c>
      <c r="E22" s="24"/>
      <c r="F22" s="24"/>
      <c r="G22" s="24"/>
      <c r="H22" s="24"/>
      <c r="I22" s="101" t="s">
        <v>30</v>
      </c>
      <c r="J22" s="17" t="s">
        <v>987</v>
      </c>
      <c r="K22" s="27"/>
    </row>
    <row r="23" spans="2:11" s="6" customFormat="1" ht="18.75" customHeight="1">
      <c r="B23" s="23"/>
      <c r="C23" s="24"/>
      <c r="D23" s="24"/>
      <c r="E23" s="17" t="s">
        <v>988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42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8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43</v>
      </c>
      <c r="E29" s="24"/>
      <c r="F29" s="24"/>
      <c r="G29" s="24"/>
      <c r="H29" s="24"/>
      <c r="J29" s="67">
        <f>ROUND($J$92,2)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45</v>
      </c>
      <c r="G31" s="24"/>
      <c r="H31" s="24"/>
      <c r="I31" s="104" t="s">
        <v>44</v>
      </c>
      <c r="J31" s="28" t="s">
        <v>46</v>
      </c>
      <c r="K31" s="27"/>
    </row>
    <row r="32" spans="2:11" s="6" customFormat="1" ht="15" customHeight="1">
      <c r="B32" s="23"/>
      <c r="C32" s="24"/>
      <c r="D32" s="30" t="s">
        <v>47</v>
      </c>
      <c r="E32" s="30" t="s">
        <v>48</v>
      </c>
      <c r="F32" s="105">
        <f>ROUND(SUM($BE$92:$BE$291),2)</f>
        <v>0</v>
      </c>
      <c r="G32" s="24"/>
      <c r="H32" s="24"/>
      <c r="I32" s="106">
        <v>0.21</v>
      </c>
      <c r="J32" s="105">
        <f>ROUND(SUM($BE$92:$BE$291)*$I$32,2)</f>
        <v>0</v>
      </c>
      <c r="K32" s="27"/>
    </row>
    <row r="33" spans="2:11" s="6" customFormat="1" ht="15" customHeight="1">
      <c r="B33" s="23"/>
      <c r="C33" s="24"/>
      <c r="D33" s="24"/>
      <c r="E33" s="30" t="s">
        <v>49</v>
      </c>
      <c r="F33" s="105">
        <f>ROUND(SUM($BF$92:$BF$291),2)</f>
        <v>0</v>
      </c>
      <c r="G33" s="24"/>
      <c r="H33" s="24"/>
      <c r="I33" s="106">
        <v>0.15</v>
      </c>
      <c r="J33" s="105">
        <f>ROUND(SUM($BF$92:$BF$291)*$I$33,2)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50</v>
      </c>
      <c r="F34" s="105">
        <f>ROUND(SUM($BG$92:$BG$291),2)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51</v>
      </c>
      <c r="F35" s="105">
        <f>ROUND(SUM($BH$92:$BH$291),2)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52</v>
      </c>
      <c r="F36" s="105">
        <f>ROUND(SUM($BI$92:$BI$291),2)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53</v>
      </c>
      <c r="E38" s="34"/>
      <c r="F38" s="34"/>
      <c r="G38" s="107" t="s">
        <v>54</v>
      </c>
      <c r="H38" s="35" t="s">
        <v>55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184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Chodník a parkoviště v ul. Vítězná, Sokolov</v>
      </c>
      <c r="F47" s="312"/>
      <c r="G47" s="312"/>
      <c r="H47" s="312"/>
      <c r="J47" s="24"/>
      <c r="K47" s="27"/>
    </row>
    <row r="48" spans="2:11" s="2" customFormat="1" ht="15.75" customHeight="1">
      <c r="B48" s="10"/>
      <c r="C48" s="19" t="s">
        <v>130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978</v>
      </c>
      <c r="F49" s="312"/>
      <c r="G49" s="312"/>
      <c r="H49" s="312"/>
      <c r="J49" s="24"/>
      <c r="K49" s="27"/>
    </row>
    <row r="50" spans="2:11" s="6" customFormat="1" ht="15" customHeight="1">
      <c r="B50" s="23"/>
      <c r="C50" s="19" t="s">
        <v>139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20" t="str">
        <f>$E$11</f>
        <v>HP-132014-301-SP - SO 301 - Soupis prací - Dešťová kanalizace</v>
      </c>
      <c r="F51" s="312"/>
      <c r="G51" s="312"/>
      <c r="H51" s="31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23</v>
      </c>
      <c r="D53" s="24"/>
      <c r="E53" s="24"/>
      <c r="F53" s="17" t="str">
        <f>$F$14</f>
        <v>Vítězná ul., Sokolov</v>
      </c>
      <c r="G53" s="24"/>
      <c r="H53" s="24"/>
      <c r="I53" s="101" t="s">
        <v>25</v>
      </c>
      <c r="J53" s="52" t="str">
        <f>IF($J$14="","",$J$14)</f>
        <v>09.12.2014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29</v>
      </c>
      <c r="D55" s="24"/>
      <c r="E55" s="24"/>
      <c r="F55" s="17" t="str">
        <f>$E$17</f>
        <v>Město Sokolov</v>
      </c>
      <c r="G55" s="24"/>
      <c r="H55" s="24"/>
      <c r="I55" s="101" t="s">
        <v>37</v>
      </c>
      <c r="J55" s="17" t="str">
        <f>$E$23</f>
        <v>Ing. Jan Révay</v>
      </c>
      <c r="K55" s="27"/>
    </row>
    <row r="56" spans="2:11" s="6" customFormat="1" ht="15" customHeight="1">
      <c r="B56" s="23"/>
      <c r="C56" s="19" t="s">
        <v>35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185</v>
      </c>
      <c r="D58" s="32"/>
      <c r="E58" s="32"/>
      <c r="F58" s="32"/>
      <c r="G58" s="32"/>
      <c r="H58" s="32"/>
      <c r="I58" s="115"/>
      <c r="J58" s="116" t="s">
        <v>186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187</v>
      </c>
      <c r="D60" s="24"/>
      <c r="E60" s="24"/>
      <c r="F60" s="24"/>
      <c r="G60" s="24"/>
      <c r="H60" s="24"/>
      <c r="J60" s="67">
        <f>ROUND($J$92,2)</f>
        <v>0</v>
      </c>
      <c r="K60" s="27"/>
      <c r="AU60" s="6" t="s">
        <v>188</v>
      </c>
    </row>
    <row r="61" spans="2:11" s="73" customFormat="1" ht="25.5" customHeight="1">
      <c r="B61" s="117"/>
      <c r="C61" s="118"/>
      <c r="D61" s="119" t="s">
        <v>189</v>
      </c>
      <c r="E61" s="119"/>
      <c r="F61" s="119"/>
      <c r="G61" s="119"/>
      <c r="H61" s="119"/>
      <c r="I61" s="120"/>
      <c r="J61" s="121">
        <f>ROUND($J$93,2)</f>
        <v>0</v>
      </c>
      <c r="K61" s="122"/>
    </row>
    <row r="62" spans="2:11" s="83" customFormat="1" ht="21" customHeight="1">
      <c r="B62" s="123"/>
      <c r="C62" s="85"/>
      <c r="D62" s="124" t="s">
        <v>190</v>
      </c>
      <c r="E62" s="124"/>
      <c r="F62" s="124"/>
      <c r="G62" s="124"/>
      <c r="H62" s="124"/>
      <c r="I62" s="125"/>
      <c r="J62" s="126">
        <f>ROUND($J$94,2)</f>
        <v>0</v>
      </c>
      <c r="K62" s="127"/>
    </row>
    <row r="63" spans="2:11" s="83" customFormat="1" ht="21" customHeight="1">
      <c r="B63" s="123"/>
      <c r="C63" s="85"/>
      <c r="D63" s="124" t="s">
        <v>192</v>
      </c>
      <c r="E63" s="124"/>
      <c r="F63" s="124"/>
      <c r="G63" s="124"/>
      <c r="H63" s="124"/>
      <c r="I63" s="125"/>
      <c r="J63" s="126">
        <f>ROUND($J$163,2)</f>
        <v>0</v>
      </c>
      <c r="K63" s="127"/>
    </row>
    <row r="64" spans="2:11" s="83" customFormat="1" ht="21" customHeight="1">
      <c r="B64" s="123"/>
      <c r="C64" s="85"/>
      <c r="D64" s="124" t="s">
        <v>193</v>
      </c>
      <c r="E64" s="124"/>
      <c r="F64" s="124"/>
      <c r="G64" s="124"/>
      <c r="H64" s="124"/>
      <c r="I64" s="125"/>
      <c r="J64" s="126">
        <f>ROUND($J$183,2)</f>
        <v>0</v>
      </c>
      <c r="K64" s="127"/>
    </row>
    <row r="65" spans="2:11" s="83" customFormat="1" ht="21" customHeight="1">
      <c r="B65" s="123"/>
      <c r="C65" s="85"/>
      <c r="D65" s="124" t="s">
        <v>194</v>
      </c>
      <c r="E65" s="124"/>
      <c r="F65" s="124"/>
      <c r="G65" s="124"/>
      <c r="H65" s="124"/>
      <c r="I65" s="125"/>
      <c r="J65" s="126">
        <f>ROUND($J$189,2)</f>
        <v>0</v>
      </c>
      <c r="K65" s="127"/>
    </row>
    <row r="66" spans="2:11" s="83" customFormat="1" ht="21" customHeight="1">
      <c r="B66" s="123"/>
      <c r="C66" s="85"/>
      <c r="D66" s="124" t="s">
        <v>195</v>
      </c>
      <c r="E66" s="124"/>
      <c r="F66" s="124"/>
      <c r="G66" s="124"/>
      <c r="H66" s="124"/>
      <c r="I66" s="125"/>
      <c r="J66" s="126">
        <f>ROUND($J$200,2)</f>
        <v>0</v>
      </c>
      <c r="K66" s="127"/>
    </row>
    <row r="67" spans="2:11" s="83" customFormat="1" ht="21" customHeight="1">
      <c r="B67" s="123"/>
      <c r="C67" s="85"/>
      <c r="D67" s="124" t="s">
        <v>196</v>
      </c>
      <c r="E67" s="124"/>
      <c r="F67" s="124"/>
      <c r="G67" s="124"/>
      <c r="H67" s="124"/>
      <c r="I67" s="125"/>
      <c r="J67" s="126">
        <f>ROUND($J$280,2)</f>
        <v>0</v>
      </c>
      <c r="K67" s="127"/>
    </row>
    <row r="68" spans="2:11" s="83" customFormat="1" ht="15.75" customHeight="1">
      <c r="B68" s="123"/>
      <c r="C68" s="85"/>
      <c r="D68" s="124" t="s">
        <v>989</v>
      </c>
      <c r="E68" s="124"/>
      <c r="F68" s="124"/>
      <c r="G68" s="124"/>
      <c r="H68" s="124"/>
      <c r="I68" s="125"/>
      <c r="J68" s="126">
        <f>ROUND($J$281,2)</f>
        <v>0</v>
      </c>
      <c r="K68" s="127"/>
    </row>
    <row r="69" spans="2:11" s="73" customFormat="1" ht="25.5" customHeight="1">
      <c r="B69" s="117"/>
      <c r="C69" s="118"/>
      <c r="D69" s="119" t="s">
        <v>990</v>
      </c>
      <c r="E69" s="119"/>
      <c r="F69" s="119"/>
      <c r="G69" s="119"/>
      <c r="H69" s="119"/>
      <c r="I69" s="120"/>
      <c r="J69" s="121">
        <f>ROUND($J$284,2)</f>
        <v>0</v>
      </c>
      <c r="K69" s="122"/>
    </row>
    <row r="70" spans="2:11" s="83" customFormat="1" ht="21" customHeight="1">
      <c r="B70" s="123"/>
      <c r="C70" s="85"/>
      <c r="D70" s="124" t="s">
        <v>991</v>
      </c>
      <c r="E70" s="124"/>
      <c r="F70" s="124"/>
      <c r="G70" s="124"/>
      <c r="H70" s="124"/>
      <c r="I70" s="125"/>
      <c r="J70" s="126">
        <f>ROUND($J$285,2)</f>
        <v>0</v>
      </c>
      <c r="K70" s="127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110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112"/>
      <c r="J76" s="42"/>
      <c r="K76" s="42"/>
      <c r="L76" s="43"/>
    </row>
    <row r="77" spans="2:12" s="6" customFormat="1" ht="37.5" customHeight="1">
      <c r="B77" s="23"/>
      <c r="C77" s="12" t="s">
        <v>199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15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6.5" customHeight="1">
      <c r="B80" s="23"/>
      <c r="C80" s="24"/>
      <c r="D80" s="24"/>
      <c r="E80" s="340" t="str">
        <f>$E$7</f>
        <v>Chodník a parkoviště v ul. Vítězná, Sokolov</v>
      </c>
      <c r="F80" s="312"/>
      <c r="G80" s="312"/>
      <c r="H80" s="312"/>
      <c r="J80" s="24"/>
      <c r="K80" s="24"/>
      <c r="L80" s="43"/>
    </row>
    <row r="81" spans="2:12" s="2" customFormat="1" ht="15.75" customHeight="1">
      <c r="B81" s="10"/>
      <c r="C81" s="19" t="s">
        <v>130</v>
      </c>
      <c r="D81" s="11"/>
      <c r="E81" s="11"/>
      <c r="F81" s="11"/>
      <c r="G81" s="11"/>
      <c r="H81" s="11"/>
      <c r="J81" s="11"/>
      <c r="K81" s="11"/>
      <c r="L81" s="128"/>
    </row>
    <row r="82" spans="2:12" s="6" customFormat="1" ht="16.5" customHeight="1">
      <c r="B82" s="23"/>
      <c r="C82" s="24"/>
      <c r="D82" s="24"/>
      <c r="E82" s="340" t="s">
        <v>978</v>
      </c>
      <c r="F82" s="312"/>
      <c r="G82" s="312"/>
      <c r="H82" s="312"/>
      <c r="J82" s="24"/>
      <c r="K82" s="24"/>
      <c r="L82" s="43"/>
    </row>
    <row r="83" spans="2:12" s="6" customFormat="1" ht="15" customHeight="1">
      <c r="B83" s="23"/>
      <c r="C83" s="19" t="s">
        <v>139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9.5" customHeight="1">
      <c r="B84" s="23"/>
      <c r="C84" s="24"/>
      <c r="D84" s="24"/>
      <c r="E84" s="320" t="str">
        <f>$E$11</f>
        <v>HP-132014-301-SP - SO 301 - Soupis prací - Dešťová kanalizace</v>
      </c>
      <c r="F84" s="312"/>
      <c r="G84" s="312"/>
      <c r="H84" s="312"/>
      <c r="J84" s="24"/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8.75" customHeight="1">
      <c r="B86" s="23"/>
      <c r="C86" s="19" t="s">
        <v>23</v>
      </c>
      <c r="D86" s="24"/>
      <c r="E86" s="24"/>
      <c r="F86" s="17" t="str">
        <f>$F$14</f>
        <v>Vítězná ul., Sokolov</v>
      </c>
      <c r="G86" s="24"/>
      <c r="H86" s="24"/>
      <c r="I86" s="101" t="s">
        <v>25</v>
      </c>
      <c r="J86" s="52" t="str">
        <f>IF($J$14="","",$J$14)</f>
        <v>09.12.2014</v>
      </c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.75" customHeight="1">
      <c r="B88" s="23"/>
      <c r="C88" s="19" t="s">
        <v>29</v>
      </c>
      <c r="D88" s="24"/>
      <c r="E88" s="24"/>
      <c r="F88" s="17" t="str">
        <f>$E$17</f>
        <v>Město Sokolov</v>
      </c>
      <c r="G88" s="24"/>
      <c r="H88" s="24"/>
      <c r="I88" s="101" t="s">
        <v>37</v>
      </c>
      <c r="J88" s="17" t="str">
        <f>$E$23</f>
        <v>Ing. Jan Révay</v>
      </c>
      <c r="K88" s="24"/>
      <c r="L88" s="43"/>
    </row>
    <row r="89" spans="2:12" s="6" customFormat="1" ht="15" customHeight="1">
      <c r="B89" s="23"/>
      <c r="C89" s="19" t="s">
        <v>35</v>
      </c>
      <c r="D89" s="24"/>
      <c r="E89" s="24"/>
      <c r="F89" s="17">
        <f>IF($E$20="","",$E$20)</f>
      </c>
      <c r="G89" s="24"/>
      <c r="H89" s="24"/>
      <c r="J89" s="24"/>
      <c r="K89" s="24"/>
      <c r="L89" s="43"/>
    </row>
    <row r="90" spans="2:12" s="6" customFormat="1" ht="11.25" customHeight="1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20" s="129" customFormat="1" ht="30" customHeight="1">
      <c r="B91" s="130"/>
      <c r="C91" s="131" t="s">
        <v>200</v>
      </c>
      <c r="D91" s="132" t="s">
        <v>62</v>
      </c>
      <c r="E91" s="132" t="s">
        <v>58</v>
      </c>
      <c r="F91" s="132" t="s">
        <v>201</v>
      </c>
      <c r="G91" s="132" t="s">
        <v>202</v>
      </c>
      <c r="H91" s="132" t="s">
        <v>203</v>
      </c>
      <c r="I91" s="133" t="s">
        <v>204</v>
      </c>
      <c r="J91" s="132" t="s">
        <v>205</v>
      </c>
      <c r="K91" s="134" t="s">
        <v>206</v>
      </c>
      <c r="L91" s="135"/>
      <c r="M91" s="59" t="s">
        <v>207</v>
      </c>
      <c r="N91" s="60" t="s">
        <v>47</v>
      </c>
      <c r="O91" s="60" t="s">
        <v>208</v>
      </c>
      <c r="P91" s="60" t="s">
        <v>209</v>
      </c>
      <c r="Q91" s="60" t="s">
        <v>210</v>
      </c>
      <c r="R91" s="60" t="s">
        <v>211</v>
      </c>
      <c r="S91" s="60" t="s">
        <v>212</v>
      </c>
      <c r="T91" s="61" t="s">
        <v>213</v>
      </c>
    </row>
    <row r="92" spans="2:63" s="6" customFormat="1" ht="30" customHeight="1">
      <c r="B92" s="23"/>
      <c r="C92" s="66" t="s">
        <v>187</v>
      </c>
      <c r="D92" s="24"/>
      <c r="E92" s="24"/>
      <c r="F92" s="24"/>
      <c r="G92" s="24"/>
      <c r="H92" s="24"/>
      <c r="J92" s="136">
        <f>$BK$92</f>
        <v>0</v>
      </c>
      <c r="K92" s="24"/>
      <c r="L92" s="43"/>
      <c r="M92" s="63"/>
      <c r="N92" s="64"/>
      <c r="O92" s="64"/>
      <c r="P92" s="137">
        <f>$P$93+$P$284</f>
        <v>0</v>
      </c>
      <c r="Q92" s="64"/>
      <c r="R92" s="137">
        <f>$R$93+$R$284</f>
        <v>8.73581398</v>
      </c>
      <c r="S92" s="64"/>
      <c r="T92" s="138">
        <f>$T$93+$T$284</f>
        <v>0</v>
      </c>
      <c r="AT92" s="6" t="s">
        <v>76</v>
      </c>
      <c r="AU92" s="6" t="s">
        <v>188</v>
      </c>
      <c r="BK92" s="139">
        <f>$BK$93+$BK$284</f>
        <v>0</v>
      </c>
    </row>
    <row r="93" spans="2:63" s="140" customFormat="1" ht="37.5" customHeight="1">
      <c r="B93" s="141"/>
      <c r="C93" s="142"/>
      <c r="D93" s="142" t="s">
        <v>76</v>
      </c>
      <c r="E93" s="143" t="s">
        <v>214</v>
      </c>
      <c r="F93" s="143" t="s">
        <v>215</v>
      </c>
      <c r="G93" s="142"/>
      <c r="H93" s="142"/>
      <c r="J93" s="144">
        <f>$BK$93</f>
        <v>0</v>
      </c>
      <c r="K93" s="142"/>
      <c r="L93" s="145"/>
      <c r="M93" s="146"/>
      <c r="N93" s="142"/>
      <c r="O93" s="142"/>
      <c r="P93" s="147">
        <f>$P$94+$P$163+$P$183+$P$189+$P$200+$P$280</f>
        <v>0</v>
      </c>
      <c r="Q93" s="142"/>
      <c r="R93" s="147">
        <f>$R$94+$R$163+$R$183+$R$189+$R$200+$R$280</f>
        <v>8.73581398</v>
      </c>
      <c r="S93" s="142"/>
      <c r="T93" s="148">
        <f>$T$94+$T$163+$T$183+$T$189+$T$200+$T$280</f>
        <v>0</v>
      </c>
      <c r="AR93" s="149" t="s">
        <v>22</v>
      </c>
      <c r="AT93" s="149" t="s">
        <v>76</v>
      </c>
      <c r="AU93" s="149" t="s">
        <v>77</v>
      </c>
      <c r="AY93" s="149" t="s">
        <v>216</v>
      </c>
      <c r="BK93" s="150">
        <f>$BK$94+$BK$163+$BK$183+$BK$189+$BK$200+$BK$280</f>
        <v>0</v>
      </c>
    </row>
    <row r="94" spans="2:63" s="140" customFormat="1" ht="21" customHeight="1">
      <c r="B94" s="141"/>
      <c r="C94" s="142"/>
      <c r="D94" s="142" t="s">
        <v>76</v>
      </c>
      <c r="E94" s="151" t="s">
        <v>22</v>
      </c>
      <c r="F94" s="151" t="s">
        <v>217</v>
      </c>
      <c r="G94" s="142"/>
      <c r="H94" s="142"/>
      <c r="J94" s="152">
        <f>$BK$94</f>
        <v>0</v>
      </c>
      <c r="K94" s="142"/>
      <c r="L94" s="145"/>
      <c r="M94" s="146"/>
      <c r="N94" s="142"/>
      <c r="O94" s="142"/>
      <c r="P94" s="147">
        <f>SUM($P$95:$P$162)</f>
        <v>0</v>
      </c>
      <c r="Q94" s="142"/>
      <c r="R94" s="147">
        <f>SUM($R$95:$R$162)</f>
        <v>2.904</v>
      </c>
      <c r="S94" s="142"/>
      <c r="T94" s="148">
        <f>SUM($T$95:$T$162)</f>
        <v>0</v>
      </c>
      <c r="AR94" s="149" t="s">
        <v>22</v>
      </c>
      <c r="AT94" s="149" t="s">
        <v>76</v>
      </c>
      <c r="AU94" s="149" t="s">
        <v>22</v>
      </c>
      <c r="AY94" s="149" t="s">
        <v>216</v>
      </c>
      <c r="BK94" s="150">
        <f>SUM($BK$95:$BK$162)</f>
        <v>0</v>
      </c>
    </row>
    <row r="95" spans="2:65" s="6" customFormat="1" ht="15.75" customHeight="1">
      <c r="B95" s="23"/>
      <c r="C95" s="153" t="s">
        <v>22</v>
      </c>
      <c r="D95" s="153" t="s">
        <v>218</v>
      </c>
      <c r="E95" s="154" t="s">
        <v>992</v>
      </c>
      <c r="F95" s="155" t="s">
        <v>993</v>
      </c>
      <c r="G95" s="156" t="s">
        <v>994</v>
      </c>
      <c r="H95" s="157">
        <v>48</v>
      </c>
      <c r="I95" s="158"/>
      <c r="J95" s="159">
        <f>ROUND($I$95*$H$95,2)</f>
        <v>0</v>
      </c>
      <c r="K95" s="155" t="s">
        <v>221</v>
      </c>
      <c r="L95" s="43"/>
      <c r="M95" s="160"/>
      <c r="N95" s="161" t="s">
        <v>48</v>
      </c>
      <c r="O95" s="24"/>
      <c r="P95" s="24"/>
      <c r="Q95" s="162">
        <v>0</v>
      </c>
      <c r="R95" s="162">
        <f>$Q$95*$H$95</f>
        <v>0</v>
      </c>
      <c r="S95" s="162">
        <v>0</v>
      </c>
      <c r="T95" s="163">
        <f>$S$95*$H$95</f>
        <v>0</v>
      </c>
      <c r="AR95" s="97" t="s">
        <v>181</v>
      </c>
      <c r="AT95" s="97" t="s">
        <v>218</v>
      </c>
      <c r="AU95" s="97" t="s">
        <v>85</v>
      </c>
      <c r="AY95" s="6" t="s">
        <v>216</v>
      </c>
      <c r="BE95" s="164">
        <f>IF($N$95="základní",$J$95,0)</f>
        <v>0</v>
      </c>
      <c r="BF95" s="164">
        <f>IF($N$95="snížená",$J$95,0)</f>
        <v>0</v>
      </c>
      <c r="BG95" s="164">
        <f>IF($N$95="zákl. přenesená",$J$95,0)</f>
        <v>0</v>
      </c>
      <c r="BH95" s="164">
        <f>IF($N$95="sníž. přenesená",$J$95,0)</f>
        <v>0</v>
      </c>
      <c r="BI95" s="164">
        <f>IF($N$95="nulová",$J$95,0)</f>
        <v>0</v>
      </c>
      <c r="BJ95" s="97" t="s">
        <v>22</v>
      </c>
      <c r="BK95" s="164">
        <f>ROUND($I$95*$H$95,2)</f>
        <v>0</v>
      </c>
      <c r="BL95" s="97" t="s">
        <v>181</v>
      </c>
      <c r="BM95" s="97" t="s">
        <v>995</v>
      </c>
    </row>
    <row r="96" spans="2:47" s="6" customFormat="1" ht="16.5" customHeight="1">
      <c r="B96" s="23"/>
      <c r="C96" s="24"/>
      <c r="D96" s="165" t="s">
        <v>223</v>
      </c>
      <c r="E96" s="24"/>
      <c r="F96" s="166" t="s">
        <v>996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223</v>
      </c>
      <c r="AU96" s="6" t="s">
        <v>85</v>
      </c>
    </row>
    <row r="97" spans="2:51" s="6" customFormat="1" ht="15.75" customHeight="1">
      <c r="B97" s="184"/>
      <c r="C97" s="185"/>
      <c r="D97" s="169" t="s">
        <v>225</v>
      </c>
      <c r="E97" s="185"/>
      <c r="F97" s="186" t="s">
        <v>997</v>
      </c>
      <c r="G97" s="185"/>
      <c r="H97" s="185"/>
      <c r="J97" s="185"/>
      <c r="K97" s="185"/>
      <c r="L97" s="187"/>
      <c r="M97" s="188"/>
      <c r="N97" s="185"/>
      <c r="O97" s="185"/>
      <c r="P97" s="185"/>
      <c r="Q97" s="185"/>
      <c r="R97" s="185"/>
      <c r="S97" s="185"/>
      <c r="T97" s="189"/>
      <c r="AT97" s="190" t="s">
        <v>225</v>
      </c>
      <c r="AU97" s="190" t="s">
        <v>85</v>
      </c>
      <c r="AV97" s="190" t="s">
        <v>22</v>
      </c>
      <c r="AW97" s="190" t="s">
        <v>188</v>
      </c>
      <c r="AX97" s="190" t="s">
        <v>77</v>
      </c>
      <c r="AY97" s="190" t="s">
        <v>216</v>
      </c>
    </row>
    <row r="98" spans="2:51" s="6" customFormat="1" ht="15.75" customHeight="1">
      <c r="B98" s="167"/>
      <c r="C98" s="168"/>
      <c r="D98" s="169" t="s">
        <v>225</v>
      </c>
      <c r="E98" s="168"/>
      <c r="F98" s="170" t="s">
        <v>998</v>
      </c>
      <c r="G98" s="168"/>
      <c r="H98" s="171">
        <v>48</v>
      </c>
      <c r="J98" s="168"/>
      <c r="K98" s="168"/>
      <c r="L98" s="172"/>
      <c r="M98" s="173"/>
      <c r="N98" s="168"/>
      <c r="O98" s="168"/>
      <c r="P98" s="168"/>
      <c r="Q98" s="168"/>
      <c r="R98" s="168"/>
      <c r="S98" s="168"/>
      <c r="T98" s="174"/>
      <c r="AT98" s="175" t="s">
        <v>225</v>
      </c>
      <c r="AU98" s="175" t="s">
        <v>85</v>
      </c>
      <c r="AV98" s="175" t="s">
        <v>85</v>
      </c>
      <c r="AW98" s="175" t="s">
        <v>188</v>
      </c>
      <c r="AX98" s="175" t="s">
        <v>77</v>
      </c>
      <c r="AY98" s="175" t="s">
        <v>216</v>
      </c>
    </row>
    <row r="99" spans="2:51" s="6" customFormat="1" ht="15.75" customHeight="1">
      <c r="B99" s="176"/>
      <c r="C99" s="177"/>
      <c r="D99" s="169" t="s">
        <v>225</v>
      </c>
      <c r="E99" s="177"/>
      <c r="F99" s="178" t="s">
        <v>226</v>
      </c>
      <c r="G99" s="177"/>
      <c r="H99" s="179">
        <v>48</v>
      </c>
      <c r="J99" s="177"/>
      <c r="K99" s="177"/>
      <c r="L99" s="180"/>
      <c r="M99" s="181"/>
      <c r="N99" s="177"/>
      <c r="O99" s="177"/>
      <c r="P99" s="177"/>
      <c r="Q99" s="177"/>
      <c r="R99" s="177"/>
      <c r="S99" s="177"/>
      <c r="T99" s="182"/>
      <c r="AT99" s="183" t="s">
        <v>225</v>
      </c>
      <c r="AU99" s="183" t="s">
        <v>85</v>
      </c>
      <c r="AV99" s="183" t="s">
        <v>181</v>
      </c>
      <c r="AW99" s="183" t="s">
        <v>188</v>
      </c>
      <c r="AX99" s="183" t="s">
        <v>22</v>
      </c>
      <c r="AY99" s="183" t="s">
        <v>216</v>
      </c>
    </row>
    <row r="100" spans="2:65" s="6" customFormat="1" ht="15.75" customHeight="1">
      <c r="B100" s="23"/>
      <c r="C100" s="153" t="s">
        <v>85</v>
      </c>
      <c r="D100" s="153" t="s">
        <v>218</v>
      </c>
      <c r="E100" s="154" t="s">
        <v>999</v>
      </c>
      <c r="F100" s="155" t="s">
        <v>1000</v>
      </c>
      <c r="G100" s="156" t="s">
        <v>1001</v>
      </c>
      <c r="H100" s="157">
        <v>10</v>
      </c>
      <c r="I100" s="158"/>
      <c r="J100" s="159">
        <f>ROUND($I$100*$H$100,2)</f>
        <v>0</v>
      </c>
      <c r="K100" s="155" t="s">
        <v>221</v>
      </c>
      <c r="L100" s="43"/>
      <c r="M100" s="160"/>
      <c r="N100" s="161" t="s">
        <v>48</v>
      </c>
      <c r="O100" s="24"/>
      <c r="P100" s="24"/>
      <c r="Q100" s="162">
        <v>0</v>
      </c>
      <c r="R100" s="162">
        <f>$Q$100*$H$100</f>
        <v>0</v>
      </c>
      <c r="S100" s="162">
        <v>0</v>
      </c>
      <c r="T100" s="163">
        <f>$S$100*$H$100</f>
        <v>0</v>
      </c>
      <c r="AR100" s="97" t="s">
        <v>181</v>
      </c>
      <c r="AT100" s="97" t="s">
        <v>218</v>
      </c>
      <c r="AU100" s="97" t="s">
        <v>85</v>
      </c>
      <c r="AY100" s="6" t="s">
        <v>216</v>
      </c>
      <c r="BE100" s="164">
        <f>IF($N$100="základní",$J$100,0)</f>
        <v>0</v>
      </c>
      <c r="BF100" s="164">
        <f>IF($N$100="snížená",$J$100,0)</f>
        <v>0</v>
      </c>
      <c r="BG100" s="164">
        <f>IF($N$100="zákl. přenesená",$J$100,0)</f>
        <v>0</v>
      </c>
      <c r="BH100" s="164">
        <f>IF($N$100="sníž. přenesená",$J$100,0)</f>
        <v>0</v>
      </c>
      <c r="BI100" s="164">
        <f>IF($N$100="nulová",$J$100,0)</f>
        <v>0</v>
      </c>
      <c r="BJ100" s="97" t="s">
        <v>22</v>
      </c>
      <c r="BK100" s="164">
        <f>ROUND($I$100*$H$100,2)</f>
        <v>0</v>
      </c>
      <c r="BL100" s="97" t="s">
        <v>181</v>
      </c>
      <c r="BM100" s="97" t="s">
        <v>1002</v>
      </c>
    </row>
    <row r="101" spans="2:47" s="6" customFormat="1" ht="16.5" customHeight="1">
      <c r="B101" s="23"/>
      <c r="C101" s="24"/>
      <c r="D101" s="165" t="s">
        <v>223</v>
      </c>
      <c r="E101" s="24"/>
      <c r="F101" s="166" t="s">
        <v>1003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223</v>
      </c>
      <c r="AU101" s="6" t="s">
        <v>85</v>
      </c>
    </row>
    <row r="102" spans="2:51" s="6" customFormat="1" ht="15.75" customHeight="1">
      <c r="B102" s="184"/>
      <c r="C102" s="185"/>
      <c r="D102" s="169" t="s">
        <v>225</v>
      </c>
      <c r="E102" s="185"/>
      <c r="F102" s="186" t="s">
        <v>1004</v>
      </c>
      <c r="G102" s="185"/>
      <c r="H102" s="185"/>
      <c r="J102" s="185"/>
      <c r="K102" s="185"/>
      <c r="L102" s="187"/>
      <c r="M102" s="188"/>
      <c r="N102" s="185"/>
      <c r="O102" s="185"/>
      <c r="P102" s="185"/>
      <c r="Q102" s="185"/>
      <c r="R102" s="185"/>
      <c r="S102" s="185"/>
      <c r="T102" s="189"/>
      <c r="AT102" s="190" t="s">
        <v>225</v>
      </c>
      <c r="AU102" s="190" t="s">
        <v>85</v>
      </c>
      <c r="AV102" s="190" t="s">
        <v>22</v>
      </c>
      <c r="AW102" s="190" t="s">
        <v>188</v>
      </c>
      <c r="AX102" s="190" t="s">
        <v>77</v>
      </c>
      <c r="AY102" s="190" t="s">
        <v>216</v>
      </c>
    </row>
    <row r="103" spans="2:51" s="6" customFormat="1" ht="15.75" customHeight="1">
      <c r="B103" s="167"/>
      <c r="C103" s="168"/>
      <c r="D103" s="169" t="s">
        <v>225</v>
      </c>
      <c r="E103" s="168"/>
      <c r="F103" s="170" t="s">
        <v>27</v>
      </c>
      <c r="G103" s="168"/>
      <c r="H103" s="171">
        <v>10</v>
      </c>
      <c r="J103" s="168"/>
      <c r="K103" s="168"/>
      <c r="L103" s="172"/>
      <c r="M103" s="173"/>
      <c r="N103" s="168"/>
      <c r="O103" s="168"/>
      <c r="P103" s="168"/>
      <c r="Q103" s="168"/>
      <c r="R103" s="168"/>
      <c r="S103" s="168"/>
      <c r="T103" s="174"/>
      <c r="AT103" s="175" t="s">
        <v>225</v>
      </c>
      <c r="AU103" s="175" t="s">
        <v>85</v>
      </c>
      <c r="AV103" s="175" t="s">
        <v>85</v>
      </c>
      <c r="AW103" s="175" t="s">
        <v>188</v>
      </c>
      <c r="AX103" s="175" t="s">
        <v>77</v>
      </c>
      <c r="AY103" s="175" t="s">
        <v>216</v>
      </c>
    </row>
    <row r="104" spans="2:51" s="6" customFormat="1" ht="15.75" customHeight="1">
      <c r="B104" s="176"/>
      <c r="C104" s="177"/>
      <c r="D104" s="169" t="s">
        <v>225</v>
      </c>
      <c r="E104" s="177"/>
      <c r="F104" s="178" t="s">
        <v>226</v>
      </c>
      <c r="G104" s="177"/>
      <c r="H104" s="179">
        <v>10</v>
      </c>
      <c r="J104" s="177"/>
      <c r="K104" s="177"/>
      <c r="L104" s="180"/>
      <c r="M104" s="181"/>
      <c r="N104" s="177"/>
      <c r="O104" s="177"/>
      <c r="P104" s="177"/>
      <c r="Q104" s="177"/>
      <c r="R104" s="177"/>
      <c r="S104" s="177"/>
      <c r="T104" s="182"/>
      <c r="AT104" s="183" t="s">
        <v>225</v>
      </c>
      <c r="AU104" s="183" t="s">
        <v>85</v>
      </c>
      <c r="AV104" s="183" t="s">
        <v>181</v>
      </c>
      <c r="AW104" s="183" t="s">
        <v>188</v>
      </c>
      <c r="AX104" s="183" t="s">
        <v>22</v>
      </c>
      <c r="AY104" s="183" t="s">
        <v>216</v>
      </c>
    </row>
    <row r="105" spans="2:65" s="6" customFormat="1" ht="15.75" customHeight="1">
      <c r="B105" s="23"/>
      <c r="C105" s="153" t="s">
        <v>232</v>
      </c>
      <c r="D105" s="153" t="s">
        <v>218</v>
      </c>
      <c r="E105" s="154" t="s">
        <v>1005</v>
      </c>
      <c r="F105" s="155" t="s">
        <v>1006</v>
      </c>
      <c r="G105" s="156" t="s">
        <v>133</v>
      </c>
      <c r="H105" s="157">
        <v>13.68</v>
      </c>
      <c r="I105" s="158"/>
      <c r="J105" s="159">
        <f>ROUND($I$105*$H$105,2)</f>
        <v>0</v>
      </c>
      <c r="K105" s="155" t="s">
        <v>221</v>
      </c>
      <c r="L105" s="43"/>
      <c r="M105" s="160"/>
      <c r="N105" s="161" t="s">
        <v>48</v>
      </c>
      <c r="O105" s="24"/>
      <c r="P105" s="24"/>
      <c r="Q105" s="162">
        <v>0</v>
      </c>
      <c r="R105" s="162">
        <f>$Q$105*$H$105</f>
        <v>0</v>
      </c>
      <c r="S105" s="162">
        <v>0</v>
      </c>
      <c r="T105" s="163">
        <f>$S$105*$H$105</f>
        <v>0</v>
      </c>
      <c r="AR105" s="97" t="s">
        <v>181</v>
      </c>
      <c r="AT105" s="97" t="s">
        <v>218</v>
      </c>
      <c r="AU105" s="97" t="s">
        <v>85</v>
      </c>
      <c r="AY105" s="6" t="s">
        <v>216</v>
      </c>
      <c r="BE105" s="164">
        <f>IF($N$105="základní",$J$105,0)</f>
        <v>0</v>
      </c>
      <c r="BF105" s="164">
        <f>IF($N$105="snížená",$J$105,0)</f>
        <v>0</v>
      </c>
      <c r="BG105" s="164">
        <f>IF($N$105="zákl. přenesená",$J$105,0)</f>
        <v>0</v>
      </c>
      <c r="BH105" s="164">
        <f>IF($N$105="sníž. přenesená",$J$105,0)</f>
        <v>0</v>
      </c>
      <c r="BI105" s="164">
        <f>IF($N$105="nulová",$J$105,0)</f>
        <v>0</v>
      </c>
      <c r="BJ105" s="97" t="s">
        <v>22</v>
      </c>
      <c r="BK105" s="164">
        <f>ROUND($I$105*$H$105,2)</f>
        <v>0</v>
      </c>
      <c r="BL105" s="97" t="s">
        <v>181</v>
      </c>
      <c r="BM105" s="97" t="s">
        <v>1007</v>
      </c>
    </row>
    <row r="106" spans="2:47" s="6" customFormat="1" ht="27" customHeight="1">
      <c r="B106" s="23"/>
      <c r="C106" s="24"/>
      <c r="D106" s="165" t="s">
        <v>223</v>
      </c>
      <c r="E106" s="24"/>
      <c r="F106" s="166" t="s">
        <v>1008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223</v>
      </c>
      <c r="AU106" s="6" t="s">
        <v>85</v>
      </c>
    </row>
    <row r="107" spans="2:51" s="6" customFormat="1" ht="15.75" customHeight="1">
      <c r="B107" s="184"/>
      <c r="C107" s="185"/>
      <c r="D107" s="169" t="s">
        <v>225</v>
      </c>
      <c r="E107" s="185"/>
      <c r="F107" s="186" t="s">
        <v>1009</v>
      </c>
      <c r="G107" s="185"/>
      <c r="H107" s="185"/>
      <c r="J107" s="185"/>
      <c r="K107" s="185"/>
      <c r="L107" s="187"/>
      <c r="M107" s="188"/>
      <c r="N107" s="185"/>
      <c r="O107" s="185"/>
      <c r="P107" s="185"/>
      <c r="Q107" s="185"/>
      <c r="R107" s="185"/>
      <c r="S107" s="185"/>
      <c r="T107" s="189"/>
      <c r="AT107" s="190" t="s">
        <v>225</v>
      </c>
      <c r="AU107" s="190" t="s">
        <v>85</v>
      </c>
      <c r="AV107" s="190" t="s">
        <v>22</v>
      </c>
      <c r="AW107" s="190" t="s">
        <v>188</v>
      </c>
      <c r="AX107" s="190" t="s">
        <v>77</v>
      </c>
      <c r="AY107" s="190" t="s">
        <v>216</v>
      </c>
    </row>
    <row r="108" spans="2:51" s="6" customFormat="1" ht="15.75" customHeight="1">
      <c r="B108" s="167"/>
      <c r="C108" s="168"/>
      <c r="D108" s="169" t="s">
        <v>225</v>
      </c>
      <c r="E108" s="168" t="s">
        <v>119</v>
      </c>
      <c r="F108" s="170" t="s">
        <v>1010</v>
      </c>
      <c r="G108" s="168"/>
      <c r="H108" s="171">
        <v>13.68</v>
      </c>
      <c r="J108" s="168"/>
      <c r="K108" s="168"/>
      <c r="L108" s="172"/>
      <c r="M108" s="173"/>
      <c r="N108" s="168"/>
      <c r="O108" s="168"/>
      <c r="P108" s="168"/>
      <c r="Q108" s="168"/>
      <c r="R108" s="168"/>
      <c r="S108" s="168"/>
      <c r="T108" s="174"/>
      <c r="AT108" s="175" t="s">
        <v>225</v>
      </c>
      <c r="AU108" s="175" t="s">
        <v>85</v>
      </c>
      <c r="AV108" s="175" t="s">
        <v>85</v>
      </c>
      <c r="AW108" s="175" t="s">
        <v>188</v>
      </c>
      <c r="AX108" s="175" t="s">
        <v>77</v>
      </c>
      <c r="AY108" s="175" t="s">
        <v>216</v>
      </c>
    </row>
    <row r="109" spans="2:51" s="6" customFormat="1" ht="15.75" customHeight="1">
      <c r="B109" s="176"/>
      <c r="C109" s="177"/>
      <c r="D109" s="169" t="s">
        <v>225</v>
      </c>
      <c r="E109" s="177"/>
      <c r="F109" s="178" t="s">
        <v>226</v>
      </c>
      <c r="G109" s="177"/>
      <c r="H109" s="179">
        <v>13.68</v>
      </c>
      <c r="J109" s="177"/>
      <c r="K109" s="177"/>
      <c r="L109" s="180"/>
      <c r="M109" s="181"/>
      <c r="N109" s="177"/>
      <c r="O109" s="177"/>
      <c r="P109" s="177"/>
      <c r="Q109" s="177"/>
      <c r="R109" s="177"/>
      <c r="S109" s="177"/>
      <c r="T109" s="182"/>
      <c r="AT109" s="183" t="s">
        <v>225</v>
      </c>
      <c r="AU109" s="183" t="s">
        <v>85</v>
      </c>
      <c r="AV109" s="183" t="s">
        <v>181</v>
      </c>
      <c r="AW109" s="183" t="s">
        <v>188</v>
      </c>
      <c r="AX109" s="183" t="s">
        <v>22</v>
      </c>
      <c r="AY109" s="183" t="s">
        <v>216</v>
      </c>
    </row>
    <row r="110" spans="2:65" s="6" customFormat="1" ht="15.75" customHeight="1">
      <c r="B110" s="23"/>
      <c r="C110" s="153" t="s">
        <v>181</v>
      </c>
      <c r="D110" s="153" t="s">
        <v>218</v>
      </c>
      <c r="E110" s="154" t="s">
        <v>1011</v>
      </c>
      <c r="F110" s="155" t="s">
        <v>1012</v>
      </c>
      <c r="G110" s="156" t="s">
        <v>133</v>
      </c>
      <c r="H110" s="157">
        <v>13.68</v>
      </c>
      <c r="I110" s="158"/>
      <c r="J110" s="159">
        <f>ROUND($I$110*$H$110,2)</f>
        <v>0</v>
      </c>
      <c r="K110" s="155" t="s">
        <v>221</v>
      </c>
      <c r="L110" s="43"/>
      <c r="M110" s="160"/>
      <c r="N110" s="161" t="s">
        <v>48</v>
      </c>
      <c r="O110" s="24"/>
      <c r="P110" s="24"/>
      <c r="Q110" s="162">
        <v>0</v>
      </c>
      <c r="R110" s="162">
        <f>$Q$110*$H$110</f>
        <v>0</v>
      </c>
      <c r="S110" s="162">
        <v>0</v>
      </c>
      <c r="T110" s="163">
        <f>$S$110*$H$110</f>
        <v>0</v>
      </c>
      <c r="AR110" s="97" t="s">
        <v>181</v>
      </c>
      <c r="AT110" s="97" t="s">
        <v>218</v>
      </c>
      <c r="AU110" s="97" t="s">
        <v>85</v>
      </c>
      <c r="AY110" s="6" t="s">
        <v>216</v>
      </c>
      <c r="BE110" s="164">
        <f>IF($N$110="základní",$J$110,0)</f>
        <v>0</v>
      </c>
      <c r="BF110" s="164">
        <f>IF($N$110="snížená",$J$110,0)</f>
        <v>0</v>
      </c>
      <c r="BG110" s="164">
        <f>IF($N$110="zákl. přenesená",$J$110,0)</f>
        <v>0</v>
      </c>
      <c r="BH110" s="164">
        <f>IF($N$110="sníž. přenesená",$J$110,0)</f>
        <v>0</v>
      </c>
      <c r="BI110" s="164">
        <f>IF($N$110="nulová",$J$110,0)</f>
        <v>0</v>
      </c>
      <c r="BJ110" s="97" t="s">
        <v>22</v>
      </c>
      <c r="BK110" s="164">
        <f>ROUND($I$110*$H$110,2)</f>
        <v>0</v>
      </c>
      <c r="BL110" s="97" t="s">
        <v>181</v>
      </c>
      <c r="BM110" s="97" t="s">
        <v>1013</v>
      </c>
    </row>
    <row r="111" spans="2:47" s="6" customFormat="1" ht="27" customHeight="1">
      <c r="B111" s="23"/>
      <c r="C111" s="24"/>
      <c r="D111" s="165" t="s">
        <v>223</v>
      </c>
      <c r="E111" s="24"/>
      <c r="F111" s="166" t="s">
        <v>1014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223</v>
      </c>
      <c r="AU111" s="6" t="s">
        <v>85</v>
      </c>
    </row>
    <row r="112" spans="2:51" s="6" customFormat="1" ht="15.75" customHeight="1">
      <c r="B112" s="167"/>
      <c r="C112" s="168"/>
      <c r="D112" s="169" t="s">
        <v>225</v>
      </c>
      <c r="E112" s="168"/>
      <c r="F112" s="170" t="s">
        <v>119</v>
      </c>
      <c r="G112" s="168"/>
      <c r="H112" s="171">
        <v>13.68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225</v>
      </c>
      <c r="AU112" s="175" t="s">
        <v>85</v>
      </c>
      <c r="AV112" s="175" t="s">
        <v>85</v>
      </c>
      <c r="AW112" s="175" t="s">
        <v>188</v>
      </c>
      <c r="AX112" s="175" t="s">
        <v>77</v>
      </c>
      <c r="AY112" s="175" t="s">
        <v>216</v>
      </c>
    </row>
    <row r="113" spans="2:51" s="6" customFormat="1" ht="15.75" customHeight="1">
      <c r="B113" s="176"/>
      <c r="C113" s="177"/>
      <c r="D113" s="169" t="s">
        <v>225</v>
      </c>
      <c r="E113" s="177"/>
      <c r="F113" s="178" t="s">
        <v>226</v>
      </c>
      <c r="G113" s="177"/>
      <c r="H113" s="179">
        <v>13.68</v>
      </c>
      <c r="J113" s="177"/>
      <c r="K113" s="177"/>
      <c r="L113" s="180"/>
      <c r="M113" s="181"/>
      <c r="N113" s="177"/>
      <c r="O113" s="177"/>
      <c r="P113" s="177"/>
      <c r="Q113" s="177"/>
      <c r="R113" s="177"/>
      <c r="S113" s="177"/>
      <c r="T113" s="182"/>
      <c r="AT113" s="183" t="s">
        <v>225</v>
      </c>
      <c r="AU113" s="183" t="s">
        <v>85</v>
      </c>
      <c r="AV113" s="183" t="s">
        <v>181</v>
      </c>
      <c r="AW113" s="183" t="s">
        <v>188</v>
      </c>
      <c r="AX113" s="183" t="s">
        <v>22</v>
      </c>
      <c r="AY113" s="183" t="s">
        <v>216</v>
      </c>
    </row>
    <row r="114" spans="2:65" s="6" customFormat="1" ht="15.75" customHeight="1">
      <c r="B114" s="23"/>
      <c r="C114" s="153" t="s">
        <v>244</v>
      </c>
      <c r="D114" s="153" t="s">
        <v>218</v>
      </c>
      <c r="E114" s="154" t="s">
        <v>745</v>
      </c>
      <c r="F114" s="155" t="s">
        <v>746</v>
      </c>
      <c r="G114" s="156" t="s">
        <v>133</v>
      </c>
      <c r="H114" s="157">
        <v>4.61</v>
      </c>
      <c r="I114" s="158"/>
      <c r="J114" s="159">
        <f>ROUND($I$114*$H$114,2)</f>
        <v>0</v>
      </c>
      <c r="K114" s="155" t="s">
        <v>221</v>
      </c>
      <c r="L114" s="43"/>
      <c r="M114" s="160"/>
      <c r="N114" s="161" t="s">
        <v>48</v>
      </c>
      <c r="O114" s="24"/>
      <c r="P114" s="24"/>
      <c r="Q114" s="162">
        <v>0</v>
      </c>
      <c r="R114" s="162">
        <f>$Q$114*$H$114</f>
        <v>0</v>
      </c>
      <c r="S114" s="162">
        <v>0</v>
      </c>
      <c r="T114" s="163">
        <f>$S$114*$H$114</f>
        <v>0</v>
      </c>
      <c r="AR114" s="97" t="s">
        <v>181</v>
      </c>
      <c r="AT114" s="97" t="s">
        <v>218</v>
      </c>
      <c r="AU114" s="97" t="s">
        <v>85</v>
      </c>
      <c r="AY114" s="6" t="s">
        <v>216</v>
      </c>
      <c r="BE114" s="164">
        <f>IF($N$114="základní",$J$114,0)</f>
        <v>0</v>
      </c>
      <c r="BF114" s="164">
        <f>IF($N$114="snížená",$J$114,0)</f>
        <v>0</v>
      </c>
      <c r="BG114" s="164">
        <f>IF($N$114="zákl. přenesená",$J$114,0)</f>
        <v>0</v>
      </c>
      <c r="BH114" s="164">
        <f>IF($N$114="sníž. přenesená",$J$114,0)</f>
        <v>0</v>
      </c>
      <c r="BI114" s="164">
        <f>IF($N$114="nulová",$J$114,0)</f>
        <v>0</v>
      </c>
      <c r="BJ114" s="97" t="s">
        <v>22</v>
      </c>
      <c r="BK114" s="164">
        <f>ROUND($I$114*$H$114,2)</f>
        <v>0</v>
      </c>
      <c r="BL114" s="97" t="s">
        <v>181</v>
      </c>
      <c r="BM114" s="97" t="s">
        <v>1015</v>
      </c>
    </row>
    <row r="115" spans="2:47" s="6" customFormat="1" ht="27" customHeight="1">
      <c r="B115" s="23"/>
      <c r="C115" s="24"/>
      <c r="D115" s="165" t="s">
        <v>223</v>
      </c>
      <c r="E115" s="24"/>
      <c r="F115" s="166" t="s">
        <v>748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223</v>
      </c>
      <c r="AU115" s="6" t="s">
        <v>85</v>
      </c>
    </row>
    <row r="116" spans="2:51" s="6" customFormat="1" ht="15.75" customHeight="1">
      <c r="B116" s="184"/>
      <c r="C116" s="185"/>
      <c r="D116" s="169" t="s">
        <v>225</v>
      </c>
      <c r="E116" s="185"/>
      <c r="F116" s="186" t="s">
        <v>1016</v>
      </c>
      <c r="G116" s="185"/>
      <c r="H116" s="185"/>
      <c r="J116" s="185"/>
      <c r="K116" s="185"/>
      <c r="L116" s="187"/>
      <c r="M116" s="188"/>
      <c r="N116" s="185"/>
      <c r="O116" s="185"/>
      <c r="P116" s="185"/>
      <c r="Q116" s="185"/>
      <c r="R116" s="185"/>
      <c r="S116" s="185"/>
      <c r="T116" s="189"/>
      <c r="AT116" s="190" t="s">
        <v>225</v>
      </c>
      <c r="AU116" s="190" t="s">
        <v>85</v>
      </c>
      <c r="AV116" s="190" t="s">
        <v>22</v>
      </c>
      <c r="AW116" s="190" t="s">
        <v>188</v>
      </c>
      <c r="AX116" s="190" t="s">
        <v>77</v>
      </c>
      <c r="AY116" s="190" t="s">
        <v>216</v>
      </c>
    </row>
    <row r="117" spans="2:51" s="6" customFormat="1" ht="15.75" customHeight="1">
      <c r="B117" s="167"/>
      <c r="C117" s="168"/>
      <c r="D117" s="169" t="s">
        <v>225</v>
      </c>
      <c r="E117" s="168" t="s">
        <v>114</v>
      </c>
      <c r="F117" s="170" t="s">
        <v>1017</v>
      </c>
      <c r="G117" s="168"/>
      <c r="H117" s="171">
        <v>4.61</v>
      </c>
      <c r="J117" s="168"/>
      <c r="K117" s="168"/>
      <c r="L117" s="172"/>
      <c r="M117" s="173"/>
      <c r="N117" s="168"/>
      <c r="O117" s="168"/>
      <c r="P117" s="168"/>
      <c r="Q117" s="168"/>
      <c r="R117" s="168"/>
      <c r="S117" s="168"/>
      <c r="T117" s="174"/>
      <c r="AT117" s="175" t="s">
        <v>225</v>
      </c>
      <c r="AU117" s="175" t="s">
        <v>85</v>
      </c>
      <c r="AV117" s="175" t="s">
        <v>85</v>
      </c>
      <c r="AW117" s="175" t="s">
        <v>188</v>
      </c>
      <c r="AX117" s="175" t="s">
        <v>77</v>
      </c>
      <c r="AY117" s="175" t="s">
        <v>216</v>
      </c>
    </row>
    <row r="118" spans="2:51" s="6" customFormat="1" ht="15.75" customHeight="1">
      <c r="B118" s="176"/>
      <c r="C118" s="177"/>
      <c r="D118" s="169" t="s">
        <v>225</v>
      </c>
      <c r="E118" s="177"/>
      <c r="F118" s="178" t="s">
        <v>226</v>
      </c>
      <c r="G118" s="177"/>
      <c r="H118" s="179">
        <v>4.61</v>
      </c>
      <c r="J118" s="177"/>
      <c r="K118" s="177"/>
      <c r="L118" s="180"/>
      <c r="M118" s="181"/>
      <c r="N118" s="177"/>
      <c r="O118" s="177"/>
      <c r="P118" s="177"/>
      <c r="Q118" s="177"/>
      <c r="R118" s="177"/>
      <c r="S118" s="177"/>
      <c r="T118" s="182"/>
      <c r="AT118" s="183" t="s">
        <v>225</v>
      </c>
      <c r="AU118" s="183" t="s">
        <v>85</v>
      </c>
      <c r="AV118" s="183" t="s">
        <v>181</v>
      </c>
      <c r="AW118" s="183" t="s">
        <v>188</v>
      </c>
      <c r="AX118" s="183" t="s">
        <v>22</v>
      </c>
      <c r="AY118" s="183" t="s">
        <v>216</v>
      </c>
    </row>
    <row r="119" spans="2:65" s="6" customFormat="1" ht="15.75" customHeight="1">
      <c r="B119" s="23"/>
      <c r="C119" s="153" t="s">
        <v>251</v>
      </c>
      <c r="D119" s="153" t="s">
        <v>218</v>
      </c>
      <c r="E119" s="154" t="s">
        <v>751</v>
      </c>
      <c r="F119" s="155" t="s">
        <v>752</v>
      </c>
      <c r="G119" s="156" t="s">
        <v>133</v>
      </c>
      <c r="H119" s="157">
        <v>4.61</v>
      </c>
      <c r="I119" s="158"/>
      <c r="J119" s="159">
        <f>ROUND($I$119*$H$119,2)</f>
        <v>0</v>
      </c>
      <c r="K119" s="155" t="s">
        <v>221</v>
      </c>
      <c r="L119" s="43"/>
      <c r="M119" s="160"/>
      <c r="N119" s="161" t="s">
        <v>48</v>
      </c>
      <c r="O119" s="24"/>
      <c r="P119" s="24"/>
      <c r="Q119" s="162">
        <v>0</v>
      </c>
      <c r="R119" s="162">
        <f>$Q$119*$H$119</f>
        <v>0</v>
      </c>
      <c r="S119" s="162">
        <v>0</v>
      </c>
      <c r="T119" s="163">
        <f>$S$119*$H$119</f>
        <v>0</v>
      </c>
      <c r="AR119" s="97" t="s">
        <v>181</v>
      </c>
      <c r="AT119" s="97" t="s">
        <v>218</v>
      </c>
      <c r="AU119" s="97" t="s">
        <v>85</v>
      </c>
      <c r="AY119" s="6" t="s">
        <v>216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22</v>
      </c>
      <c r="BK119" s="164">
        <f>ROUND($I$119*$H$119,2)</f>
        <v>0</v>
      </c>
      <c r="BL119" s="97" t="s">
        <v>181</v>
      </c>
      <c r="BM119" s="97" t="s">
        <v>1018</v>
      </c>
    </row>
    <row r="120" spans="2:47" s="6" customFormat="1" ht="27" customHeight="1">
      <c r="B120" s="23"/>
      <c r="C120" s="24"/>
      <c r="D120" s="165" t="s">
        <v>223</v>
      </c>
      <c r="E120" s="24"/>
      <c r="F120" s="166" t="s">
        <v>754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223</v>
      </c>
      <c r="AU120" s="6" t="s">
        <v>85</v>
      </c>
    </row>
    <row r="121" spans="2:51" s="6" customFormat="1" ht="15.75" customHeight="1">
      <c r="B121" s="167"/>
      <c r="C121" s="168"/>
      <c r="D121" s="169" t="s">
        <v>225</v>
      </c>
      <c r="E121" s="168"/>
      <c r="F121" s="170" t="s">
        <v>114</v>
      </c>
      <c r="G121" s="168"/>
      <c r="H121" s="171">
        <v>4.61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225</v>
      </c>
      <c r="AU121" s="175" t="s">
        <v>85</v>
      </c>
      <c r="AV121" s="175" t="s">
        <v>85</v>
      </c>
      <c r="AW121" s="175" t="s">
        <v>188</v>
      </c>
      <c r="AX121" s="175" t="s">
        <v>77</v>
      </c>
      <c r="AY121" s="175" t="s">
        <v>216</v>
      </c>
    </row>
    <row r="122" spans="2:51" s="6" customFormat="1" ht="15.75" customHeight="1">
      <c r="B122" s="176"/>
      <c r="C122" s="177"/>
      <c r="D122" s="169" t="s">
        <v>225</v>
      </c>
      <c r="E122" s="177"/>
      <c r="F122" s="178" t="s">
        <v>226</v>
      </c>
      <c r="G122" s="177"/>
      <c r="H122" s="179">
        <v>4.61</v>
      </c>
      <c r="J122" s="177"/>
      <c r="K122" s="177"/>
      <c r="L122" s="180"/>
      <c r="M122" s="181"/>
      <c r="N122" s="177"/>
      <c r="O122" s="177"/>
      <c r="P122" s="177"/>
      <c r="Q122" s="177"/>
      <c r="R122" s="177"/>
      <c r="S122" s="177"/>
      <c r="T122" s="182"/>
      <c r="AT122" s="183" t="s">
        <v>225</v>
      </c>
      <c r="AU122" s="183" t="s">
        <v>85</v>
      </c>
      <c r="AV122" s="183" t="s">
        <v>181</v>
      </c>
      <c r="AW122" s="183" t="s">
        <v>188</v>
      </c>
      <c r="AX122" s="183" t="s">
        <v>22</v>
      </c>
      <c r="AY122" s="183" t="s">
        <v>216</v>
      </c>
    </row>
    <row r="123" spans="2:65" s="6" customFormat="1" ht="15.75" customHeight="1">
      <c r="B123" s="23"/>
      <c r="C123" s="153" t="s">
        <v>259</v>
      </c>
      <c r="D123" s="153" t="s">
        <v>218</v>
      </c>
      <c r="E123" s="154" t="s">
        <v>755</v>
      </c>
      <c r="F123" s="155" t="s">
        <v>756</v>
      </c>
      <c r="G123" s="156" t="s">
        <v>133</v>
      </c>
      <c r="H123" s="157">
        <v>18.29</v>
      </c>
      <c r="I123" s="158"/>
      <c r="J123" s="159">
        <f>ROUND($I$123*$H$123,2)</f>
        <v>0</v>
      </c>
      <c r="K123" s="155" t="s">
        <v>221</v>
      </c>
      <c r="L123" s="43"/>
      <c r="M123" s="160"/>
      <c r="N123" s="161" t="s">
        <v>48</v>
      </c>
      <c r="O123" s="24"/>
      <c r="P123" s="24"/>
      <c r="Q123" s="162">
        <v>0</v>
      </c>
      <c r="R123" s="162">
        <f>$Q$123*$H$123</f>
        <v>0</v>
      </c>
      <c r="S123" s="162">
        <v>0</v>
      </c>
      <c r="T123" s="163">
        <f>$S$123*$H$123</f>
        <v>0</v>
      </c>
      <c r="AR123" s="97" t="s">
        <v>181</v>
      </c>
      <c r="AT123" s="97" t="s">
        <v>218</v>
      </c>
      <c r="AU123" s="97" t="s">
        <v>85</v>
      </c>
      <c r="AY123" s="6" t="s">
        <v>216</v>
      </c>
      <c r="BE123" s="164">
        <f>IF($N$123="základní",$J$123,0)</f>
        <v>0</v>
      </c>
      <c r="BF123" s="164">
        <f>IF($N$123="snížená",$J$123,0)</f>
        <v>0</v>
      </c>
      <c r="BG123" s="164">
        <f>IF($N$123="zákl. přenesená",$J$123,0)</f>
        <v>0</v>
      </c>
      <c r="BH123" s="164">
        <f>IF($N$123="sníž. přenesená",$J$123,0)</f>
        <v>0</v>
      </c>
      <c r="BI123" s="164">
        <f>IF($N$123="nulová",$J$123,0)</f>
        <v>0</v>
      </c>
      <c r="BJ123" s="97" t="s">
        <v>22</v>
      </c>
      <c r="BK123" s="164">
        <f>ROUND($I$123*$H$123,2)</f>
        <v>0</v>
      </c>
      <c r="BL123" s="97" t="s">
        <v>181</v>
      </c>
      <c r="BM123" s="97" t="s">
        <v>1019</v>
      </c>
    </row>
    <row r="124" spans="2:47" s="6" customFormat="1" ht="27" customHeight="1">
      <c r="B124" s="23"/>
      <c r="C124" s="24"/>
      <c r="D124" s="165" t="s">
        <v>223</v>
      </c>
      <c r="E124" s="24"/>
      <c r="F124" s="166" t="s">
        <v>758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223</v>
      </c>
      <c r="AU124" s="6" t="s">
        <v>85</v>
      </c>
    </row>
    <row r="125" spans="2:51" s="6" customFormat="1" ht="15.75" customHeight="1">
      <c r="B125" s="167"/>
      <c r="C125" s="168"/>
      <c r="D125" s="169" t="s">
        <v>225</v>
      </c>
      <c r="E125" s="168"/>
      <c r="F125" s="170" t="s">
        <v>1020</v>
      </c>
      <c r="G125" s="168"/>
      <c r="H125" s="171">
        <v>18.29</v>
      </c>
      <c r="J125" s="168"/>
      <c r="K125" s="168"/>
      <c r="L125" s="172"/>
      <c r="M125" s="173"/>
      <c r="N125" s="168"/>
      <c r="O125" s="168"/>
      <c r="P125" s="168"/>
      <c r="Q125" s="168"/>
      <c r="R125" s="168"/>
      <c r="S125" s="168"/>
      <c r="T125" s="174"/>
      <c r="AT125" s="175" t="s">
        <v>225</v>
      </c>
      <c r="AU125" s="175" t="s">
        <v>85</v>
      </c>
      <c r="AV125" s="175" t="s">
        <v>85</v>
      </c>
      <c r="AW125" s="175" t="s">
        <v>188</v>
      </c>
      <c r="AX125" s="175" t="s">
        <v>77</v>
      </c>
      <c r="AY125" s="175" t="s">
        <v>216</v>
      </c>
    </row>
    <row r="126" spans="2:51" s="6" customFormat="1" ht="15.75" customHeight="1">
      <c r="B126" s="176"/>
      <c r="C126" s="177"/>
      <c r="D126" s="169" t="s">
        <v>225</v>
      </c>
      <c r="E126" s="177"/>
      <c r="F126" s="178" t="s">
        <v>226</v>
      </c>
      <c r="G126" s="177"/>
      <c r="H126" s="179">
        <v>18.29</v>
      </c>
      <c r="J126" s="177"/>
      <c r="K126" s="177"/>
      <c r="L126" s="180"/>
      <c r="M126" s="181"/>
      <c r="N126" s="177"/>
      <c r="O126" s="177"/>
      <c r="P126" s="177"/>
      <c r="Q126" s="177"/>
      <c r="R126" s="177"/>
      <c r="S126" s="177"/>
      <c r="T126" s="182"/>
      <c r="AT126" s="183" t="s">
        <v>225</v>
      </c>
      <c r="AU126" s="183" t="s">
        <v>85</v>
      </c>
      <c r="AV126" s="183" t="s">
        <v>181</v>
      </c>
      <c r="AW126" s="183" t="s">
        <v>188</v>
      </c>
      <c r="AX126" s="183" t="s">
        <v>22</v>
      </c>
      <c r="AY126" s="183" t="s">
        <v>216</v>
      </c>
    </row>
    <row r="127" spans="2:65" s="6" customFormat="1" ht="15.75" customHeight="1">
      <c r="B127" s="23"/>
      <c r="C127" s="153" t="s">
        <v>262</v>
      </c>
      <c r="D127" s="153" t="s">
        <v>218</v>
      </c>
      <c r="E127" s="154" t="s">
        <v>281</v>
      </c>
      <c r="F127" s="155" t="s">
        <v>282</v>
      </c>
      <c r="G127" s="156" t="s">
        <v>133</v>
      </c>
      <c r="H127" s="157">
        <v>6.443</v>
      </c>
      <c r="I127" s="158"/>
      <c r="J127" s="159">
        <f>ROUND($I$127*$H$127,2)</f>
        <v>0</v>
      </c>
      <c r="K127" s="155" t="s">
        <v>221</v>
      </c>
      <c r="L127" s="43"/>
      <c r="M127" s="160"/>
      <c r="N127" s="161" t="s">
        <v>48</v>
      </c>
      <c r="O127" s="24"/>
      <c r="P127" s="24"/>
      <c r="Q127" s="162">
        <v>0</v>
      </c>
      <c r="R127" s="162">
        <f>$Q$127*$H$127</f>
        <v>0</v>
      </c>
      <c r="S127" s="162">
        <v>0</v>
      </c>
      <c r="T127" s="163">
        <f>$S$127*$H$127</f>
        <v>0</v>
      </c>
      <c r="AR127" s="97" t="s">
        <v>181</v>
      </c>
      <c r="AT127" s="97" t="s">
        <v>218</v>
      </c>
      <c r="AU127" s="97" t="s">
        <v>85</v>
      </c>
      <c r="AY127" s="6" t="s">
        <v>216</v>
      </c>
      <c r="BE127" s="164">
        <f>IF($N$127="základní",$J$127,0)</f>
        <v>0</v>
      </c>
      <c r="BF127" s="164">
        <f>IF($N$127="snížená",$J$127,0)</f>
        <v>0</v>
      </c>
      <c r="BG127" s="164">
        <f>IF($N$127="zákl. přenesená",$J$127,0)</f>
        <v>0</v>
      </c>
      <c r="BH127" s="164">
        <f>IF($N$127="sníž. přenesená",$J$127,0)</f>
        <v>0</v>
      </c>
      <c r="BI127" s="164">
        <f>IF($N$127="nulová",$J$127,0)</f>
        <v>0</v>
      </c>
      <c r="BJ127" s="97" t="s">
        <v>22</v>
      </c>
      <c r="BK127" s="164">
        <f>ROUND($I$127*$H$127,2)</f>
        <v>0</v>
      </c>
      <c r="BL127" s="97" t="s">
        <v>181</v>
      </c>
      <c r="BM127" s="97" t="s">
        <v>1021</v>
      </c>
    </row>
    <row r="128" spans="2:47" s="6" customFormat="1" ht="27" customHeight="1">
      <c r="B128" s="23"/>
      <c r="C128" s="24"/>
      <c r="D128" s="165" t="s">
        <v>223</v>
      </c>
      <c r="E128" s="24"/>
      <c r="F128" s="166" t="s">
        <v>284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223</v>
      </c>
      <c r="AU128" s="6" t="s">
        <v>85</v>
      </c>
    </row>
    <row r="129" spans="2:51" s="6" customFormat="1" ht="15.75" customHeight="1">
      <c r="B129" s="167"/>
      <c r="C129" s="168"/>
      <c r="D129" s="169" t="s">
        <v>225</v>
      </c>
      <c r="E129" s="168" t="s">
        <v>125</v>
      </c>
      <c r="F129" s="170" t="s">
        <v>1022</v>
      </c>
      <c r="G129" s="168"/>
      <c r="H129" s="171">
        <v>6.443</v>
      </c>
      <c r="J129" s="168"/>
      <c r="K129" s="168"/>
      <c r="L129" s="172"/>
      <c r="M129" s="173"/>
      <c r="N129" s="168"/>
      <c r="O129" s="168"/>
      <c r="P129" s="168"/>
      <c r="Q129" s="168"/>
      <c r="R129" s="168"/>
      <c r="S129" s="168"/>
      <c r="T129" s="174"/>
      <c r="AT129" s="175" t="s">
        <v>225</v>
      </c>
      <c r="AU129" s="175" t="s">
        <v>85</v>
      </c>
      <c r="AV129" s="175" t="s">
        <v>85</v>
      </c>
      <c r="AW129" s="175" t="s">
        <v>188</v>
      </c>
      <c r="AX129" s="175" t="s">
        <v>77</v>
      </c>
      <c r="AY129" s="175" t="s">
        <v>216</v>
      </c>
    </row>
    <row r="130" spans="2:51" s="6" customFormat="1" ht="15.75" customHeight="1">
      <c r="B130" s="176"/>
      <c r="C130" s="177"/>
      <c r="D130" s="169" t="s">
        <v>225</v>
      </c>
      <c r="E130" s="177"/>
      <c r="F130" s="178" t="s">
        <v>226</v>
      </c>
      <c r="G130" s="177"/>
      <c r="H130" s="179">
        <v>6.443</v>
      </c>
      <c r="J130" s="177"/>
      <c r="K130" s="177"/>
      <c r="L130" s="180"/>
      <c r="M130" s="181"/>
      <c r="N130" s="177"/>
      <c r="O130" s="177"/>
      <c r="P130" s="177"/>
      <c r="Q130" s="177"/>
      <c r="R130" s="177"/>
      <c r="S130" s="177"/>
      <c r="T130" s="182"/>
      <c r="AT130" s="183" t="s">
        <v>225</v>
      </c>
      <c r="AU130" s="183" t="s">
        <v>85</v>
      </c>
      <c r="AV130" s="183" t="s">
        <v>181</v>
      </c>
      <c r="AW130" s="183" t="s">
        <v>188</v>
      </c>
      <c r="AX130" s="183" t="s">
        <v>22</v>
      </c>
      <c r="AY130" s="183" t="s">
        <v>216</v>
      </c>
    </row>
    <row r="131" spans="2:65" s="6" customFormat="1" ht="15.75" customHeight="1">
      <c r="B131" s="23"/>
      <c r="C131" s="153" t="s">
        <v>267</v>
      </c>
      <c r="D131" s="153" t="s">
        <v>218</v>
      </c>
      <c r="E131" s="154" t="s">
        <v>1023</v>
      </c>
      <c r="F131" s="155" t="s">
        <v>1024</v>
      </c>
      <c r="G131" s="156" t="s">
        <v>133</v>
      </c>
      <c r="H131" s="157">
        <v>6.443</v>
      </c>
      <c r="I131" s="158"/>
      <c r="J131" s="159">
        <f>ROUND($I$131*$H$131,2)</f>
        <v>0</v>
      </c>
      <c r="K131" s="155" t="s">
        <v>221</v>
      </c>
      <c r="L131" s="43"/>
      <c r="M131" s="160"/>
      <c r="N131" s="161" t="s">
        <v>48</v>
      </c>
      <c r="O131" s="24"/>
      <c r="P131" s="24"/>
      <c r="Q131" s="162">
        <v>0</v>
      </c>
      <c r="R131" s="162">
        <f>$Q$131*$H$131</f>
        <v>0</v>
      </c>
      <c r="S131" s="162">
        <v>0</v>
      </c>
      <c r="T131" s="163">
        <f>$S$131*$H$131</f>
        <v>0</v>
      </c>
      <c r="AR131" s="97" t="s">
        <v>181</v>
      </c>
      <c r="AT131" s="97" t="s">
        <v>218</v>
      </c>
      <c r="AU131" s="97" t="s">
        <v>85</v>
      </c>
      <c r="AY131" s="6" t="s">
        <v>216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22</v>
      </c>
      <c r="BK131" s="164">
        <f>ROUND($I$131*$H$131,2)</f>
        <v>0</v>
      </c>
      <c r="BL131" s="97" t="s">
        <v>181</v>
      </c>
      <c r="BM131" s="97" t="s">
        <v>1025</v>
      </c>
    </row>
    <row r="132" spans="2:47" s="6" customFormat="1" ht="16.5" customHeight="1">
      <c r="B132" s="23"/>
      <c r="C132" s="24"/>
      <c r="D132" s="165" t="s">
        <v>223</v>
      </c>
      <c r="E132" s="24"/>
      <c r="F132" s="166" t="s">
        <v>1026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223</v>
      </c>
      <c r="AU132" s="6" t="s">
        <v>85</v>
      </c>
    </row>
    <row r="133" spans="2:51" s="6" customFormat="1" ht="15.75" customHeight="1">
      <c r="B133" s="167"/>
      <c r="C133" s="168"/>
      <c r="D133" s="169" t="s">
        <v>225</v>
      </c>
      <c r="E133" s="168"/>
      <c r="F133" s="170" t="s">
        <v>125</v>
      </c>
      <c r="G133" s="168"/>
      <c r="H133" s="171">
        <v>6.443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225</v>
      </c>
      <c r="AU133" s="175" t="s">
        <v>85</v>
      </c>
      <c r="AV133" s="175" t="s">
        <v>85</v>
      </c>
      <c r="AW133" s="175" t="s">
        <v>188</v>
      </c>
      <c r="AX133" s="175" t="s">
        <v>77</v>
      </c>
      <c r="AY133" s="175" t="s">
        <v>216</v>
      </c>
    </row>
    <row r="134" spans="2:51" s="6" customFormat="1" ht="15.75" customHeight="1">
      <c r="B134" s="176"/>
      <c r="C134" s="177"/>
      <c r="D134" s="169" t="s">
        <v>225</v>
      </c>
      <c r="E134" s="177"/>
      <c r="F134" s="178" t="s">
        <v>226</v>
      </c>
      <c r="G134" s="177"/>
      <c r="H134" s="179">
        <v>6.443</v>
      </c>
      <c r="J134" s="177"/>
      <c r="K134" s="177"/>
      <c r="L134" s="180"/>
      <c r="M134" s="181"/>
      <c r="N134" s="177"/>
      <c r="O134" s="177"/>
      <c r="P134" s="177"/>
      <c r="Q134" s="177"/>
      <c r="R134" s="177"/>
      <c r="S134" s="177"/>
      <c r="T134" s="182"/>
      <c r="AT134" s="183" t="s">
        <v>225</v>
      </c>
      <c r="AU134" s="183" t="s">
        <v>85</v>
      </c>
      <c r="AV134" s="183" t="s">
        <v>181</v>
      </c>
      <c r="AW134" s="183" t="s">
        <v>188</v>
      </c>
      <c r="AX134" s="183" t="s">
        <v>22</v>
      </c>
      <c r="AY134" s="183" t="s">
        <v>216</v>
      </c>
    </row>
    <row r="135" spans="2:65" s="6" customFormat="1" ht="15.75" customHeight="1">
      <c r="B135" s="23"/>
      <c r="C135" s="153" t="s">
        <v>27</v>
      </c>
      <c r="D135" s="153" t="s">
        <v>218</v>
      </c>
      <c r="E135" s="154" t="s">
        <v>304</v>
      </c>
      <c r="F135" s="155" t="s">
        <v>305</v>
      </c>
      <c r="G135" s="156" t="s">
        <v>133</v>
      </c>
      <c r="H135" s="157">
        <v>6.443</v>
      </c>
      <c r="I135" s="158"/>
      <c r="J135" s="159">
        <f>ROUND($I$135*$H$135,2)</f>
        <v>0</v>
      </c>
      <c r="K135" s="155" t="s">
        <v>221</v>
      </c>
      <c r="L135" s="43"/>
      <c r="M135" s="160"/>
      <c r="N135" s="161" t="s">
        <v>48</v>
      </c>
      <c r="O135" s="24"/>
      <c r="P135" s="24"/>
      <c r="Q135" s="162">
        <v>0</v>
      </c>
      <c r="R135" s="162">
        <f>$Q$135*$H$135</f>
        <v>0</v>
      </c>
      <c r="S135" s="162">
        <v>0</v>
      </c>
      <c r="T135" s="163">
        <f>$S$135*$H$135</f>
        <v>0</v>
      </c>
      <c r="AR135" s="97" t="s">
        <v>181</v>
      </c>
      <c r="AT135" s="97" t="s">
        <v>218</v>
      </c>
      <c r="AU135" s="97" t="s">
        <v>85</v>
      </c>
      <c r="AY135" s="6" t="s">
        <v>216</v>
      </c>
      <c r="BE135" s="164">
        <f>IF($N$135="základní",$J$135,0)</f>
        <v>0</v>
      </c>
      <c r="BF135" s="164">
        <f>IF($N$135="snížená",$J$135,0)</f>
        <v>0</v>
      </c>
      <c r="BG135" s="164">
        <f>IF($N$135="zákl. přenesená",$J$135,0)</f>
        <v>0</v>
      </c>
      <c r="BH135" s="164">
        <f>IF($N$135="sníž. přenesená",$J$135,0)</f>
        <v>0</v>
      </c>
      <c r="BI135" s="164">
        <f>IF($N$135="nulová",$J$135,0)</f>
        <v>0</v>
      </c>
      <c r="BJ135" s="97" t="s">
        <v>22</v>
      </c>
      <c r="BK135" s="164">
        <f>ROUND($I$135*$H$135,2)</f>
        <v>0</v>
      </c>
      <c r="BL135" s="97" t="s">
        <v>181</v>
      </c>
      <c r="BM135" s="97" t="s">
        <v>1027</v>
      </c>
    </row>
    <row r="136" spans="2:47" s="6" customFormat="1" ht="16.5" customHeight="1">
      <c r="B136" s="23"/>
      <c r="C136" s="24"/>
      <c r="D136" s="165" t="s">
        <v>223</v>
      </c>
      <c r="E136" s="24"/>
      <c r="F136" s="166" t="s">
        <v>305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223</v>
      </c>
      <c r="AU136" s="6" t="s">
        <v>85</v>
      </c>
    </row>
    <row r="137" spans="2:51" s="6" customFormat="1" ht="15.75" customHeight="1">
      <c r="B137" s="167"/>
      <c r="C137" s="168"/>
      <c r="D137" s="169" t="s">
        <v>225</v>
      </c>
      <c r="E137" s="168"/>
      <c r="F137" s="170" t="s">
        <v>125</v>
      </c>
      <c r="G137" s="168"/>
      <c r="H137" s="171">
        <v>6.443</v>
      </c>
      <c r="J137" s="168"/>
      <c r="K137" s="168"/>
      <c r="L137" s="172"/>
      <c r="M137" s="173"/>
      <c r="N137" s="168"/>
      <c r="O137" s="168"/>
      <c r="P137" s="168"/>
      <c r="Q137" s="168"/>
      <c r="R137" s="168"/>
      <c r="S137" s="168"/>
      <c r="T137" s="174"/>
      <c r="AT137" s="175" t="s">
        <v>225</v>
      </c>
      <c r="AU137" s="175" t="s">
        <v>85</v>
      </c>
      <c r="AV137" s="175" t="s">
        <v>85</v>
      </c>
      <c r="AW137" s="175" t="s">
        <v>188</v>
      </c>
      <c r="AX137" s="175" t="s">
        <v>77</v>
      </c>
      <c r="AY137" s="175" t="s">
        <v>216</v>
      </c>
    </row>
    <row r="138" spans="2:51" s="6" customFormat="1" ht="15.75" customHeight="1">
      <c r="B138" s="176"/>
      <c r="C138" s="177"/>
      <c r="D138" s="169" t="s">
        <v>225</v>
      </c>
      <c r="E138" s="177"/>
      <c r="F138" s="178" t="s">
        <v>226</v>
      </c>
      <c r="G138" s="177"/>
      <c r="H138" s="179">
        <v>6.443</v>
      </c>
      <c r="J138" s="177"/>
      <c r="K138" s="177"/>
      <c r="L138" s="180"/>
      <c r="M138" s="181"/>
      <c r="N138" s="177"/>
      <c r="O138" s="177"/>
      <c r="P138" s="177"/>
      <c r="Q138" s="177"/>
      <c r="R138" s="177"/>
      <c r="S138" s="177"/>
      <c r="T138" s="182"/>
      <c r="AT138" s="183" t="s">
        <v>225</v>
      </c>
      <c r="AU138" s="183" t="s">
        <v>85</v>
      </c>
      <c r="AV138" s="183" t="s">
        <v>181</v>
      </c>
      <c r="AW138" s="183" t="s">
        <v>188</v>
      </c>
      <c r="AX138" s="183" t="s">
        <v>22</v>
      </c>
      <c r="AY138" s="183" t="s">
        <v>216</v>
      </c>
    </row>
    <row r="139" spans="2:65" s="6" customFormat="1" ht="15.75" customHeight="1">
      <c r="B139" s="23"/>
      <c r="C139" s="153" t="s">
        <v>275</v>
      </c>
      <c r="D139" s="153" t="s">
        <v>218</v>
      </c>
      <c r="E139" s="154" t="s">
        <v>311</v>
      </c>
      <c r="F139" s="155" t="s">
        <v>312</v>
      </c>
      <c r="G139" s="156" t="s">
        <v>313</v>
      </c>
      <c r="H139" s="157">
        <v>11.597</v>
      </c>
      <c r="I139" s="158"/>
      <c r="J139" s="159">
        <f>ROUND($I$139*$H$139,2)</f>
        <v>0</v>
      </c>
      <c r="K139" s="155" t="s">
        <v>221</v>
      </c>
      <c r="L139" s="43"/>
      <c r="M139" s="160"/>
      <c r="N139" s="161" t="s">
        <v>48</v>
      </c>
      <c r="O139" s="24"/>
      <c r="P139" s="24"/>
      <c r="Q139" s="162">
        <v>0</v>
      </c>
      <c r="R139" s="162">
        <f>$Q$139*$H$139</f>
        <v>0</v>
      </c>
      <c r="S139" s="162">
        <v>0</v>
      </c>
      <c r="T139" s="163">
        <f>$S$139*$H$139</f>
        <v>0</v>
      </c>
      <c r="AR139" s="97" t="s">
        <v>181</v>
      </c>
      <c r="AT139" s="97" t="s">
        <v>218</v>
      </c>
      <c r="AU139" s="97" t="s">
        <v>85</v>
      </c>
      <c r="AY139" s="6" t="s">
        <v>216</v>
      </c>
      <c r="BE139" s="164">
        <f>IF($N$139="základní",$J$139,0)</f>
        <v>0</v>
      </c>
      <c r="BF139" s="164">
        <f>IF($N$139="snížená",$J$139,0)</f>
        <v>0</v>
      </c>
      <c r="BG139" s="164">
        <f>IF($N$139="zákl. přenesená",$J$139,0)</f>
        <v>0</v>
      </c>
      <c r="BH139" s="164">
        <f>IF($N$139="sníž. přenesená",$J$139,0)</f>
        <v>0</v>
      </c>
      <c r="BI139" s="164">
        <f>IF($N$139="nulová",$J$139,0)</f>
        <v>0</v>
      </c>
      <c r="BJ139" s="97" t="s">
        <v>22</v>
      </c>
      <c r="BK139" s="164">
        <f>ROUND($I$139*$H$139,2)</f>
        <v>0</v>
      </c>
      <c r="BL139" s="97" t="s">
        <v>181</v>
      </c>
      <c r="BM139" s="97" t="s">
        <v>1028</v>
      </c>
    </row>
    <row r="140" spans="2:47" s="6" customFormat="1" ht="16.5" customHeight="1">
      <c r="B140" s="23"/>
      <c r="C140" s="24"/>
      <c r="D140" s="165" t="s">
        <v>223</v>
      </c>
      <c r="E140" s="24"/>
      <c r="F140" s="166" t="s">
        <v>315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223</v>
      </c>
      <c r="AU140" s="6" t="s">
        <v>85</v>
      </c>
    </row>
    <row r="141" spans="2:51" s="6" customFormat="1" ht="15.75" customHeight="1">
      <c r="B141" s="184"/>
      <c r="C141" s="185"/>
      <c r="D141" s="169" t="s">
        <v>225</v>
      </c>
      <c r="E141" s="185"/>
      <c r="F141" s="186" t="s">
        <v>395</v>
      </c>
      <c r="G141" s="185"/>
      <c r="H141" s="185"/>
      <c r="J141" s="185"/>
      <c r="K141" s="185"/>
      <c r="L141" s="187"/>
      <c r="M141" s="188"/>
      <c r="N141" s="185"/>
      <c r="O141" s="185"/>
      <c r="P141" s="185"/>
      <c r="Q141" s="185"/>
      <c r="R141" s="185"/>
      <c r="S141" s="185"/>
      <c r="T141" s="189"/>
      <c r="AT141" s="190" t="s">
        <v>225</v>
      </c>
      <c r="AU141" s="190" t="s">
        <v>85</v>
      </c>
      <c r="AV141" s="190" t="s">
        <v>22</v>
      </c>
      <c r="AW141" s="190" t="s">
        <v>188</v>
      </c>
      <c r="AX141" s="190" t="s">
        <v>77</v>
      </c>
      <c r="AY141" s="190" t="s">
        <v>216</v>
      </c>
    </row>
    <row r="142" spans="2:51" s="6" customFormat="1" ht="15.75" customHeight="1">
      <c r="B142" s="167"/>
      <c r="C142" s="168"/>
      <c r="D142" s="169" t="s">
        <v>225</v>
      </c>
      <c r="E142" s="168"/>
      <c r="F142" s="170" t="s">
        <v>1029</v>
      </c>
      <c r="G142" s="168"/>
      <c r="H142" s="171">
        <v>11.597</v>
      </c>
      <c r="J142" s="168"/>
      <c r="K142" s="168"/>
      <c r="L142" s="172"/>
      <c r="M142" s="173"/>
      <c r="N142" s="168"/>
      <c r="O142" s="168"/>
      <c r="P142" s="168"/>
      <c r="Q142" s="168"/>
      <c r="R142" s="168"/>
      <c r="S142" s="168"/>
      <c r="T142" s="174"/>
      <c r="AT142" s="175" t="s">
        <v>225</v>
      </c>
      <c r="AU142" s="175" t="s">
        <v>85</v>
      </c>
      <c r="AV142" s="175" t="s">
        <v>85</v>
      </c>
      <c r="AW142" s="175" t="s">
        <v>188</v>
      </c>
      <c r="AX142" s="175" t="s">
        <v>77</v>
      </c>
      <c r="AY142" s="175" t="s">
        <v>216</v>
      </c>
    </row>
    <row r="143" spans="2:51" s="6" customFormat="1" ht="15.75" customHeight="1">
      <c r="B143" s="176"/>
      <c r="C143" s="177"/>
      <c r="D143" s="169" t="s">
        <v>225</v>
      </c>
      <c r="E143" s="177"/>
      <c r="F143" s="178" t="s">
        <v>226</v>
      </c>
      <c r="G143" s="177"/>
      <c r="H143" s="179">
        <v>11.597</v>
      </c>
      <c r="J143" s="177"/>
      <c r="K143" s="177"/>
      <c r="L143" s="180"/>
      <c r="M143" s="181"/>
      <c r="N143" s="177"/>
      <c r="O143" s="177"/>
      <c r="P143" s="177"/>
      <c r="Q143" s="177"/>
      <c r="R143" s="177"/>
      <c r="S143" s="177"/>
      <c r="T143" s="182"/>
      <c r="AT143" s="183" t="s">
        <v>225</v>
      </c>
      <c r="AU143" s="183" t="s">
        <v>85</v>
      </c>
      <c r="AV143" s="183" t="s">
        <v>181</v>
      </c>
      <c r="AW143" s="183" t="s">
        <v>188</v>
      </c>
      <c r="AX143" s="183" t="s">
        <v>22</v>
      </c>
      <c r="AY143" s="183" t="s">
        <v>216</v>
      </c>
    </row>
    <row r="144" spans="2:65" s="6" customFormat="1" ht="15.75" customHeight="1">
      <c r="B144" s="23"/>
      <c r="C144" s="153" t="s">
        <v>280</v>
      </c>
      <c r="D144" s="153" t="s">
        <v>218</v>
      </c>
      <c r="E144" s="154" t="s">
        <v>784</v>
      </c>
      <c r="F144" s="155" t="s">
        <v>785</v>
      </c>
      <c r="G144" s="156" t="s">
        <v>133</v>
      </c>
      <c r="H144" s="157">
        <v>11.847</v>
      </c>
      <c r="I144" s="158"/>
      <c r="J144" s="159">
        <f>ROUND($I$144*$H$144,2)</f>
        <v>0</v>
      </c>
      <c r="K144" s="155" t="s">
        <v>221</v>
      </c>
      <c r="L144" s="43"/>
      <c r="M144" s="160"/>
      <c r="N144" s="161" t="s">
        <v>48</v>
      </c>
      <c r="O144" s="24"/>
      <c r="P144" s="24"/>
      <c r="Q144" s="162">
        <v>0</v>
      </c>
      <c r="R144" s="162">
        <f>$Q$144*$H$144</f>
        <v>0</v>
      </c>
      <c r="S144" s="162">
        <v>0</v>
      </c>
      <c r="T144" s="163">
        <f>$S$144*$H$144</f>
        <v>0</v>
      </c>
      <c r="AR144" s="97" t="s">
        <v>181</v>
      </c>
      <c r="AT144" s="97" t="s">
        <v>218</v>
      </c>
      <c r="AU144" s="97" t="s">
        <v>85</v>
      </c>
      <c r="AY144" s="6" t="s">
        <v>216</v>
      </c>
      <c r="BE144" s="164">
        <f>IF($N$144="základní",$J$144,0)</f>
        <v>0</v>
      </c>
      <c r="BF144" s="164">
        <f>IF($N$144="snížená",$J$144,0)</f>
        <v>0</v>
      </c>
      <c r="BG144" s="164">
        <f>IF($N$144="zákl. přenesená",$J$144,0)</f>
        <v>0</v>
      </c>
      <c r="BH144" s="164">
        <f>IF($N$144="sníž. přenesená",$J$144,0)</f>
        <v>0</v>
      </c>
      <c r="BI144" s="164">
        <f>IF($N$144="nulová",$J$144,0)</f>
        <v>0</v>
      </c>
      <c r="BJ144" s="97" t="s">
        <v>22</v>
      </c>
      <c r="BK144" s="164">
        <f>ROUND($I$144*$H$144,2)</f>
        <v>0</v>
      </c>
      <c r="BL144" s="97" t="s">
        <v>181</v>
      </c>
      <c r="BM144" s="97" t="s">
        <v>1030</v>
      </c>
    </row>
    <row r="145" spans="2:47" s="6" customFormat="1" ht="27" customHeight="1">
      <c r="B145" s="23"/>
      <c r="C145" s="24"/>
      <c r="D145" s="165" t="s">
        <v>223</v>
      </c>
      <c r="E145" s="24"/>
      <c r="F145" s="166" t="s">
        <v>787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223</v>
      </c>
      <c r="AU145" s="6" t="s">
        <v>85</v>
      </c>
    </row>
    <row r="146" spans="2:51" s="6" customFormat="1" ht="15.75" customHeight="1">
      <c r="B146" s="184"/>
      <c r="C146" s="185"/>
      <c r="D146" s="169" t="s">
        <v>225</v>
      </c>
      <c r="E146" s="185"/>
      <c r="F146" s="186" t="s">
        <v>1031</v>
      </c>
      <c r="G146" s="185"/>
      <c r="H146" s="185"/>
      <c r="J146" s="185"/>
      <c r="K146" s="185"/>
      <c r="L146" s="187"/>
      <c r="M146" s="188"/>
      <c r="N146" s="185"/>
      <c r="O146" s="185"/>
      <c r="P146" s="185"/>
      <c r="Q146" s="185"/>
      <c r="R146" s="185"/>
      <c r="S146" s="185"/>
      <c r="T146" s="189"/>
      <c r="AT146" s="190" t="s">
        <v>225</v>
      </c>
      <c r="AU146" s="190" t="s">
        <v>85</v>
      </c>
      <c r="AV146" s="190" t="s">
        <v>22</v>
      </c>
      <c r="AW146" s="190" t="s">
        <v>188</v>
      </c>
      <c r="AX146" s="190" t="s">
        <v>77</v>
      </c>
      <c r="AY146" s="190" t="s">
        <v>216</v>
      </c>
    </row>
    <row r="147" spans="2:51" s="6" customFormat="1" ht="15.75" customHeight="1">
      <c r="B147" s="167"/>
      <c r="C147" s="168"/>
      <c r="D147" s="169" t="s">
        <v>225</v>
      </c>
      <c r="E147" s="168"/>
      <c r="F147" s="170" t="s">
        <v>1032</v>
      </c>
      <c r="G147" s="168"/>
      <c r="H147" s="171">
        <v>2.766</v>
      </c>
      <c r="J147" s="168"/>
      <c r="K147" s="168"/>
      <c r="L147" s="172"/>
      <c r="M147" s="173"/>
      <c r="N147" s="168"/>
      <c r="O147" s="168"/>
      <c r="P147" s="168"/>
      <c r="Q147" s="168"/>
      <c r="R147" s="168"/>
      <c r="S147" s="168"/>
      <c r="T147" s="174"/>
      <c r="AT147" s="175" t="s">
        <v>225</v>
      </c>
      <c r="AU147" s="175" t="s">
        <v>85</v>
      </c>
      <c r="AV147" s="175" t="s">
        <v>85</v>
      </c>
      <c r="AW147" s="175" t="s">
        <v>188</v>
      </c>
      <c r="AX147" s="175" t="s">
        <v>77</v>
      </c>
      <c r="AY147" s="175" t="s">
        <v>216</v>
      </c>
    </row>
    <row r="148" spans="2:51" s="6" customFormat="1" ht="15.75" customHeight="1">
      <c r="B148" s="205"/>
      <c r="C148" s="206"/>
      <c r="D148" s="169" t="s">
        <v>225</v>
      </c>
      <c r="E148" s="206"/>
      <c r="F148" s="207" t="s">
        <v>1033</v>
      </c>
      <c r="G148" s="206"/>
      <c r="H148" s="208">
        <v>2.766</v>
      </c>
      <c r="J148" s="206"/>
      <c r="K148" s="206"/>
      <c r="L148" s="209"/>
      <c r="M148" s="210"/>
      <c r="N148" s="206"/>
      <c r="O148" s="206"/>
      <c r="P148" s="206"/>
      <c r="Q148" s="206"/>
      <c r="R148" s="206"/>
      <c r="S148" s="206"/>
      <c r="T148" s="211"/>
      <c r="AT148" s="212" t="s">
        <v>225</v>
      </c>
      <c r="AU148" s="212" t="s">
        <v>85</v>
      </c>
      <c r="AV148" s="212" t="s">
        <v>232</v>
      </c>
      <c r="AW148" s="212" t="s">
        <v>188</v>
      </c>
      <c r="AX148" s="212" t="s">
        <v>77</v>
      </c>
      <c r="AY148" s="212" t="s">
        <v>216</v>
      </c>
    </row>
    <row r="149" spans="2:51" s="6" customFormat="1" ht="15.75" customHeight="1">
      <c r="B149" s="184"/>
      <c r="C149" s="185"/>
      <c r="D149" s="169" t="s">
        <v>225</v>
      </c>
      <c r="E149" s="185"/>
      <c r="F149" s="186" t="s">
        <v>1034</v>
      </c>
      <c r="G149" s="185"/>
      <c r="H149" s="185"/>
      <c r="J149" s="185"/>
      <c r="K149" s="185"/>
      <c r="L149" s="187"/>
      <c r="M149" s="188"/>
      <c r="N149" s="185"/>
      <c r="O149" s="185"/>
      <c r="P149" s="185"/>
      <c r="Q149" s="185"/>
      <c r="R149" s="185"/>
      <c r="S149" s="185"/>
      <c r="T149" s="189"/>
      <c r="AT149" s="190" t="s">
        <v>225</v>
      </c>
      <c r="AU149" s="190" t="s">
        <v>85</v>
      </c>
      <c r="AV149" s="190" t="s">
        <v>22</v>
      </c>
      <c r="AW149" s="190" t="s">
        <v>188</v>
      </c>
      <c r="AX149" s="190" t="s">
        <v>77</v>
      </c>
      <c r="AY149" s="190" t="s">
        <v>216</v>
      </c>
    </row>
    <row r="150" spans="2:51" s="6" customFormat="1" ht="15.75" customHeight="1">
      <c r="B150" s="167"/>
      <c r="C150" s="168"/>
      <c r="D150" s="169" t="s">
        <v>225</v>
      </c>
      <c r="E150" s="168"/>
      <c r="F150" s="170" t="s">
        <v>1035</v>
      </c>
      <c r="G150" s="168"/>
      <c r="H150" s="171">
        <v>9.081</v>
      </c>
      <c r="J150" s="168"/>
      <c r="K150" s="168"/>
      <c r="L150" s="172"/>
      <c r="M150" s="173"/>
      <c r="N150" s="168"/>
      <c r="O150" s="168"/>
      <c r="P150" s="168"/>
      <c r="Q150" s="168"/>
      <c r="R150" s="168"/>
      <c r="S150" s="168"/>
      <c r="T150" s="174"/>
      <c r="AT150" s="175" t="s">
        <v>225</v>
      </c>
      <c r="AU150" s="175" t="s">
        <v>85</v>
      </c>
      <c r="AV150" s="175" t="s">
        <v>85</v>
      </c>
      <c r="AW150" s="175" t="s">
        <v>188</v>
      </c>
      <c r="AX150" s="175" t="s">
        <v>77</v>
      </c>
      <c r="AY150" s="175" t="s">
        <v>216</v>
      </c>
    </row>
    <row r="151" spans="2:51" s="6" customFormat="1" ht="15.75" customHeight="1">
      <c r="B151" s="205"/>
      <c r="C151" s="206"/>
      <c r="D151" s="169" t="s">
        <v>225</v>
      </c>
      <c r="E151" s="206"/>
      <c r="F151" s="207" t="s">
        <v>1033</v>
      </c>
      <c r="G151" s="206"/>
      <c r="H151" s="208">
        <v>9.081</v>
      </c>
      <c r="J151" s="206"/>
      <c r="K151" s="206"/>
      <c r="L151" s="209"/>
      <c r="M151" s="210"/>
      <c r="N151" s="206"/>
      <c r="O151" s="206"/>
      <c r="P151" s="206"/>
      <c r="Q151" s="206"/>
      <c r="R151" s="206"/>
      <c r="S151" s="206"/>
      <c r="T151" s="211"/>
      <c r="AT151" s="212" t="s">
        <v>225</v>
      </c>
      <c r="AU151" s="212" t="s">
        <v>85</v>
      </c>
      <c r="AV151" s="212" t="s">
        <v>232</v>
      </c>
      <c r="AW151" s="212" t="s">
        <v>188</v>
      </c>
      <c r="AX151" s="212" t="s">
        <v>77</v>
      </c>
      <c r="AY151" s="212" t="s">
        <v>216</v>
      </c>
    </row>
    <row r="152" spans="2:51" s="6" customFormat="1" ht="15.75" customHeight="1">
      <c r="B152" s="176"/>
      <c r="C152" s="177"/>
      <c r="D152" s="169" t="s">
        <v>225</v>
      </c>
      <c r="E152" s="177" t="s">
        <v>171</v>
      </c>
      <c r="F152" s="178" t="s">
        <v>226</v>
      </c>
      <c r="G152" s="177"/>
      <c r="H152" s="179">
        <v>11.847</v>
      </c>
      <c r="J152" s="177"/>
      <c r="K152" s="177"/>
      <c r="L152" s="180"/>
      <c r="M152" s="181"/>
      <c r="N152" s="177"/>
      <c r="O152" s="177"/>
      <c r="P152" s="177"/>
      <c r="Q152" s="177"/>
      <c r="R152" s="177"/>
      <c r="S152" s="177"/>
      <c r="T152" s="182"/>
      <c r="AT152" s="183" t="s">
        <v>225</v>
      </c>
      <c r="AU152" s="183" t="s">
        <v>85</v>
      </c>
      <c r="AV152" s="183" t="s">
        <v>181</v>
      </c>
      <c r="AW152" s="183" t="s">
        <v>188</v>
      </c>
      <c r="AX152" s="183" t="s">
        <v>22</v>
      </c>
      <c r="AY152" s="183" t="s">
        <v>216</v>
      </c>
    </row>
    <row r="153" spans="2:65" s="6" customFormat="1" ht="15.75" customHeight="1">
      <c r="B153" s="23"/>
      <c r="C153" s="153" t="s">
        <v>285</v>
      </c>
      <c r="D153" s="153" t="s">
        <v>218</v>
      </c>
      <c r="E153" s="154" t="s">
        <v>790</v>
      </c>
      <c r="F153" s="155" t="s">
        <v>791</v>
      </c>
      <c r="G153" s="156" t="s">
        <v>133</v>
      </c>
      <c r="H153" s="157">
        <v>1.383</v>
      </c>
      <c r="I153" s="158"/>
      <c r="J153" s="159">
        <f>ROUND($I$153*$H$153,2)</f>
        <v>0</v>
      </c>
      <c r="K153" s="155" t="s">
        <v>221</v>
      </c>
      <c r="L153" s="43"/>
      <c r="M153" s="160"/>
      <c r="N153" s="161" t="s">
        <v>48</v>
      </c>
      <c r="O153" s="24"/>
      <c r="P153" s="24"/>
      <c r="Q153" s="162">
        <v>0</v>
      </c>
      <c r="R153" s="162">
        <f>$Q$153*$H$153</f>
        <v>0</v>
      </c>
      <c r="S153" s="162">
        <v>0</v>
      </c>
      <c r="T153" s="163">
        <f>$S$153*$H$153</f>
        <v>0</v>
      </c>
      <c r="AR153" s="97" t="s">
        <v>181</v>
      </c>
      <c r="AT153" s="97" t="s">
        <v>218</v>
      </c>
      <c r="AU153" s="97" t="s">
        <v>85</v>
      </c>
      <c r="AY153" s="6" t="s">
        <v>216</v>
      </c>
      <c r="BE153" s="164">
        <f>IF($N$153="základní",$J$153,0)</f>
        <v>0</v>
      </c>
      <c r="BF153" s="164">
        <f>IF($N$153="snížená",$J$153,0)</f>
        <v>0</v>
      </c>
      <c r="BG153" s="164">
        <f>IF($N$153="zákl. přenesená",$J$153,0)</f>
        <v>0</v>
      </c>
      <c r="BH153" s="164">
        <f>IF($N$153="sníž. přenesená",$J$153,0)</f>
        <v>0</v>
      </c>
      <c r="BI153" s="164">
        <f>IF($N$153="nulová",$J$153,0)</f>
        <v>0</v>
      </c>
      <c r="BJ153" s="97" t="s">
        <v>22</v>
      </c>
      <c r="BK153" s="164">
        <f>ROUND($I$153*$H$153,2)</f>
        <v>0</v>
      </c>
      <c r="BL153" s="97" t="s">
        <v>181</v>
      </c>
      <c r="BM153" s="97" t="s">
        <v>1036</v>
      </c>
    </row>
    <row r="154" spans="2:47" s="6" customFormat="1" ht="27" customHeight="1">
      <c r="B154" s="23"/>
      <c r="C154" s="24"/>
      <c r="D154" s="165" t="s">
        <v>223</v>
      </c>
      <c r="E154" s="24"/>
      <c r="F154" s="166" t="s">
        <v>793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223</v>
      </c>
      <c r="AU154" s="6" t="s">
        <v>85</v>
      </c>
    </row>
    <row r="155" spans="2:51" s="6" customFormat="1" ht="15.75" customHeight="1">
      <c r="B155" s="184"/>
      <c r="C155" s="185"/>
      <c r="D155" s="169" t="s">
        <v>225</v>
      </c>
      <c r="E155" s="185"/>
      <c r="F155" s="186" t="s">
        <v>794</v>
      </c>
      <c r="G155" s="185"/>
      <c r="H155" s="185"/>
      <c r="J155" s="185"/>
      <c r="K155" s="185"/>
      <c r="L155" s="187"/>
      <c r="M155" s="188"/>
      <c r="N155" s="185"/>
      <c r="O155" s="185"/>
      <c r="P155" s="185"/>
      <c r="Q155" s="185"/>
      <c r="R155" s="185"/>
      <c r="S155" s="185"/>
      <c r="T155" s="189"/>
      <c r="AT155" s="190" t="s">
        <v>225</v>
      </c>
      <c r="AU155" s="190" t="s">
        <v>85</v>
      </c>
      <c r="AV155" s="190" t="s">
        <v>22</v>
      </c>
      <c r="AW155" s="190" t="s">
        <v>188</v>
      </c>
      <c r="AX155" s="190" t="s">
        <v>77</v>
      </c>
      <c r="AY155" s="190" t="s">
        <v>216</v>
      </c>
    </row>
    <row r="156" spans="2:51" s="6" customFormat="1" ht="15.75" customHeight="1">
      <c r="B156" s="167"/>
      <c r="C156" s="168"/>
      <c r="D156" s="169" t="s">
        <v>225</v>
      </c>
      <c r="E156" s="168" t="s">
        <v>180</v>
      </c>
      <c r="F156" s="170" t="s">
        <v>1037</v>
      </c>
      <c r="G156" s="168"/>
      <c r="H156" s="171">
        <v>1.383</v>
      </c>
      <c r="J156" s="168"/>
      <c r="K156" s="168"/>
      <c r="L156" s="172"/>
      <c r="M156" s="173"/>
      <c r="N156" s="168"/>
      <c r="O156" s="168"/>
      <c r="P156" s="168"/>
      <c r="Q156" s="168"/>
      <c r="R156" s="168"/>
      <c r="S156" s="168"/>
      <c r="T156" s="174"/>
      <c r="AT156" s="175" t="s">
        <v>225</v>
      </c>
      <c r="AU156" s="175" t="s">
        <v>85</v>
      </c>
      <c r="AV156" s="175" t="s">
        <v>85</v>
      </c>
      <c r="AW156" s="175" t="s">
        <v>188</v>
      </c>
      <c r="AX156" s="175" t="s">
        <v>77</v>
      </c>
      <c r="AY156" s="175" t="s">
        <v>216</v>
      </c>
    </row>
    <row r="157" spans="2:51" s="6" customFormat="1" ht="15.75" customHeight="1">
      <c r="B157" s="176"/>
      <c r="C157" s="177"/>
      <c r="D157" s="169" t="s">
        <v>225</v>
      </c>
      <c r="E157" s="177"/>
      <c r="F157" s="178" t="s">
        <v>226</v>
      </c>
      <c r="G157" s="177"/>
      <c r="H157" s="179">
        <v>1.383</v>
      </c>
      <c r="J157" s="177"/>
      <c r="K157" s="177"/>
      <c r="L157" s="180"/>
      <c r="M157" s="181"/>
      <c r="N157" s="177"/>
      <c r="O157" s="177"/>
      <c r="P157" s="177"/>
      <c r="Q157" s="177"/>
      <c r="R157" s="177"/>
      <c r="S157" s="177"/>
      <c r="T157" s="182"/>
      <c r="AT157" s="183" t="s">
        <v>225</v>
      </c>
      <c r="AU157" s="183" t="s">
        <v>85</v>
      </c>
      <c r="AV157" s="183" t="s">
        <v>181</v>
      </c>
      <c r="AW157" s="183" t="s">
        <v>188</v>
      </c>
      <c r="AX157" s="183" t="s">
        <v>22</v>
      </c>
      <c r="AY157" s="183" t="s">
        <v>216</v>
      </c>
    </row>
    <row r="158" spans="2:65" s="6" customFormat="1" ht="15.75" customHeight="1">
      <c r="B158" s="23"/>
      <c r="C158" s="192" t="s">
        <v>288</v>
      </c>
      <c r="D158" s="192" t="s">
        <v>325</v>
      </c>
      <c r="E158" s="193" t="s">
        <v>1038</v>
      </c>
      <c r="F158" s="194" t="s">
        <v>1039</v>
      </c>
      <c r="G158" s="195" t="s">
        <v>313</v>
      </c>
      <c r="H158" s="196">
        <v>2.904</v>
      </c>
      <c r="I158" s="197"/>
      <c r="J158" s="198">
        <f>ROUND($I$158*$H$158,2)</f>
        <v>0</v>
      </c>
      <c r="K158" s="194" t="s">
        <v>221</v>
      </c>
      <c r="L158" s="199"/>
      <c r="M158" s="200"/>
      <c r="N158" s="201" t="s">
        <v>48</v>
      </c>
      <c r="O158" s="24"/>
      <c r="P158" s="24"/>
      <c r="Q158" s="162">
        <v>1</v>
      </c>
      <c r="R158" s="162">
        <f>$Q$158*$H$158</f>
        <v>2.904</v>
      </c>
      <c r="S158" s="162">
        <v>0</v>
      </c>
      <c r="T158" s="163">
        <f>$S$158*$H$158</f>
        <v>0</v>
      </c>
      <c r="AR158" s="97" t="s">
        <v>262</v>
      </c>
      <c r="AT158" s="97" t="s">
        <v>325</v>
      </c>
      <c r="AU158" s="97" t="s">
        <v>85</v>
      </c>
      <c r="AY158" s="6" t="s">
        <v>216</v>
      </c>
      <c r="BE158" s="164">
        <f>IF($N$158="základní",$J$158,0)</f>
        <v>0</v>
      </c>
      <c r="BF158" s="164">
        <f>IF($N$158="snížená",$J$158,0)</f>
        <v>0</v>
      </c>
      <c r="BG158" s="164">
        <f>IF($N$158="zákl. přenesená",$J$158,0)</f>
        <v>0</v>
      </c>
      <c r="BH158" s="164">
        <f>IF($N$158="sníž. přenesená",$J$158,0)</f>
        <v>0</v>
      </c>
      <c r="BI158" s="164">
        <f>IF($N$158="nulová",$J$158,0)</f>
        <v>0</v>
      </c>
      <c r="BJ158" s="97" t="s">
        <v>22</v>
      </c>
      <c r="BK158" s="164">
        <f>ROUND($I$158*$H$158,2)</f>
        <v>0</v>
      </c>
      <c r="BL158" s="97" t="s">
        <v>181</v>
      </c>
      <c r="BM158" s="97" t="s">
        <v>1040</v>
      </c>
    </row>
    <row r="159" spans="2:47" s="6" customFormat="1" ht="27" customHeight="1">
      <c r="B159" s="23"/>
      <c r="C159" s="24"/>
      <c r="D159" s="165" t="s">
        <v>223</v>
      </c>
      <c r="E159" s="24"/>
      <c r="F159" s="166" t="s">
        <v>1041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223</v>
      </c>
      <c r="AU159" s="6" t="s">
        <v>85</v>
      </c>
    </row>
    <row r="160" spans="2:51" s="6" customFormat="1" ht="15.75" customHeight="1">
      <c r="B160" s="184"/>
      <c r="C160" s="185"/>
      <c r="D160" s="169" t="s">
        <v>225</v>
      </c>
      <c r="E160" s="185"/>
      <c r="F160" s="186" t="s">
        <v>395</v>
      </c>
      <c r="G160" s="185"/>
      <c r="H160" s="185"/>
      <c r="J160" s="185"/>
      <c r="K160" s="185"/>
      <c r="L160" s="187"/>
      <c r="M160" s="188"/>
      <c r="N160" s="185"/>
      <c r="O160" s="185"/>
      <c r="P160" s="185"/>
      <c r="Q160" s="185"/>
      <c r="R160" s="185"/>
      <c r="S160" s="185"/>
      <c r="T160" s="189"/>
      <c r="AT160" s="190" t="s">
        <v>225</v>
      </c>
      <c r="AU160" s="190" t="s">
        <v>85</v>
      </c>
      <c r="AV160" s="190" t="s">
        <v>22</v>
      </c>
      <c r="AW160" s="190" t="s">
        <v>188</v>
      </c>
      <c r="AX160" s="190" t="s">
        <v>77</v>
      </c>
      <c r="AY160" s="190" t="s">
        <v>216</v>
      </c>
    </row>
    <row r="161" spans="2:51" s="6" customFormat="1" ht="15.75" customHeight="1">
      <c r="B161" s="167"/>
      <c r="C161" s="168"/>
      <c r="D161" s="169" t="s">
        <v>225</v>
      </c>
      <c r="E161" s="168"/>
      <c r="F161" s="170" t="s">
        <v>1042</v>
      </c>
      <c r="G161" s="168"/>
      <c r="H161" s="171">
        <v>2.904</v>
      </c>
      <c r="J161" s="168"/>
      <c r="K161" s="168"/>
      <c r="L161" s="172"/>
      <c r="M161" s="173"/>
      <c r="N161" s="168"/>
      <c r="O161" s="168"/>
      <c r="P161" s="168"/>
      <c r="Q161" s="168"/>
      <c r="R161" s="168"/>
      <c r="S161" s="168"/>
      <c r="T161" s="174"/>
      <c r="AT161" s="175" t="s">
        <v>225</v>
      </c>
      <c r="AU161" s="175" t="s">
        <v>85</v>
      </c>
      <c r="AV161" s="175" t="s">
        <v>85</v>
      </c>
      <c r="AW161" s="175" t="s">
        <v>188</v>
      </c>
      <c r="AX161" s="175" t="s">
        <v>77</v>
      </c>
      <c r="AY161" s="175" t="s">
        <v>216</v>
      </c>
    </row>
    <row r="162" spans="2:51" s="6" customFormat="1" ht="15.75" customHeight="1">
      <c r="B162" s="176"/>
      <c r="C162" s="177"/>
      <c r="D162" s="169" t="s">
        <v>225</v>
      </c>
      <c r="E162" s="177"/>
      <c r="F162" s="178" t="s">
        <v>226</v>
      </c>
      <c r="G162" s="177"/>
      <c r="H162" s="179">
        <v>2.904</v>
      </c>
      <c r="J162" s="177"/>
      <c r="K162" s="177"/>
      <c r="L162" s="180"/>
      <c r="M162" s="181"/>
      <c r="N162" s="177"/>
      <c r="O162" s="177"/>
      <c r="P162" s="177"/>
      <c r="Q162" s="177"/>
      <c r="R162" s="177"/>
      <c r="S162" s="177"/>
      <c r="T162" s="182"/>
      <c r="AT162" s="183" t="s">
        <v>225</v>
      </c>
      <c r="AU162" s="183" t="s">
        <v>85</v>
      </c>
      <c r="AV162" s="183" t="s">
        <v>181</v>
      </c>
      <c r="AW162" s="183" t="s">
        <v>188</v>
      </c>
      <c r="AX162" s="183" t="s">
        <v>22</v>
      </c>
      <c r="AY162" s="183" t="s">
        <v>216</v>
      </c>
    </row>
    <row r="163" spans="2:63" s="140" customFormat="1" ht="30.75" customHeight="1">
      <c r="B163" s="141"/>
      <c r="C163" s="142"/>
      <c r="D163" s="142" t="s">
        <v>76</v>
      </c>
      <c r="E163" s="151" t="s">
        <v>85</v>
      </c>
      <c r="F163" s="151" t="s">
        <v>373</v>
      </c>
      <c r="G163" s="142"/>
      <c r="H163" s="142"/>
      <c r="J163" s="152">
        <f>$BK$163</f>
        <v>0</v>
      </c>
      <c r="K163" s="142"/>
      <c r="L163" s="145"/>
      <c r="M163" s="146"/>
      <c r="N163" s="142"/>
      <c r="O163" s="142"/>
      <c r="P163" s="147">
        <f>SUM($P$164:$P$182)</f>
        <v>0</v>
      </c>
      <c r="Q163" s="142"/>
      <c r="R163" s="147">
        <f>SUM($R$164:$R$182)</f>
        <v>1.27516901</v>
      </c>
      <c r="S163" s="142"/>
      <c r="T163" s="148">
        <f>SUM($T$164:$T$182)</f>
        <v>0</v>
      </c>
      <c r="AR163" s="149" t="s">
        <v>22</v>
      </c>
      <c r="AT163" s="149" t="s">
        <v>76</v>
      </c>
      <c r="AU163" s="149" t="s">
        <v>22</v>
      </c>
      <c r="AY163" s="149" t="s">
        <v>216</v>
      </c>
      <c r="BK163" s="150">
        <f>SUM($BK$164:$BK$182)</f>
        <v>0</v>
      </c>
    </row>
    <row r="164" spans="2:65" s="6" customFormat="1" ht="15.75" customHeight="1">
      <c r="B164" s="23"/>
      <c r="C164" s="153" t="s">
        <v>7</v>
      </c>
      <c r="D164" s="153" t="s">
        <v>218</v>
      </c>
      <c r="E164" s="154" t="s">
        <v>1043</v>
      </c>
      <c r="F164" s="155" t="s">
        <v>1044</v>
      </c>
      <c r="G164" s="156" t="s">
        <v>133</v>
      </c>
      <c r="H164" s="157">
        <v>0.497</v>
      </c>
      <c r="I164" s="158"/>
      <c r="J164" s="159">
        <f>ROUND($I$164*$H$164,2)</f>
        <v>0</v>
      </c>
      <c r="K164" s="155" t="s">
        <v>221</v>
      </c>
      <c r="L164" s="43"/>
      <c r="M164" s="160"/>
      <c r="N164" s="161" t="s">
        <v>48</v>
      </c>
      <c r="O164" s="24"/>
      <c r="P164" s="24"/>
      <c r="Q164" s="162">
        <v>2.45329</v>
      </c>
      <c r="R164" s="162">
        <f>$Q$164*$H$164</f>
        <v>1.21928513</v>
      </c>
      <c r="S164" s="162">
        <v>0</v>
      </c>
      <c r="T164" s="163">
        <f>$S$164*$H$164</f>
        <v>0</v>
      </c>
      <c r="AR164" s="97" t="s">
        <v>181</v>
      </c>
      <c r="AT164" s="97" t="s">
        <v>218</v>
      </c>
      <c r="AU164" s="97" t="s">
        <v>85</v>
      </c>
      <c r="AY164" s="6" t="s">
        <v>216</v>
      </c>
      <c r="BE164" s="164">
        <f>IF($N$164="základní",$J$164,0)</f>
        <v>0</v>
      </c>
      <c r="BF164" s="164">
        <f>IF($N$164="snížená",$J$164,0)</f>
        <v>0</v>
      </c>
      <c r="BG164" s="164">
        <f>IF($N$164="zákl. přenesená",$J$164,0)</f>
        <v>0</v>
      </c>
      <c r="BH164" s="164">
        <f>IF($N$164="sníž. přenesená",$J$164,0)</f>
        <v>0</v>
      </c>
      <c r="BI164" s="164">
        <f>IF($N$164="nulová",$J$164,0)</f>
        <v>0</v>
      </c>
      <c r="BJ164" s="97" t="s">
        <v>22</v>
      </c>
      <c r="BK164" s="164">
        <f>ROUND($I$164*$H$164,2)</f>
        <v>0</v>
      </c>
      <c r="BL164" s="97" t="s">
        <v>181</v>
      </c>
      <c r="BM164" s="97" t="s">
        <v>1045</v>
      </c>
    </row>
    <row r="165" spans="2:47" s="6" customFormat="1" ht="16.5" customHeight="1">
      <c r="B165" s="23"/>
      <c r="C165" s="24"/>
      <c r="D165" s="165" t="s">
        <v>223</v>
      </c>
      <c r="E165" s="24"/>
      <c r="F165" s="166" t="s">
        <v>1046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223</v>
      </c>
      <c r="AU165" s="6" t="s">
        <v>85</v>
      </c>
    </row>
    <row r="166" spans="2:51" s="6" customFormat="1" ht="15.75" customHeight="1">
      <c r="B166" s="184"/>
      <c r="C166" s="185"/>
      <c r="D166" s="169" t="s">
        <v>225</v>
      </c>
      <c r="E166" s="185"/>
      <c r="F166" s="186" t="s">
        <v>1047</v>
      </c>
      <c r="G166" s="185"/>
      <c r="H166" s="185"/>
      <c r="J166" s="185"/>
      <c r="K166" s="185"/>
      <c r="L166" s="187"/>
      <c r="M166" s="188"/>
      <c r="N166" s="185"/>
      <c r="O166" s="185"/>
      <c r="P166" s="185"/>
      <c r="Q166" s="185"/>
      <c r="R166" s="185"/>
      <c r="S166" s="185"/>
      <c r="T166" s="189"/>
      <c r="AT166" s="190" t="s">
        <v>225</v>
      </c>
      <c r="AU166" s="190" t="s">
        <v>85</v>
      </c>
      <c r="AV166" s="190" t="s">
        <v>22</v>
      </c>
      <c r="AW166" s="190" t="s">
        <v>188</v>
      </c>
      <c r="AX166" s="190" t="s">
        <v>77</v>
      </c>
      <c r="AY166" s="190" t="s">
        <v>216</v>
      </c>
    </row>
    <row r="167" spans="2:51" s="6" customFormat="1" ht="15.75" customHeight="1">
      <c r="B167" s="167"/>
      <c r="C167" s="168"/>
      <c r="D167" s="169" t="s">
        <v>225</v>
      </c>
      <c r="E167" s="168"/>
      <c r="F167" s="170" t="s">
        <v>1048</v>
      </c>
      <c r="G167" s="168"/>
      <c r="H167" s="171">
        <v>0.497</v>
      </c>
      <c r="J167" s="168"/>
      <c r="K167" s="168"/>
      <c r="L167" s="172"/>
      <c r="M167" s="173"/>
      <c r="N167" s="168"/>
      <c r="O167" s="168"/>
      <c r="P167" s="168"/>
      <c r="Q167" s="168"/>
      <c r="R167" s="168"/>
      <c r="S167" s="168"/>
      <c r="T167" s="174"/>
      <c r="AT167" s="175" t="s">
        <v>225</v>
      </c>
      <c r="AU167" s="175" t="s">
        <v>85</v>
      </c>
      <c r="AV167" s="175" t="s">
        <v>85</v>
      </c>
      <c r="AW167" s="175" t="s">
        <v>188</v>
      </c>
      <c r="AX167" s="175" t="s">
        <v>77</v>
      </c>
      <c r="AY167" s="175" t="s">
        <v>216</v>
      </c>
    </row>
    <row r="168" spans="2:51" s="6" customFormat="1" ht="15.75" customHeight="1">
      <c r="B168" s="176"/>
      <c r="C168" s="177"/>
      <c r="D168" s="169" t="s">
        <v>225</v>
      </c>
      <c r="E168" s="177" t="s">
        <v>182</v>
      </c>
      <c r="F168" s="178" t="s">
        <v>226</v>
      </c>
      <c r="G168" s="177"/>
      <c r="H168" s="179">
        <v>0.497</v>
      </c>
      <c r="J168" s="177"/>
      <c r="K168" s="177"/>
      <c r="L168" s="180"/>
      <c r="M168" s="181"/>
      <c r="N168" s="177"/>
      <c r="O168" s="177"/>
      <c r="P168" s="177"/>
      <c r="Q168" s="177"/>
      <c r="R168" s="177"/>
      <c r="S168" s="177"/>
      <c r="T168" s="182"/>
      <c r="AT168" s="183" t="s">
        <v>225</v>
      </c>
      <c r="AU168" s="183" t="s">
        <v>85</v>
      </c>
      <c r="AV168" s="183" t="s">
        <v>181</v>
      </c>
      <c r="AW168" s="183" t="s">
        <v>188</v>
      </c>
      <c r="AX168" s="183" t="s">
        <v>22</v>
      </c>
      <c r="AY168" s="183" t="s">
        <v>216</v>
      </c>
    </row>
    <row r="169" spans="2:65" s="6" customFormat="1" ht="15.75" customHeight="1">
      <c r="B169" s="23"/>
      <c r="C169" s="153" t="s">
        <v>298</v>
      </c>
      <c r="D169" s="153" t="s">
        <v>218</v>
      </c>
      <c r="E169" s="154" t="s">
        <v>1049</v>
      </c>
      <c r="F169" s="155" t="s">
        <v>1050</v>
      </c>
      <c r="G169" s="156" t="s">
        <v>112</v>
      </c>
      <c r="H169" s="157">
        <v>1.092</v>
      </c>
      <c r="I169" s="158"/>
      <c r="J169" s="159">
        <f>ROUND($I$169*$H$169,2)</f>
        <v>0</v>
      </c>
      <c r="K169" s="155" t="s">
        <v>221</v>
      </c>
      <c r="L169" s="43"/>
      <c r="M169" s="160"/>
      <c r="N169" s="161" t="s">
        <v>48</v>
      </c>
      <c r="O169" s="24"/>
      <c r="P169" s="24"/>
      <c r="Q169" s="162">
        <v>0.00103</v>
      </c>
      <c r="R169" s="162">
        <f>$Q$169*$H$169</f>
        <v>0.0011247600000000003</v>
      </c>
      <c r="S169" s="162">
        <v>0</v>
      </c>
      <c r="T169" s="163">
        <f>$S$169*$H$169</f>
        <v>0</v>
      </c>
      <c r="AR169" s="97" t="s">
        <v>181</v>
      </c>
      <c r="AT169" s="97" t="s">
        <v>218</v>
      </c>
      <c r="AU169" s="97" t="s">
        <v>85</v>
      </c>
      <c r="AY169" s="6" t="s">
        <v>216</v>
      </c>
      <c r="BE169" s="164">
        <f>IF($N$169="základní",$J$169,0)</f>
        <v>0</v>
      </c>
      <c r="BF169" s="164">
        <f>IF($N$169="snížená",$J$169,0)</f>
        <v>0</v>
      </c>
      <c r="BG169" s="164">
        <f>IF($N$169="zákl. přenesená",$J$169,0)</f>
        <v>0</v>
      </c>
      <c r="BH169" s="164">
        <f>IF($N$169="sníž. přenesená",$J$169,0)</f>
        <v>0</v>
      </c>
      <c r="BI169" s="164">
        <f>IF($N$169="nulová",$J$169,0)</f>
        <v>0</v>
      </c>
      <c r="BJ169" s="97" t="s">
        <v>22</v>
      </c>
      <c r="BK169" s="164">
        <f>ROUND($I$169*$H$169,2)</f>
        <v>0</v>
      </c>
      <c r="BL169" s="97" t="s">
        <v>181</v>
      </c>
      <c r="BM169" s="97" t="s">
        <v>1051</v>
      </c>
    </row>
    <row r="170" spans="2:47" s="6" customFormat="1" ht="27" customHeight="1">
      <c r="B170" s="23"/>
      <c r="C170" s="24"/>
      <c r="D170" s="165" t="s">
        <v>223</v>
      </c>
      <c r="E170" s="24"/>
      <c r="F170" s="166" t="s">
        <v>1052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223</v>
      </c>
      <c r="AU170" s="6" t="s">
        <v>85</v>
      </c>
    </row>
    <row r="171" spans="2:51" s="6" customFormat="1" ht="15.75" customHeight="1">
      <c r="B171" s="184"/>
      <c r="C171" s="185"/>
      <c r="D171" s="169" t="s">
        <v>225</v>
      </c>
      <c r="E171" s="185"/>
      <c r="F171" s="186" t="s">
        <v>1053</v>
      </c>
      <c r="G171" s="185"/>
      <c r="H171" s="185"/>
      <c r="J171" s="185"/>
      <c r="K171" s="185"/>
      <c r="L171" s="187"/>
      <c r="M171" s="188"/>
      <c r="N171" s="185"/>
      <c r="O171" s="185"/>
      <c r="P171" s="185"/>
      <c r="Q171" s="185"/>
      <c r="R171" s="185"/>
      <c r="S171" s="185"/>
      <c r="T171" s="189"/>
      <c r="AT171" s="190" t="s">
        <v>225</v>
      </c>
      <c r="AU171" s="190" t="s">
        <v>85</v>
      </c>
      <c r="AV171" s="190" t="s">
        <v>22</v>
      </c>
      <c r="AW171" s="190" t="s">
        <v>188</v>
      </c>
      <c r="AX171" s="190" t="s">
        <v>77</v>
      </c>
      <c r="AY171" s="190" t="s">
        <v>216</v>
      </c>
    </row>
    <row r="172" spans="2:51" s="6" customFormat="1" ht="15.75" customHeight="1">
      <c r="B172" s="167"/>
      <c r="C172" s="168"/>
      <c r="D172" s="169" t="s">
        <v>225</v>
      </c>
      <c r="E172" s="168"/>
      <c r="F172" s="170" t="s">
        <v>1054</v>
      </c>
      <c r="G172" s="168"/>
      <c r="H172" s="171">
        <v>1.092</v>
      </c>
      <c r="J172" s="168"/>
      <c r="K172" s="168"/>
      <c r="L172" s="172"/>
      <c r="M172" s="173"/>
      <c r="N172" s="168"/>
      <c r="O172" s="168"/>
      <c r="P172" s="168"/>
      <c r="Q172" s="168"/>
      <c r="R172" s="168"/>
      <c r="S172" s="168"/>
      <c r="T172" s="174"/>
      <c r="AT172" s="175" t="s">
        <v>225</v>
      </c>
      <c r="AU172" s="175" t="s">
        <v>85</v>
      </c>
      <c r="AV172" s="175" t="s">
        <v>85</v>
      </c>
      <c r="AW172" s="175" t="s">
        <v>188</v>
      </c>
      <c r="AX172" s="175" t="s">
        <v>77</v>
      </c>
      <c r="AY172" s="175" t="s">
        <v>216</v>
      </c>
    </row>
    <row r="173" spans="2:51" s="6" customFormat="1" ht="15.75" customHeight="1">
      <c r="B173" s="176"/>
      <c r="C173" s="177"/>
      <c r="D173" s="169" t="s">
        <v>225</v>
      </c>
      <c r="E173" s="177" t="s">
        <v>110</v>
      </c>
      <c r="F173" s="178" t="s">
        <v>226</v>
      </c>
      <c r="G173" s="177"/>
      <c r="H173" s="179">
        <v>1.092</v>
      </c>
      <c r="J173" s="177"/>
      <c r="K173" s="177"/>
      <c r="L173" s="180"/>
      <c r="M173" s="181"/>
      <c r="N173" s="177"/>
      <c r="O173" s="177"/>
      <c r="P173" s="177"/>
      <c r="Q173" s="177"/>
      <c r="R173" s="177"/>
      <c r="S173" s="177"/>
      <c r="T173" s="182"/>
      <c r="AT173" s="183" t="s">
        <v>225</v>
      </c>
      <c r="AU173" s="183" t="s">
        <v>85</v>
      </c>
      <c r="AV173" s="183" t="s">
        <v>181</v>
      </c>
      <c r="AW173" s="183" t="s">
        <v>188</v>
      </c>
      <c r="AX173" s="183" t="s">
        <v>22</v>
      </c>
      <c r="AY173" s="183" t="s">
        <v>216</v>
      </c>
    </row>
    <row r="174" spans="2:65" s="6" customFormat="1" ht="15.75" customHeight="1">
      <c r="B174" s="23"/>
      <c r="C174" s="153" t="s">
        <v>303</v>
      </c>
      <c r="D174" s="153" t="s">
        <v>218</v>
      </c>
      <c r="E174" s="154" t="s">
        <v>1055</v>
      </c>
      <c r="F174" s="155" t="s">
        <v>1056</v>
      </c>
      <c r="G174" s="156" t="s">
        <v>112</v>
      </c>
      <c r="H174" s="157">
        <v>1.092</v>
      </c>
      <c r="I174" s="158"/>
      <c r="J174" s="159">
        <f>ROUND($I$174*$H$174,2)</f>
        <v>0</v>
      </c>
      <c r="K174" s="155" t="s">
        <v>221</v>
      </c>
      <c r="L174" s="43"/>
      <c r="M174" s="160"/>
      <c r="N174" s="161" t="s">
        <v>48</v>
      </c>
      <c r="O174" s="24"/>
      <c r="P174" s="24"/>
      <c r="Q174" s="162">
        <v>0</v>
      </c>
      <c r="R174" s="162">
        <f>$Q$174*$H$174</f>
        <v>0</v>
      </c>
      <c r="S174" s="162">
        <v>0</v>
      </c>
      <c r="T174" s="163">
        <f>$S$174*$H$174</f>
        <v>0</v>
      </c>
      <c r="AR174" s="97" t="s">
        <v>181</v>
      </c>
      <c r="AT174" s="97" t="s">
        <v>218</v>
      </c>
      <c r="AU174" s="97" t="s">
        <v>85</v>
      </c>
      <c r="AY174" s="6" t="s">
        <v>216</v>
      </c>
      <c r="BE174" s="164">
        <f>IF($N$174="základní",$J$174,0)</f>
        <v>0</v>
      </c>
      <c r="BF174" s="164">
        <f>IF($N$174="snížená",$J$174,0)</f>
        <v>0</v>
      </c>
      <c r="BG174" s="164">
        <f>IF($N$174="zákl. přenesená",$J$174,0)</f>
        <v>0</v>
      </c>
      <c r="BH174" s="164">
        <f>IF($N$174="sníž. přenesená",$J$174,0)</f>
        <v>0</v>
      </c>
      <c r="BI174" s="164">
        <f>IF($N$174="nulová",$J$174,0)</f>
        <v>0</v>
      </c>
      <c r="BJ174" s="97" t="s">
        <v>22</v>
      </c>
      <c r="BK174" s="164">
        <f>ROUND($I$174*$H$174,2)</f>
        <v>0</v>
      </c>
      <c r="BL174" s="97" t="s">
        <v>181</v>
      </c>
      <c r="BM174" s="97" t="s">
        <v>1057</v>
      </c>
    </row>
    <row r="175" spans="2:47" s="6" customFormat="1" ht="27" customHeight="1">
      <c r="B175" s="23"/>
      <c r="C175" s="24"/>
      <c r="D175" s="165" t="s">
        <v>223</v>
      </c>
      <c r="E175" s="24"/>
      <c r="F175" s="166" t="s">
        <v>1058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223</v>
      </c>
      <c r="AU175" s="6" t="s">
        <v>85</v>
      </c>
    </row>
    <row r="176" spans="2:51" s="6" customFormat="1" ht="15.75" customHeight="1">
      <c r="B176" s="167"/>
      <c r="C176" s="168"/>
      <c r="D176" s="169" t="s">
        <v>225</v>
      </c>
      <c r="E176" s="168"/>
      <c r="F176" s="170" t="s">
        <v>110</v>
      </c>
      <c r="G176" s="168"/>
      <c r="H176" s="171">
        <v>1.092</v>
      </c>
      <c r="J176" s="168"/>
      <c r="K176" s="168"/>
      <c r="L176" s="172"/>
      <c r="M176" s="173"/>
      <c r="N176" s="168"/>
      <c r="O176" s="168"/>
      <c r="P176" s="168"/>
      <c r="Q176" s="168"/>
      <c r="R176" s="168"/>
      <c r="S176" s="168"/>
      <c r="T176" s="174"/>
      <c r="AT176" s="175" t="s">
        <v>225</v>
      </c>
      <c r="AU176" s="175" t="s">
        <v>85</v>
      </c>
      <c r="AV176" s="175" t="s">
        <v>85</v>
      </c>
      <c r="AW176" s="175" t="s">
        <v>188</v>
      </c>
      <c r="AX176" s="175" t="s">
        <v>77</v>
      </c>
      <c r="AY176" s="175" t="s">
        <v>216</v>
      </c>
    </row>
    <row r="177" spans="2:51" s="6" customFormat="1" ht="15.75" customHeight="1">
      <c r="B177" s="176"/>
      <c r="C177" s="177"/>
      <c r="D177" s="169" t="s">
        <v>225</v>
      </c>
      <c r="E177" s="177"/>
      <c r="F177" s="178" t="s">
        <v>226</v>
      </c>
      <c r="G177" s="177"/>
      <c r="H177" s="179">
        <v>1.092</v>
      </c>
      <c r="J177" s="177"/>
      <c r="K177" s="177"/>
      <c r="L177" s="180"/>
      <c r="M177" s="181"/>
      <c r="N177" s="177"/>
      <c r="O177" s="177"/>
      <c r="P177" s="177"/>
      <c r="Q177" s="177"/>
      <c r="R177" s="177"/>
      <c r="S177" s="177"/>
      <c r="T177" s="182"/>
      <c r="AT177" s="183" t="s">
        <v>225</v>
      </c>
      <c r="AU177" s="183" t="s">
        <v>85</v>
      </c>
      <c r="AV177" s="183" t="s">
        <v>181</v>
      </c>
      <c r="AW177" s="183" t="s">
        <v>188</v>
      </c>
      <c r="AX177" s="183" t="s">
        <v>22</v>
      </c>
      <c r="AY177" s="183" t="s">
        <v>216</v>
      </c>
    </row>
    <row r="178" spans="2:65" s="6" customFormat="1" ht="15.75" customHeight="1">
      <c r="B178" s="23"/>
      <c r="C178" s="153" t="s">
        <v>307</v>
      </c>
      <c r="D178" s="153" t="s">
        <v>218</v>
      </c>
      <c r="E178" s="154" t="s">
        <v>1059</v>
      </c>
      <c r="F178" s="155" t="s">
        <v>1060</v>
      </c>
      <c r="G178" s="156" t="s">
        <v>313</v>
      </c>
      <c r="H178" s="157">
        <v>0.052</v>
      </c>
      <c r="I178" s="158"/>
      <c r="J178" s="159">
        <f>ROUND($I$178*$H$178,2)</f>
        <v>0</v>
      </c>
      <c r="K178" s="155" t="s">
        <v>221</v>
      </c>
      <c r="L178" s="43"/>
      <c r="M178" s="160"/>
      <c r="N178" s="161" t="s">
        <v>48</v>
      </c>
      <c r="O178" s="24"/>
      <c r="P178" s="24"/>
      <c r="Q178" s="162">
        <v>1.05306</v>
      </c>
      <c r="R178" s="162">
        <f>$Q$178*$H$178</f>
        <v>0.05475912</v>
      </c>
      <c r="S178" s="162">
        <v>0</v>
      </c>
      <c r="T178" s="163">
        <f>$S$178*$H$178</f>
        <v>0</v>
      </c>
      <c r="AR178" s="97" t="s">
        <v>181</v>
      </c>
      <c r="AT178" s="97" t="s">
        <v>218</v>
      </c>
      <c r="AU178" s="97" t="s">
        <v>85</v>
      </c>
      <c r="AY178" s="6" t="s">
        <v>216</v>
      </c>
      <c r="BE178" s="164">
        <f>IF($N$178="základní",$J$178,0)</f>
        <v>0</v>
      </c>
      <c r="BF178" s="164">
        <f>IF($N$178="snížená",$J$178,0)</f>
        <v>0</v>
      </c>
      <c r="BG178" s="164">
        <f>IF($N$178="zákl. přenesená",$J$178,0)</f>
        <v>0</v>
      </c>
      <c r="BH178" s="164">
        <f>IF($N$178="sníž. přenesená",$J$178,0)</f>
        <v>0</v>
      </c>
      <c r="BI178" s="164">
        <f>IF($N$178="nulová",$J$178,0)</f>
        <v>0</v>
      </c>
      <c r="BJ178" s="97" t="s">
        <v>22</v>
      </c>
      <c r="BK178" s="164">
        <f>ROUND($I$178*$H$178,2)</f>
        <v>0</v>
      </c>
      <c r="BL178" s="97" t="s">
        <v>181</v>
      </c>
      <c r="BM178" s="97" t="s">
        <v>1061</v>
      </c>
    </row>
    <row r="179" spans="2:47" s="6" customFormat="1" ht="16.5" customHeight="1">
      <c r="B179" s="23"/>
      <c r="C179" s="24"/>
      <c r="D179" s="165" t="s">
        <v>223</v>
      </c>
      <c r="E179" s="24"/>
      <c r="F179" s="166" t="s">
        <v>1062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223</v>
      </c>
      <c r="AU179" s="6" t="s">
        <v>85</v>
      </c>
    </row>
    <row r="180" spans="2:51" s="6" customFormat="1" ht="15.75" customHeight="1">
      <c r="B180" s="184"/>
      <c r="C180" s="185"/>
      <c r="D180" s="169" t="s">
        <v>225</v>
      </c>
      <c r="E180" s="185"/>
      <c r="F180" s="186" t="s">
        <v>1063</v>
      </c>
      <c r="G180" s="185"/>
      <c r="H180" s="185"/>
      <c r="J180" s="185"/>
      <c r="K180" s="185"/>
      <c r="L180" s="187"/>
      <c r="M180" s="188"/>
      <c r="N180" s="185"/>
      <c r="O180" s="185"/>
      <c r="P180" s="185"/>
      <c r="Q180" s="185"/>
      <c r="R180" s="185"/>
      <c r="S180" s="185"/>
      <c r="T180" s="189"/>
      <c r="AT180" s="190" t="s">
        <v>225</v>
      </c>
      <c r="AU180" s="190" t="s">
        <v>85</v>
      </c>
      <c r="AV180" s="190" t="s">
        <v>22</v>
      </c>
      <c r="AW180" s="190" t="s">
        <v>188</v>
      </c>
      <c r="AX180" s="190" t="s">
        <v>77</v>
      </c>
      <c r="AY180" s="190" t="s">
        <v>216</v>
      </c>
    </row>
    <row r="181" spans="2:51" s="6" customFormat="1" ht="15.75" customHeight="1">
      <c r="B181" s="167"/>
      <c r="C181" s="168"/>
      <c r="D181" s="169" t="s">
        <v>225</v>
      </c>
      <c r="E181" s="168"/>
      <c r="F181" s="170" t="s">
        <v>1064</v>
      </c>
      <c r="G181" s="168"/>
      <c r="H181" s="171">
        <v>0.052</v>
      </c>
      <c r="J181" s="168"/>
      <c r="K181" s="168"/>
      <c r="L181" s="172"/>
      <c r="M181" s="173"/>
      <c r="N181" s="168"/>
      <c r="O181" s="168"/>
      <c r="P181" s="168"/>
      <c r="Q181" s="168"/>
      <c r="R181" s="168"/>
      <c r="S181" s="168"/>
      <c r="T181" s="174"/>
      <c r="AT181" s="175" t="s">
        <v>225</v>
      </c>
      <c r="AU181" s="175" t="s">
        <v>85</v>
      </c>
      <c r="AV181" s="175" t="s">
        <v>85</v>
      </c>
      <c r="AW181" s="175" t="s">
        <v>188</v>
      </c>
      <c r="AX181" s="175" t="s">
        <v>77</v>
      </c>
      <c r="AY181" s="175" t="s">
        <v>216</v>
      </c>
    </row>
    <row r="182" spans="2:51" s="6" customFormat="1" ht="15.75" customHeight="1">
      <c r="B182" s="176"/>
      <c r="C182" s="177"/>
      <c r="D182" s="169" t="s">
        <v>225</v>
      </c>
      <c r="E182" s="177"/>
      <c r="F182" s="178" t="s">
        <v>226</v>
      </c>
      <c r="G182" s="177"/>
      <c r="H182" s="179">
        <v>0.052</v>
      </c>
      <c r="J182" s="177"/>
      <c r="K182" s="177"/>
      <c r="L182" s="180"/>
      <c r="M182" s="181"/>
      <c r="N182" s="177"/>
      <c r="O182" s="177"/>
      <c r="P182" s="177"/>
      <c r="Q182" s="177"/>
      <c r="R182" s="177"/>
      <c r="S182" s="177"/>
      <c r="T182" s="182"/>
      <c r="AT182" s="183" t="s">
        <v>225</v>
      </c>
      <c r="AU182" s="183" t="s">
        <v>85</v>
      </c>
      <c r="AV182" s="183" t="s">
        <v>181</v>
      </c>
      <c r="AW182" s="183" t="s">
        <v>188</v>
      </c>
      <c r="AX182" s="183" t="s">
        <v>22</v>
      </c>
      <c r="AY182" s="183" t="s">
        <v>216</v>
      </c>
    </row>
    <row r="183" spans="2:63" s="140" customFormat="1" ht="30.75" customHeight="1">
      <c r="B183" s="141"/>
      <c r="C183" s="142"/>
      <c r="D183" s="142" t="s">
        <v>76</v>
      </c>
      <c r="E183" s="151" t="s">
        <v>181</v>
      </c>
      <c r="F183" s="151" t="s">
        <v>397</v>
      </c>
      <c r="G183" s="142"/>
      <c r="H183" s="142"/>
      <c r="J183" s="152">
        <f>$BK$183</f>
        <v>0</v>
      </c>
      <c r="K183" s="142"/>
      <c r="L183" s="145"/>
      <c r="M183" s="146"/>
      <c r="N183" s="142"/>
      <c r="O183" s="142"/>
      <c r="P183" s="147">
        <f>SUM($P$184:$P$188)</f>
        <v>0</v>
      </c>
      <c r="Q183" s="142"/>
      <c r="R183" s="147">
        <f>SUM($R$184:$R$188)</f>
        <v>0.8716449700000001</v>
      </c>
      <c r="S183" s="142"/>
      <c r="T183" s="148">
        <f>SUM($T$184:$T$188)</f>
        <v>0</v>
      </c>
      <c r="AR183" s="149" t="s">
        <v>22</v>
      </c>
      <c r="AT183" s="149" t="s">
        <v>76</v>
      </c>
      <c r="AU183" s="149" t="s">
        <v>22</v>
      </c>
      <c r="AY183" s="149" t="s">
        <v>216</v>
      </c>
      <c r="BK183" s="150">
        <f>SUM($BK$184:$BK$188)</f>
        <v>0</v>
      </c>
    </row>
    <row r="184" spans="2:65" s="6" customFormat="1" ht="15.75" customHeight="1">
      <c r="B184" s="23"/>
      <c r="C184" s="153" t="s">
        <v>310</v>
      </c>
      <c r="D184" s="153" t="s">
        <v>218</v>
      </c>
      <c r="E184" s="154" t="s">
        <v>822</v>
      </c>
      <c r="F184" s="155" t="s">
        <v>823</v>
      </c>
      <c r="G184" s="156" t="s">
        <v>133</v>
      </c>
      <c r="H184" s="157">
        <v>0.461</v>
      </c>
      <c r="I184" s="158"/>
      <c r="J184" s="159">
        <f>ROUND($I$184*$H$184,2)</f>
        <v>0</v>
      </c>
      <c r="K184" s="155" t="s">
        <v>221</v>
      </c>
      <c r="L184" s="43"/>
      <c r="M184" s="160"/>
      <c r="N184" s="161" t="s">
        <v>48</v>
      </c>
      <c r="O184" s="24"/>
      <c r="P184" s="24"/>
      <c r="Q184" s="162">
        <v>1.89077</v>
      </c>
      <c r="R184" s="162">
        <f>$Q$184*$H$184</f>
        <v>0.8716449700000001</v>
      </c>
      <c r="S184" s="162">
        <v>0</v>
      </c>
      <c r="T184" s="163">
        <f>$S$184*$H$184</f>
        <v>0</v>
      </c>
      <c r="AR184" s="97" t="s">
        <v>181</v>
      </c>
      <c r="AT184" s="97" t="s">
        <v>218</v>
      </c>
      <c r="AU184" s="97" t="s">
        <v>85</v>
      </c>
      <c r="AY184" s="6" t="s">
        <v>216</v>
      </c>
      <c r="BE184" s="164">
        <f>IF($N$184="základní",$J$184,0)</f>
        <v>0</v>
      </c>
      <c r="BF184" s="164">
        <f>IF($N$184="snížená",$J$184,0)</f>
        <v>0</v>
      </c>
      <c r="BG184" s="164">
        <f>IF($N$184="zákl. přenesená",$J$184,0)</f>
        <v>0</v>
      </c>
      <c r="BH184" s="164">
        <f>IF($N$184="sníž. přenesená",$J$184,0)</f>
        <v>0</v>
      </c>
      <c r="BI184" s="164">
        <f>IF($N$184="nulová",$J$184,0)</f>
        <v>0</v>
      </c>
      <c r="BJ184" s="97" t="s">
        <v>22</v>
      </c>
      <c r="BK184" s="164">
        <f>ROUND($I$184*$H$184,2)</f>
        <v>0</v>
      </c>
      <c r="BL184" s="97" t="s">
        <v>181</v>
      </c>
      <c r="BM184" s="97" t="s">
        <v>1065</v>
      </c>
    </row>
    <row r="185" spans="2:47" s="6" customFormat="1" ht="16.5" customHeight="1">
      <c r="B185" s="23"/>
      <c r="C185" s="24"/>
      <c r="D185" s="165" t="s">
        <v>223</v>
      </c>
      <c r="E185" s="24"/>
      <c r="F185" s="166" t="s">
        <v>825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223</v>
      </c>
      <c r="AU185" s="6" t="s">
        <v>85</v>
      </c>
    </row>
    <row r="186" spans="2:51" s="6" customFormat="1" ht="15.75" customHeight="1">
      <c r="B186" s="184"/>
      <c r="C186" s="185"/>
      <c r="D186" s="169" t="s">
        <v>225</v>
      </c>
      <c r="E186" s="185"/>
      <c r="F186" s="186" t="s">
        <v>794</v>
      </c>
      <c r="G186" s="185"/>
      <c r="H186" s="185"/>
      <c r="J186" s="185"/>
      <c r="K186" s="185"/>
      <c r="L186" s="187"/>
      <c r="M186" s="188"/>
      <c r="N186" s="185"/>
      <c r="O186" s="185"/>
      <c r="P186" s="185"/>
      <c r="Q186" s="185"/>
      <c r="R186" s="185"/>
      <c r="S186" s="185"/>
      <c r="T186" s="189"/>
      <c r="AT186" s="190" t="s">
        <v>225</v>
      </c>
      <c r="AU186" s="190" t="s">
        <v>85</v>
      </c>
      <c r="AV186" s="190" t="s">
        <v>22</v>
      </c>
      <c r="AW186" s="190" t="s">
        <v>188</v>
      </c>
      <c r="AX186" s="190" t="s">
        <v>77</v>
      </c>
      <c r="AY186" s="190" t="s">
        <v>216</v>
      </c>
    </row>
    <row r="187" spans="2:51" s="6" customFormat="1" ht="15.75" customHeight="1">
      <c r="B187" s="167"/>
      <c r="C187" s="168"/>
      <c r="D187" s="169" t="s">
        <v>225</v>
      </c>
      <c r="E187" s="168" t="s">
        <v>122</v>
      </c>
      <c r="F187" s="170" t="s">
        <v>1066</v>
      </c>
      <c r="G187" s="168"/>
      <c r="H187" s="171">
        <v>0.461</v>
      </c>
      <c r="J187" s="168"/>
      <c r="K187" s="168"/>
      <c r="L187" s="172"/>
      <c r="M187" s="173"/>
      <c r="N187" s="168"/>
      <c r="O187" s="168"/>
      <c r="P187" s="168"/>
      <c r="Q187" s="168"/>
      <c r="R187" s="168"/>
      <c r="S187" s="168"/>
      <c r="T187" s="174"/>
      <c r="AT187" s="175" t="s">
        <v>225</v>
      </c>
      <c r="AU187" s="175" t="s">
        <v>85</v>
      </c>
      <c r="AV187" s="175" t="s">
        <v>85</v>
      </c>
      <c r="AW187" s="175" t="s">
        <v>188</v>
      </c>
      <c r="AX187" s="175" t="s">
        <v>77</v>
      </c>
      <c r="AY187" s="175" t="s">
        <v>216</v>
      </c>
    </row>
    <row r="188" spans="2:51" s="6" customFormat="1" ht="15.75" customHeight="1">
      <c r="B188" s="176"/>
      <c r="C188" s="177"/>
      <c r="D188" s="169" t="s">
        <v>225</v>
      </c>
      <c r="E188" s="177"/>
      <c r="F188" s="178" t="s">
        <v>226</v>
      </c>
      <c r="G188" s="177"/>
      <c r="H188" s="179">
        <v>0.461</v>
      </c>
      <c r="J188" s="177"/>
      <c r="K188" s="177"/>
      <c r="L188" s="180"/>
      <c r="M188" s="181"/>
      <c r="N188" s="177"/>
      <c r="O188" s="177"/>
      <c r="P188" s="177"/>
      <c r="Q188" s="177"/>
      <c r="R188" s="177"/>
      <c r="S188" s="177"/>
      <c r="T188" s="182"/>
      <c r="AT188" s="183" t="s">
        <v>225</v>
      </c>
      <c r="AU188" s="183" t="s">
        <v>85</v>
      </c>
      <c r="AV188" s="183" t="s">
        <v>181</v>
      </c>
      <c r="AW188" s="183" t="s">
        <v>188</v>
      </c>
      <c r="AX188" s="183" t="s">
        <v>22</v>
      </c>
      <c r="AY188" s="183" t="s">
        <v>216</v>
      </c>
    </row>
    <row r="189" spans="2:63" s="140" customFormat="1" ht="30.75" customHeight="1">
      <c r="B189" s="141"/>
      <c r="C189" s="142"/>
      <c r="D189" s="142" t="s">
        <v>76</v>
      </c>
      <c r="E189" s="151" t="s">
        <v>244</v>
      </c>
      <c r="F189" s="151" t="s">
        <v>402</v>
      </c>
      <c r="G189" s="142"/>
      <c r="H189" s="142"/>
      <c r="J189" s="152">
        <f>$BK$189</f>
        <v>0</v>
      </c>
      <c r="K189" s="142"/>
      <c r="L189" s="145"/>
      <c r="M189" s="146"/>
      <c r="N189" s="142"/>
      <c r="O189" s="142"/>
      <c r="P189" s="147">
        <f>SUM($P$190:$P$199)</f>
        <v>0</v>
      </c>
      <c r="Q189" s="142"/>
      <c r="R189" s="147">
        <f>SUM($R$190:$R$199)</f>
        <v>0.75628</v>
      </c>
      <c r="S189" s="142"/>
      <c r="T189" s="148">
        <f>SUM($T$190:$T$199)</f>
        <v>0</v>
      </c>
      <c r="AR189" s="149" t="s">
        <v>22</v>
      </c>
      <c r="AT189" s="149" t="s">
        <v>76</v>
      </c>
      <c r="AU189" s="149" t="s">
        <v>22</v>
      </c>
      <c r="AY189" s="149" t="s">
        <v>216</v>
      </c>
      <c r="BK189" s="150">
        <f>SUM($BK$190:$BK$199)</f>
        <v>0</v>
      </c>
    </row>
    <row r="190" spans="2:65" s="6" customFormat="1" ht="15.75" customHeight="1">
      <c r="B190" s="23"/>
      <c r="C190" s="153" t="s">
        <v>317</v>
      </c>
      <c r="D190" s="153" t="s">
        <v>218</v>
      </c>
      <c r="E190" s="154" t="s">
        <v>1067</v>
      </c>
      <c r="F190" s="155" t="s">
        <v>1068</v>
      </c>
      <c r="G190" s="156" t="s">
        <v>112</v>
      </c>
      <c r="H190" s="157">
        <v>3.312</v>
      </c>
      <c r="I190" s="158"/>
      <c r="J190" s="159">
        <f>ROUND($I$190*$H$190,2)</f>
        <v>0</v>
      </c>
      <c r="K190" s="155" t="s">
        <v>221</v>
      </c>
      <c r="L190" s="43"/>
      <c r="M190" s="160"/>
      <c r="N190" s="161" t="s">
        <v>48</v>
      </c>
      <c r="O190" s="24"/>
      <c r="P190" s="24"/>
      <c r="Q190" s="162">
        <v>0</v>
      </c>
      <c r="R190" s="162">
        <f>$Q$190*$H$190</f>
        <v>0</v>
      </c>
      <c r="S190" s="162">
        <v>0</v>
      </c>
      <c r="T190" s="163">
        <f>$S$190*$H$190</f>
        <v>0</v>
      </c>
      <c r="AR190" s="97" t="s">
        <v>181</v>
      </c>
      <c r="AT190" s="97" t="s">
        <v>218</v>
      </c>
      <c r="AU190" s="97" t="s">
        <v>85</v>
      </c>
      <c r="AY190" s="6" t="s">
        <v>216</v>
      </c>
      <c r="BE190" s="164">
        <f>IF($N$190="základní",$J$190,0)</f>
        <v>0</v>
      </c>
      <c r="BF190" s="164">
        <f>IF($N$190="snížená",$J$190,0)</f>
        <v>0</v>
      </c>
      <c r="BG190" s="164">
        <f>IF($N$190="zákl. přenesená",$J$190,0)</f>
        <v>0</v>
      </c>
      <c r="BH190" s="164">
        <f>IF($N$190="sníž. přenesená",$J$190,0)</f>
        <v>0</v>
      </c>
      <c r="BI190" s="164">
        <f>IF($N$190="nulová",$J$190,0)</f>
        <v>0</v>
      </c>
      <c r="BJ190" s="97" t="s">
        <v>22</v>
      </c>
      <c r="BK190" s="164">
        <f>ROUND($I$190*$H$190,2)</f>
        <v>0</v>
      </c>
      <c r="BL190" s="97" t="s">
        <v>181</v>
      </c>
      <c r="BM190" s="97" t="s">
        <v>1069</v>
      </c>
    </row>
    <row r="191" spans="2:47" s="6" customFormat="1" ht="16.5" customHeight="1">
      <c r="B191" s="23"/>
      <c r="C191" s="24"/>
      <c r="D191" s="165" t="s">
        <v>223</v>
      </c>
      <c r="E191" s="24"/>
      <c r="F191" s="166" t="s">
        <v>1070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223</v>
      </c>
      <c r="AU191" s="6" t="s">
        <v>85</v>
      </c>
    </row>
    <row r="192" spans="2:51" s="6" customFormat="1" ht="15.75" customHeight="1">
      <c r="B192" s="184"/>
      <c r="C192" s="185"/>
      <c r="D192" s="169" t="s">
        <v>225</v>
      </c>
      <c r="E192" s="185"/>
      <c r="F192" s="186" t="s">
        <v>1047</v>
      </c>
      <c r="G192" s="185"/>
      <c r="H192" s="185"/>
      <c r="J192" s="185"/>
      <c r="K192" s="185"/>
      <c r="L192" s="187"/>
      <c r="M192" s="188"/>
      <c r="N192" s="185"/>
      <c r="O192" s="185"/>
      <c r="P192" s="185"/>
      <c r="Q192" s="185"/>
      <c r="R192" s="185"/>
      <c r="S192" s="185"/>
      <c r="T192" s="189"/>
      <c r="AT192" s="190" t="s">
        <v>225</v>
      </c>
      <c r="AU192" s="190" t="s">
        <v>85</v>
      </c>
      <c r="AV192" s="190" t="s">
        <v>22</v>
      </c>
      <c r="AW192" s="190" t="s">
        <v>188</v>
      </c>
      <c r="AX192" s="190" t="s">
        <v>77</v>
      </c>
      <c r="AY192" s="190" t="s">
        <v>216</v>
      </c>
    </row>
    <row r="193" spans="2:51" s="6" customFormat="1" ht="15.75" customHeight="1">
      <c r="B193" s="167"/>
      <c r="C193" s="168"/>
      <c r="D193" s="169" t="s">
        <v>225</v>
      </c>
      <c r="E193" s="168"/>
      <c r="F193" s="170" t="s">
        <v>1071</v>
      </c>
      <c r="G193" s="168"/>
      <c r="H193" s="171">
        <v>3.312</v>
      </c>
      <c r="J193" s="168"/>
      <c r="K193" s="168"/>
      <c r="L193" s="172"/>
      <c r="M193" s="173"/>
      <c r="N193" s="168"/>
      <c r="O193" s="168"/>
      <c r="P193" s="168"/>
      <c r="Q193" s="168"/>
      <c r="R193" s="168"/>
      <c r="S193" s="168"/>
      <c r="T193" s="174"/>
      <c r="AT193" s="175" t="s">
        <v>225</v>
      </c>
      <c r="AU193" s="175" t="s">
        <v>85</v>
      </c>
      <c r="AV193" s="175" t="s">
        <v>85</v>
      </c>
      <c r="AW193" s="175" t="s">
        <v>188</v>
      </c>
      <c r="AX193" s="175" t="s">
        <v>77</v>
      </c>
      <c r="AY193" s="175" t="s">
        <v>216</v>
      </c>
    </row>
    <row r="194" spans="2:51" s="6" customFormat="1" ht="15.75" customHeight="1">
      <c r="B194" s="176"/>
      <c r="C194" s="177"/>
      <c r="D194" s="169" t="s">
        <v>225</v>
      </c>
      <c r="E194" s="177"/>
      <c r="F194" s="178" t="s">
        <v>226</v>
      </c>
      <c r="G194" s="177"/>
      <c r="H194" s="179">
        <v>3.312</v>
      </c>
      <c r="J194" s="177"/>
      <c r="K194" s="177"/>
      <c r="L194" s="180"/>
      <c r="M194" s="181"/>
      <c r="N194" s="177"/>
      <c r="O194" s="177"/>
      <c r="P194" s="177"/>
      <c r="Q194" s="177"/>
      <c r="R194" s="177"/>
      <c r="S194" s="177"/>
      <c r="T194" s="182"/>
      <c r="AT194" s="183" t="s">
        <v>225</v>
      </c>
      <c r="AU194" s="183" t="s">
        <v>85</v>
      </c>
      <c r="AV194" s="183" t="s">
        <v>181</v>
      </c>
      <c r="AW194" s="183" t="s">
        <v>188</v>
      </c>
      <c r="AX194" s="183" t="s">
        <v>22</v>
      </c>
      <c r="AY194" s="183" t="s">
        <v>216</v>
      </c>
    </row>
    <row r="195" spans="2:65" s="6" customFormat="1" ht="15.75" customHeight="1">
      <c r="B195" s="23"/>
      <c r="C195" s="153" t="s">
        <v>6</v>
      </c>
      <c r="D195" s="153" t="s">
        <v>218</v>
      </c>
      <c r="E195" s="154" t="s">
        <v>1072</v>
      </c>
      <c r="F195" s="155" t="s">
        <v>1073</v>
      </c>
      <c r="G195" s="156" t="s">
        <v>112</v>
      </c>
      <c r="H195" s="157">
        <v>4</v>
      </c>
      <c r="I195" s="158"/>
      <c r="J195" s="159">
        <f>ROUND($I$195*$H$195,2)</f>
        <v>0</v>
      </c>
      <c r="K195" s="155" t="s">
        <v>221</v>
      </c>
      <c r="L195" s="43"/>
      <c r="M195" s="160"/>
      <c r="N195" s="161" t="s">
        <v>48</v>
      </c>
      <c r="O195" s="24"/>
      <c r="P195" s="24"/>
      <c r="Q195" s="162">
        <v>0.18907</v>
      </c>
      <c r="R195" s="162">
        <f>$Q$195*$H$195</f>
        <v>0.75628</v>
      </c>
      <c r="S195" s="162">
        <v>0</v>
      </c>
      <c r="T195" s="163">
        <f>$S$195*$H$195</f>
        <v>0</v>
      </c>
      <c r="AR195" s="97" t="s">
        <v>181</v>
      </c>
      <c r="AT195" s="97" t="s">
        <v>218</v>
      </c>
      <c r="AU195" s="97" t="s">
        <v>85</v>
      </c>
      <c r="AY195" s="6" t="s">
        <v>216</v>
      </c>
      <c r="BE195" s="164">
        <f>IF($N$195="základní",$J$195,0)</f>
        <v>0</v>
      </c>
      <c r="BF195" s="164">
        <f>IF($N$195="snížená",$J$195,0)</f>
        <v>0</v>
      </c>
      <c r="BG195" s="164">
        <f>IF($N$195="zákl. přenesená",$J$195,0)</f>
        <v>0</v>
      </c>
      <c r="BH195" s="164">
        <f>IF($N$195="sníž. přenesená",$J$195,0)</f>
        <v>0</v>
      </c>
      <c r="BI195" s="164">
        <f>IF($N$195="nulová",$J$195,0)</f>
        <v>0</v>
      </c>
      <c r="BJ195" s="97" t="s">
        <v>22</v>
      </c>
      <c r="BK195" s="164">
        <f>ROUND($I$195*$H$195,2)</f>
        <v>0</v>
      </c>
      <c r="BL195" s="97" t="s">
        <v>181</v>
      </c>
      <c r="BM195" s="97" t="s">
        <v>1074</v>
      </c>
    </row>
    <row r="196" spans="2:47" s="6" customFormat="1" ht="16.5" customHeight="1">
      <c r="B196" s="23"/>
      <c r="C196" s="24"/>
      <c r="D196" s="165" t="s">
        <v>223</v>
      </c>
      <c r="E196" s="24"/>
      <c r="F196" s="166" t="s">
        <v>1075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223</v>
      </c>
      <c r="AU196" s="6" t="s">
        <v>85</v>
      </c>
    </row>
    <row r="197" spans="2:51" s="6" customFormat="1" ht="15.75" customHeight="1">
      <c r="B197" s="184"/>
      <c r="C197" s="185"/>
      <c r="D197" s="169" t="s">
        <v>225</v>
      </c>
      <c r="E197" s="185"/>
      <c r="F197" s="186" t="s">
        <v>1076</v>
      </c>
      <c r="G197" s="185"/>
      <c r="H197" s="185"/>
      <c r="J197" s="185"/>
      <c r="K197" s="185"/>
      <c r="L197" s="187"/>
      <c r="M197" s="188"/>
      <c r="N197" s="185"/>
      <c r="O197" s="185"/>
      <c r="P197" s="185"/>
      <c r="Q197" s="185"/>
      <c r="R197" s="185"/>
      <c r="S197" s="185"/>
      <c r="T197" s="189"/>
      <c r="AT197" s="190" t="s">
        <v>225</v>
      </c>
      <c r="AU197" s="190" t="s">
        <v>85</v>
      </c>
      <c r="AV197" s="190" t="s">
        <v>22</v>
      </c>
      <c r="AW197" s="190" t="s">
        <v>188</v>
      </c>
      <c r="AX197" s="190" t="s">
        <v>77</v>
      </c>
      <c r="AY197" s="190" t="s">
        <v>216</v>
      </c>
    </row>
    <row r="198" spans="2:51" s="6" customFormat="1" ht="15.75" customHeight="1">
      <c r="B198" s="167"/>
      <c r="C198" s="168"/>
      <c r="D198" s="169" t="s">
        <v>225</v>
      </c>
      <c r="E198" s="168" t="s">
        <v>177</v>
      </c>
      <c r="F198" s="170" t="s">
        <v>1077</v>
      </c>
      <c r="G198" s="168"/>
      <c r="H198" s="171">
        <v>4</v>
      </c>
      <c r="J198" s="168"/>
      <c r="K198" s="168"/>
      <c r="L198" s="172"/>
      <c r="M198" s="173"/>
      <c r="N198" s="168"/>
      <c r="O198" s="168"/>
      <c r="P198" s="168"/>
      <c r="Q198" s="168"/>
      <c r="R198" s="168"/>
      <c r="S198" s="168"/>
      <c r="T198" s="174"/>
      <c r="AT198" s="175" t="s">
        <v>225</v>
      </c>
      <c r="AU198" s="175" t="s">
        <v>85</v>
      </c>
      <c r="AV198" s="175" t="s">
        <v>85</v>
      </c>
      <c r="AW198" s="175" t="s">
        <v>188</v>
      </c>
      <c r="AX198" s="175" t="s">
        <v>77</v>
      </c>
      <c r="AY198" s="175" t="s">
        <v>216</v>
      </c>
    </row>
    <row r="199" spans="2:51" s="6" customFormat="1" ht="15.75" customHeight="1">
      <c r="B199" s="176"/>
      <c r="C199" s="177"/>
      <c r="D199" s="169" t="s">
        <v>225</v>
      </c>
      <c r="E199" s="177"/>
      <c r="F199" s="178" t="s">
        <v>226</v>
      </c>
      <c r="G199" s="177"/>
      <c r="H199" s="179">
        <v>4</v>
      </c>
      <c r="J199" s="177"/>
      <c r="K199" s="177"/>
      <c r="L199" s="180"/>
      <c r="M199" s="181"/>
      <c r="N199" s="177"/>
      <c r="O199" s="177"/>
      <c r="P199" s="177"/>
      <c r="Q199" s="177"/>
      <c r="R199" s="177"/>
      <c r="S199" s="177"/>
      <c r="T199" s="182"/>
      <c r="AT199" s="183" t="s">
        <v>225</v>
      </c>
      <c r="AU199" s="183" t="s">
        <v>85</v>
      </c>
      <c r="AV199" s="183" t="s">
        <v>181</v>
      </c>
      <c r="AW199" s="183" t="s">
        <v>188</v>
      </c>
      <c r="AX199" s="183" t="s">
        <v>22</v>
      </c>
      <c r="AY199" s="183" t="s">
        <v>216</v>
      </c>
    </row>
    <row r="200" spans="2:63" s="140" customFormat="1" ht="30.75" customHeight="1">
      <c r="B200" s="141"/>
      <c r="C200" s="142"/>
      <c r="D200" s="142" t="s">
        <v>76</v>
      </c>
      <c r="E200" s="151" t="s">
        <v>262</v>
      </c>
      <c r="F200" s="151" t="s">
        <v>483</v>
      </c>
      <c r="G200" s="142"/>
      <c r="H200" s="142"/>
      <c r="J200" s="152">
        <f>$BK$200</f>
        <v>0</v>
      </c>
      <c r="K200" s="142"/>
      <c r="L200" s="145"/>
      <c r="M200" s="146"/>
      <c r="N200" s="142"/>
      <c r="O200" s="142"/>
      <c r="P200" s="147">
        <f>SUM($P$201:$P$279)</f>
        <v>0</v>
      </c>
      <c r="Q200" s="142"/>
      <c r="R200" s="147">
        <f>SUM($R$201:$R$279)</f>
        <v>2.92872</v>
      </c>
      <c r="S200" s="142"/>
      <c r="T200" s="148">
        <f>SUM($T$201:$T$279)</f>
        <v>0</v>
      </c>
      <c r="AR200" s="149" t="s">
        <v>22</v>
      </c>
      <c r="AT200" s="149" t="s">
        <v>76</v>
      </c>
      <c r="AU200" s="149" t="s">
        <v>22</v>
      </c>
      <c r="AY200" s="149" t="s">
        <v>216</v>
      </c>
      <c r="BK200" s="150">
        <f>SUM($BK$201:$BK$279)</f>
        <v>0</v>
      </c>
    </row>
    <row r="201" spans="2:65" s="6" customFormat="1" ht="15.75" customHeight="1">
      <c r="B201" s="23"/>
      <c r="C201" s="153" t="s">
        <v>324</v>
      </c>
      <c r="D201" s="153" t="s">
        <v>218</v>
      </c>
      <c r="E201" s="154" t="s">
        <v>1078</v>
      </c>
      <c r="F201" s="155" t="s">
        <v>1079</v>
      </c>
      <c r="G201" s="156" t="s">
        <v>116</v>
      </c>
      <c r="H201" s="157">
        <v>4.61</v>
      </c>
      <c r="I201" s="158"/>
      <c r="J201" s="159">
        <f>ROUND($I$201*$H$201,2)</f>
        <v>0</v>
      </c>
      <c r="K201" s="155" t="s">
        <v>221</v>
      </c>
      <c r="L201" s="43"/>
      <c r="M201" s="160"/>
      <c r="N201" s="161" t="s">
        <v>48</v>
      </c>
      <c r="O201" s="24"/>
      <c r="P201" s="24"/>
      <c r="Q201" s="162">
        <v>0</v>
      </c>
      <c r="R201" s="162">
        <f>$Q$201*$H$201</f>
        <v>0</v>
      </c>
      <c r="S201" s="162">
        <v>0</v>
      </c>
      <c r="T201" s="163">
        <f>$S$201*$H$201</f>
        <v>0</v>
      </c>
      <c r="AR201" s="97" t="s">
        <v>181</v>
      </c>
      <c r="AT201" s="97" t="s">
        <v>218</v>
      </c>
      <c r="AU201" s="97" t="s">
        <v>85</v>
      </c>
      <c r="AY201" s="6" t="s">
        <v>216</v>
      </c>
      <c r="BE201" s="164">
        <f>IF($N$201="základní",$J$201,0)</f>
        <v>0</v>
      </c>
      <c r="BF201" s="164">
        <f>IF($N$201="snížená",$J$201,0)</f>
        <v>0</v>
      </c>
      <c r="BG201" s="164">
        <f>IF($N$201="zákl. přenesená",$J$201,0)</f>
        <v>0</v>
      </c>
      <c r="BH201" s="164">
        <f>IF($N$201="sníž. přenesená",$J$201,0)</f>
        <v>0</v>
      </c>
      <c r="BI201" s="164">
        <f>IF($N$201="nulová",$J$201,0)</f>
        <v>0</v>
      </c>
      <c r="BJ201" s="97" t="s">
        <v>22</v>
      </c>
      <c r="BK201" s="164">
        <f>ROUND($I$201*$H$201,2)</f>
        <v>0</v>
      </c>
      <c r="BL201" s="97" t="s">
        <v>181</v>
      </c>
      <c r="BM201" s="97" t="s">
        <v>1080</v>
      </c>
    </row>
    <row r="202" spans="2:47" s="6" customFormat="1" ht="27" customHeight="1">
      <c r="B202" s="23"/>
      <c r="C202" s="24"/>
      <c r="D202" s="165" t="s">
        <v>223</v>
      </c>
      <c r="E202" s="24"/>
      <c r="F202" s="166" t="s">
        <v>1081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223</v>
      </c>
      <c r="AU202" s="6" t="s">
        <v>85</v>
      </c>
    </row>
    <row r="203" spans="2:51" s="6" customFormat="1" ht="15.75" customHeight="1">
      <c r="B203" s="184"/>
      <c r="C203" s="185"/>
      <c r="D203" s="169" t="s">
        <v>225</v>
      </c>
      <c r="E203" s="185"/>
      <c r="F203" s="186" t="s">
        <v>380</v>
      </c>
      <c r="G203" s="185"/>
      <c r="H203" s="185"/>
      <c r="J203" s="185"/>
      <c r="K203" s="185"/>
      <c r="L203" s="187"/>
      <c r="M203" s="188"/>
      <c r="N203" s="185"/>
      <c r="O203" s="185"/>
      <c r="P203" s="185"/>
      <c r="Q203" s="185"/>
      <c r="R203" s="185"/>
      <c r="S203" s="185"/>
      <c r="T203" s="189"/>
      <c r="AT203" s="190" t="s">
        <v>225</v>
      </c>
      <c r="AU203" s="190" t="s">
        <v>85</v>
      </c>
      <c r="AV203" s="190" t="s">
        <v>22</v>
      </c>
      <c r="AW203" s="190" t="s">
        <v>188</v>
      </c>
      <c r="AX203" s="190" t="s">
        <v>77</v>
      </c>
      <c r="AY203" s="190" t="s">
        <v>216</v>
      </c>
    </row>
    <row r="204" spans="2:51" s="6" customFormat="1" ht="15.75" customHeight="1">
      <c r="B204" s="167"/>
      <c r="C204" s="168"/>
      <c r="D204" s="169" t="s">
        <v>225</v>
      </c>
      <c r="E204" s="168" t="s">
        <v>148</v>
      </c>
      <c r="F204" s="170" t="s">
        <v>1082</v>
      </c>
      <c r="G204" s="168"/>
      <c r="H204" s="171">
        <v>4.61</v>
      </c>
      <c r="J204" s="168"/>
      <c r="K204" s="168"/>
      <c r="L204" s="172"/>
      <c r="M204" s="173"/>
      <c r="N204" s="168"/>
      <c r="O204" s="168"/>
      <c r="P204" s="168"/>
      <c r="Q204" s="168"/>
      <c r="R204" s="168"/>
      <c r="S204" s="168"/>
      <c r="T204" s="174"/>
      <c r="AT204" s="175" t="s">
        <v>225</v>
      </c>
      <c r="AU204" s="175" t="s">
        <v>85</v>
      </c>
      <c r="AV204" s="175" t="s">
        <v>85</v>
      </c>
      <c r="AW204" s="175" t="s">
        <v>188</v>
      </c>
      <c r="AX204" s="175" t="s">
        <v>77</v>
      </c>
      <c r="AY204" s="175" t="s">
        <v>216</v>
      </c>
    </row>
    <row r="205" spans="2:51" s="6" customFormat="1" ht="15.75" customHeight="1">
      <c r="B205" s="176"/>
      <c r="C205" s="177"/>
      <c r="D205" s="169" t="s">
        <v>225</v>
      </c>
      <c r="E205" s="177"/>
      <c r="F205" s="178" t="s">
        <v>226</v>
      </c>
      <c r="G205" s="177"/>
      <c r="H205" s="179">
        <v>4.61</v>
      </c>
      <c r="J205" s="177"/>
      <c r="K205" s="177"/>
      <c r="L205" s="180"/>
      <c r="M205" s="181"/>
      <c r="N205" s="177"/>
      <c r="O205" s="177"/>
      <c r="P205" s="177"/>
      <c r="Q205" s="177"/>
      <c r="R205" s="177"/>
      <c r="S205" s="177"/>
      <c r="T205" s="182"/>
      <c r="AT205" s="183" t="s">
        <v>225</v>
      </c>
      <c r="AU205" s="183" t="s">
        <v>85</v>
      </c>
      <c r="AV205" s="183" t="s">
        <v>181</v>
      </c>
      <c r="AW205" s="183" t="s">
        <v>188</v>
      </c>
      <c r="AX205" s="183" t="s">
        <v>22</v>
      </c>
      <c r="AY205" s="183" t="s">
        <v>216</v>
      </c>
    </row>
    <row r="206" spans="2:65" s="6" customFormat="1" ht="15.75" customHeight="1">
      <c r="B206" s="23"/>
      <c r="C206" s="192" t="s">
        <v>331</v>
      </c>
      <c r="D206" s="192" t="s">
        <v>325</v>
      </c>
      <c r="E206" s="193" t="s">
        <v>1083</v>
      </c>
      <c r="F206" s="194" t="s">
        <v>1084</v>
      </c>
      <c r="G206" s="195" t="s">
        <v>121</v>
      </c>
      <c r="H206" s="196">
        <v>3</v>
      </c>
      <c r="I206" s="197"/>
      <c r="J206" s="198">
        <f>ROUND($I$206*$H$206,2)</f>
        <v>0</v>
      </c>
      <c r="K206" s="194" t="s">
        <v>221</v>
      </c>
      <c r="L206" s="199"/>
      <c r="M206" s="200"/>
      <c r="N206" s="201" t="s">
        <v>48</v>
      </c>
      <c r="O206" s="24"/>
      <c r="P206" s="24"/>
      <c r="Q206" s="162">
        <v>0.0069</v>
      </c>
      <c r="R206" s="162">
        <f>$Q$206*$H$206</f>
        <v>0.0207</v>
      </c>
      <c r="S206" s="162">
        <v>0</v>
      </c>
      <c r="T206" s="163">
        <f>$S$206*$H$206</f>
        <v>0</v>
      </c>
      <c r="AR206" s="97" t="s">
        <v>262</v>
      </c>
      <c r="AT206" s="97" t="s">
        <v>325</v>
      </c>
      <c r="AU206" s="97" t="s">
        <v>85</v>
      </c>
      <c r="AY206" s="6" t="s">
        <v>216</v>
      </c>
      <c r="BE206" s="164">
        <f>IF($N$206="základní",$J$206,0)</f>
        <v>0</v>
      </c>
      <c r="BF206" s="164">
        <f>IF($N$206="snížená",$J$206,0)</f>
        <v>0</v>
      </c>
      <c r="BG206" s="164">
        <f>IF($N$206="zákl. přenesená",$J$206,0)</f>
        <v>0</v>
      </c>
      <c r="BH206" s="164">
        <f>IF($N$206="sníž. přenesená",$J$206,0)</f>
        <v>0</v>
      </c>
      <c r="BI206" s="164">
        <f>IF($N$206="nulová",$J$206,0)</f>
        <v>0</v>
      </c>
      <c r="BJ206" s="97" t="s">
        <v>22</v>
      </c>
      <c r="BK206" s="164">
        <f>ROUND($I$206*$H$206,2)</f>
        <v>0</v>
      </c>
      <c r="BL206" s="97" t="s">
        <v>181</v>
      </c>
      <c r="BM206" s="97" t="s">
        <v>1085</v>
      </c>
    </row>
    <row r="207" spans="2:47" s="6" customFormat="1" ht="27" customHeight="1">
      <c r="B207" s="23"/>
      <c r="C207" s="24"/>
      <c r="D207" s="165" t="s">
        <v>223</v>
      </c>
      <c r="E207" s="24"/>
      <c r="F207" s="166" t="s">
        <v>1086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223</v>
      </c>
      <c r="AU207" s="6" t="s">
        <v>85</v>
      </c>
    </row>
    <row r="208" spans="2:51" s="6" customFormat="1" ht="15.75" customHeight="1">
      <c r="B208" s="184"/>
      <c r="C208" s="185"/>
      <c r="D208" s="169" t="s">
        <v>225</v>
      </c>
      <c r="E208" s="185"/>
      <c r="F208" s="186" t="s">
        <v>488</v>
      </c>
      <c r="G208" s="185"/>
      <c r="H208" s="185"/>
      <c r="J208" s="185"/>
      <c r="K208" s="185"/>
      <c r="L208" s="187"/>
      <c r="M208" s="188"/>
      <c r="N208" s="185"/>
      <c r="O208" s="185"/>
      <c r="P208" s="185"/>
      <c r="Q208" s="185"/>
      <c r="R208" s="185"/>
      <c r="S208" s="185"/>
      <c r="T208" s="189"/>
      <c r="AT208" s="190" t="s">
        <v>225</v>
      </c>
      <c r="AU208" s="190" t="s">
        <v>85</v>
      </c>
      <c r="AV208" s="190" t="s">
        <v>22</v>
      </c>
      <c r="AW208" s="190" t="s">
        <v>188</v>
      </c>
      <c r="AX208" s="190" t="s">
        <v>77</v>
      </c>
      <c r="AY208" s="190" t="s">
        <v>216</v>
      </c>
    </row>
    <row r="209" spans="2:51" s="6" customFormat="1" ht="15.75" customHeight="1">
      <c r="B209" s="167"/>
      <c r="C209" s="168"/>
      <c r="D209" s="169" t="s">
        <v>225</v>
      </c>
      <c r="E209" s="168"/>
      <c r="F209" s="170" t="s">
        <v>232</v>
      </c>
      <c r="G209" s="168"/>
      <c r="H209" s="171">
        <v>3</v>
      </c>
      <c r="J209" s="168"/>
      <c r="K209" s="168"/>
      <c r="L209" s="172"/>
      <c r="M209" s="173"/>
      <c r="N209" s="168"/>
      <c r="O209" s="168"/>
      <c r="P209" s="168"/>
      <c r="Q209" s="168"/>
      <c r="R209" s="168"/>
      <c r="S209" s="168"/>
      <c r="T209" s="174"/>
      <c r="AT209" s="175" t="s">
        <v>225</v>
      </c>
      <c r="AU209" s="175" t="s">
        <v>85</v>
      </c>
      <c r="AV209" s="175" t="s">
        <v>85</v>
      </c>
      <c r="AW209" s="175" t="s">
        <v>188</v>
      </c>
      <c r="AX209" s="175" t="s">
        <v>77</v>
      </c>
      <c r="AY209" s="175" t="s">
        <v>216</v>
      </c>
    </row>
    <row r="210" spans="2:51" s="6" customFormat="1" ht="15.75" customHeight="1">
      <c r="B210" s="176"/>
      <c r="C210" s="177"/>
      <c r="D210" s="169" t="s">
        <v>225</v>
      </c>
      <c r="E210" s="177"/>
      <c r="F210" s="178" t="s">
        <v>226</v>
      </c>
      <c r="G210" s="177"/>
      <c r="H210" s="179">
        <v>3</v>
      </c>
      <c r="J210" s="177"/>
      <c r="K210" s="177"/>
      <c r="L210" s="180"/>
      <c r="M210" s="181"/>
      <c r="N210" s="177"/>
      <c r="O210" s="177"/>
      <c r="P210" s="177"/>
      <c r="Q210" s="177"/>
      <c r="R210" s="177"/>
      <c r="S210" s="177"/>
      <c r="T210" s="182"/>
      <c r="AT210" s="183" t="s">
        <v>225</v>
      </c>
      <c r="AU210" s="183" t="s">
        <v>85</v>
      </c>
      <c r="AV210" s="183" t="s">
        <v>181</v>
      </c>
      <c r="AW210" s="183" t="s">
        <v>188</v>
      </c>
      <c r="AX210" s="183" t="s">
        <v>22</v>
      </c>
      <c r="AY210" s="183" t="s">
        <v>216</v>
      </c>
    </row>
    <row r="211" spans="2:65" s="6" customFormat="1" ht="15.75" customHeight="1">
      <c r="B211" s="23"/>
      <c r="C211" s="153" t="s">
        <v>337</v>
      </c>
      <c r="D211" s="153" t="s">
        <v>218</v>
      </c>
      <c r="E211" s="154" t="s">
        <v>1087</v>
      </c>
      <c r="F211" s="155" t="s">
        <v>1088</v>
      </c>
      <c r="G211" s="156" t="s">
        <v>121</v>
      </c>
      <c r="H211" s="157">
        <v>1</v>
      </c>
      <c r="I211" s="158"/>
      <c r="J211" s="159">
        <f>ROUND($I$211*$H$211,2)</f>
        <v>0</v>
      </c>
      <c r="K211" s="155" t="s">
        <v>221</v>
      </c>
      <c r="L211" s="43"/>
      <c r="M211" s="160"/>
      <c r="N211" s="161" t="s">
        <v>48</v>
      </c>
      <c r="O211" s="24"/>
      <c r="P211" s="24"/>
      <c r="Q211" s="162">
        <v>1E-05</v>
      </c>
      <c r="R211" s="162">
        <f>$Q$211*$H$211</f>
        <v>1E-05</v>
      </c>
      <c r="S211" s="162">
        <v>0</v>
      </c>
      <c r="T211" s="163">
        <f>$S$211*$H$211</f>
        <v>0</v>
      </c>
      <c r="AR211" s="97" t="s">
        <v>181</v>
      </c>
      <c r="AT211" s="97" t="s">
        <v>218</v>
      </c>
      <c r="AU211" s="97" t="s">
        <v>85</v>
      </c>
      <c r="AY211" s="6" t="s">
        <v>216</v>
      </c>
      <c r="BE211" s="164">
        <f>IF($N$211="základní",$J$211,0)</f>
        <v>0</v>
      </c>
      <c r="BF211" s="164">
        <f>IF($N$211="snížená",$J$211,0)</f>
        <v>0</v>
      </c>
      <c r="BG211" s="164">
        <f>IF($N$211="zákl. přenesená",$J$211,0)</f>
        <v>0</v>
      </c>
      <c r="BH211" s="164">
        <f>IF($N$211="sníž. přenesená",$J$211,0)</f>
        <v>0</v>
      </c>
      <c r="BI211" s="164">
        <f>IF($N$211="nulová",$J$211,0)</f>
        <v>0</v>
      </c>
      <c r="BJ211" s="97" t="s">
        <v>22</v>
      </c>
      <c r="BK211" s="164">
        <f>ROUND($I$211*$H$211,2)</f>
        <v>0</v>
      </c>
      <c r="BL211" s="97" t="s">
        <v>181</v>
      </c>
      <c r="BM211" s="97" t="s">
        <v>1089</v>
      </c>
    </row>
    <row r="212" spans="2:47" s="6" customFormat="1" ht="27" customHeight="1">
      <c r="B212" s="23"/>
      <c r="C212" s="24"/>
      <c r="D212" s="165" t="s">
        <v>223</v>
      </c>
      <c r="E212" s="24"/>
      <c r="F212" s="166" t="s">
        <v>1090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223</v>
      </c>
      <c r="AU212" s="6" t="s">
        <v>85</v>
      </c>
    </row>
    <row r="213" spans="2:51" s="6" customFormat="1" ht="15.75" customHeight="1">
      <c r="B213" s="184"/>
      <c r="C213" s="185"/>
      <c r="D213" s="169" t="s">
        <v>225</v>
      </c>
      <c r="E213" s="185"/>
      <c r="F213" s="186" t="s">
        <v>488</v>
      </c>
      <c r="G213" s="185"/>
      <c r="H213" s="185"/>
      <c r="J213" s="185"/>
      <c r="K213" s="185"/>
      <c r="L213" s="187"/>
      <c r="M213" s="188"/>
      <c r="N213" s="185"/>
      <c r="O213" s="185"/>
      <c r="P213" s="185"/>
      <c r="Q213" s="185"/>
      <c r="R213" s="185"/>
      <c r="S213" s="185"/>
      <c r="T213" s="189"/>
      <c r="AT213" s="190" t="s">
        <v>225</v>
      </c>
      <c r="AU213" s="190" t="s">
        <v>85</v>
      </c>
      <c r="AV213" s="190" t="s">
        <v>22</v>
      </c>
      <c r="AW213" s="190" t="s">
        <v>188</v>
      </c>
      <c r="AX213" s="190" t="s">
        <v>77</v>
      </c>
      <c r="AY213" s="190" t="s">
        <v>216</v>
      </c>
    </row>
    <row r="214" spans="2:51" s="6" customFormat="1" ht="15.75" customHeight="1">
      <c r="B214" s="167"/>
      <c r="C214" s="168"/>
      <c r="D214" s="169" t="s">
        <v>225</v>
      </c>
      <c r="E214" s="168"/>
      <c r="F214" s="170" t="s">
        <v>22</v>
      </c>
      <c r="G214" s="168"/>
      <c r="H214" s="171">
        <v>1</v>
      </c>
      <c r="J214" s="168"/>
      <c r="K214" s="168"/>
      <c r="L214" s="172"/>
      <c r="M214" s="173"/>
      <c r="N214" s="168"/>
      <c r="O214" s="168"/>
      <c r="P214" s="168"/>
      <c r="Q214" s="168"/>
      <c r="R214" s="168"/>
      <c r="S214" s="168"/>
      <c r="T214" s="174"/>
      <c r="AT214" s="175" t="s">
        <v>225</v>
      </c>
      <c r="AU214" s="175" t="s">
        <v>85</v>
      </c>
      <c r="AV214" s="175" t="s">
        <v>85</v>
      </c>
      <c r="AW214" s="175" t="s">
        <v>188</v>
      </c>
      <c r="AX214" s="175" t="s">
        <v>77</v>
      </c>
      <c r="AY214" s="175" t="s">
        <v>216</v>
      </c>
    </row>
    <row r="215" spans="2:51" s="6" customFormat="1" ht="15.75" customHeight="1">
      <c r="B215" s="176"/>
      <c r="C215" s="177"/>
      <c r="D215" s="169" t="s">
        <v>225</v>
      </c>
      <c r="E215" s="177"/>
      <c r="F215" s="178" t="s">
        <v>226</v>
      </c>
      <c r="G215" s="177"/>
      <c r="H215" s="179">
        <v>1</v>
      </c>
      <c r="J215" s="177"/>
      <c r="K215" s="177"/>
      <c r="L215" s="180"/>
      <c r="M215" s="181"/>
      <c r="N215" s="177"/>
      <c r="O215" s="177"/>
      <c r="P215" s="177"/>
      <c r="Q215" s="177"/>
      <c r="R215" s="177"/>
      <c r="S215" s="177"/>
      <c r="T215" s="182"/>
      <c r="AT215" s="183" t="s">
        <v>225</v>
      </c>
      <c r="AU215" s="183" t="s">
        <v>85</v>
      </c>
      <c r="AV215" s="183" t="s">
        <v>181</v>
      </c>
      <c r="AW215" s="183" t="s">
        <v>188</v>
      </c>
      <c r="AX215" s="183" t="s">
        <v>22</v>
      </c>
      <c r="AY215" s="183" t="s">
        <v>216</v>
      </c>
    </row>
    <row r="216" spans="2:65" s="6" customFormat="1" ht="15.75" customHeight="1">
      <c r="B216" s="23"/>
      <c r="C216" s="192" t="s">
        <v>342</v>
      </c>
      <c r="D216" s="192" t="s">
        <v>325</v>
      </c>
      <c r="E216" s="193" t="s">
        <v>1091</v>
      </c>
      <c r="F216" s="194" t="s">
        <v>1092</v>
      </c>
      <c r="G216" s="195" t="s">
        <v>121</v>
      </c>
      <c r="H216" s="196">
        <v>1</v>
      </c>
      <c r="I216" s="197"/>
      <c r="J216" s="198">
        <f>ROUND($I$216*$H$216,2)</f>
        <v>0</v>
      </c>
      <c r="K216" s="194" t="s">
        <v>221</v>
      </c>
      <c r="L216" s="199"/>
      <c r="M216" s="200"/>
      <c r="N216" s="201" t="s">
        <v>48</v>
      </c>
      <c r="O216" s="24"/>
      <c r="P216" s="24"/>
      <c r="Q216" s="162">
        <v>0.00114</v>
      </c>
      <c r="R216" s="162">
        <f>$Q$216*$H$216</f>
        <v>0.00114</v>
      </c>
      <c r="S216" s="162">
        <v>0</v>
      </c>
      <c r="T216" s="163">
        <f>$S$216*$H$216</f>
        <v>0</v>
      </c>
      <c r="AR216" s="97" t="s">
        <v>262</v>
      </c>
      <c r="AT216" s="97" t="s">
        <v>325</v>
      </c>
      <c r="AU216" s="97" t="s">
        <v>85</v>
      </c>
      <c r="AY216" s="6" t="s">
        <v>216</v>
      </c>
      <c r="BE216" s="164">
        <f>IF($N$216="základní",$J$216,0)</f>
        <v>0</v>
      </c>
      <c r="BF216" s="164">
        <f>IF($N$216="snížená",$J$216,0)</f>
        <v>0</v>
      </c>
      <c r="BG216" s="164">
        <f>IF($N$216="zákl. přenesená",$J$216,0)</f>
        <v>0</v>
      </c>
      <c r="BH216" s="164">
        <f>IF($N$216="sníž. přenesená",$J$216,0)</f>
        <v>0</v>
      </c>
      <c r="BI216" s="164">
        <f>IF($N$216="nulová",$J$216,0)</f>
        <v>0</v>
      </c>
      <c r="BJ216" s="97" t="s">
        <v>22</v>
      </c>
      <c r="BK216" s="164">
        <f>ROUND($I$216*$H$216,2)</f>
        <v>0</v>
      </c>
      <c r="BL216" s="97" t="s">
        <v>181</v>
      </c>
      <c r="BM216" s="97" t="s">
        <v>1093</v>
      </c>
    </row>
    <row r="217" spans="2:47" s="6" customFormat="1" ht="16.5" customHeight="1">
      <c r="B217" s="23"/>
      <c r="C217" s="24"/>
      <c r="D217" s="165" t="s">
        <v>223</v>
      </c>
      <c r="E217" s="24"/>
      <c r="F217" s="166" t="s">
        <v>1094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223</v>
      </c>
      <c r="AU217" s="6" t="s">
        <v>85</v>
      </c>
    </row>
    <row r="218" spans="2:51" s="6" customFormat="1" ht="15.75" customHeight="1">
      <c r="B218" s="184"/>
      <c r="C218" s="185"/>
      <c r="D218" s="169" t="s">
        <v>225</v>
      </c>
      <c r="E218" s="185"/>
      <c r="F218" s="186" t="s">
        <v>488</v>
      </c>
      <c r="G218" s="185"/>
      <c r="H218" s="185"/>
      <c r="J218" s="185"/>
      <c r="K218" s="185"/>
      <c r="L218" s="187"/>
      <c r="M218" s="188"/>
      <c r="N218" s="185"/>
      <c r="O218" s="185"/>
      <c r="P218" s="185"/>
      <c r="Q218" s="185"/>
      <c r="R218" s="185"/>
      <c r="S218" s="185"/>
      <c r="T218" s="189"/>
      <c r="AT218" s="190" t="s">
        <v>225</v>
      </c>
      <c r="AU218" s="190" t="s">
        <v>85</v>
      </c>
      <c r="AV218" s="190" t="s">
        <v>22</v>
      </c>
      <c r="AW218" s="190" t="s">
        <v>188</v>
      </c>
      <c r="AX218" s="190" t="s">
        <v>77</v>
      </c>
      <c r="AY218" s="190" t="s">
        <v>216</v>
      </c>
    </row>
    <row r="219" spans="2:51" s="6" customFormat="1" ht="15.75" customHeight="1">
      <c r="B219" s="167"/>
      <c r="C219" s="168"/>
      <c r="D219" s="169" t="s">
        <v>225</v>
      </c>
      <c r="E219" s="168"/>
      <c r="F219" s="170" t="s">
        <v>22</v>
      </c>
      <c r="G219" s="168"/>
      <c r="H219" s="171">
        <v>1</v>
      </c>
      <c r="J219" s="168"/>
      <c r="K219" s="168"/>
      <c r="L219" s="172"/>
      <c r="M219" s="173"/>
      <c r="N219" s="168"/>
      <c r="O219" s="168"/>
      <c r="P219" s="168"/>
      <c r="Q219" s="168"/>
      <c r="R219" s="168"/>
      <c r="S219" s="168"/>
      <c r="T219" s="174"/>
      <c r="AT219" s="175" t="s">
        <v>225</v>
      </c>
      <c r="AU219" s="175" t="s">
        <v>85</v>
      </c>
      <c r="AV219" s="175" t="s">
        <v>85</v>
      </c>
      <c r="AW219" s="175" t="s">
        <v>188</v>
      </c>
      <c r="AX219" s="175" t="s">
        <v>77</v>
      </c>
      <c r="AY219" s="175" t="s">
        <v>216</v>
      </c>
    </row>
    <row r="220" spans="2:51" s="6" customFormat="1" ht="15.75" customHeight="1">
      <c r="B220" s="176"/>
      <c r="C220" s="177"/>
      <c r="D220" s="169" t="s">
        <v>225</v>
      </c>
      <c r="E220" s="177"/>
      <c r="F220" s="178" t="s">
        <v>226</v>
      </c>
      <c r="G220" s="177"/>
      <c r="H220" s="179">
        <v>1</v>
      </c>
      <c r="J220" s="177"/>
      <c r="K220" s="177"/>
      <c r="L220" s="180"/>
      <c r="M220" s="181"/>
      <c r="N220" s="177"/>
      <c r="O220" s="177"/>
      <c r="P220" s="177"/>
      <c r="Q220" s="177"/>
      <c r="R220" s="177"/>
      <c r="S220" s="177"/>
      <c r="T220" s="182"/>
      <c r="AT220" s="183" t="s">
        <v>225</v>
      </c>
      <c r="AU220" s="183" t="s">
        <v>85</v>
      </c>
      <c r="AV220" s="183" t="s">
        <v>181</v>
      </c>
      <c r="AW220" s="183" t="s">
        <v>188</v>
      </c>
      <c r="AX220" s="183" t="s">
        <v>22</v>
      </c>
      <c r="AY220" s="183" t="s">
        <v>216</v>
      </c>
    </row>
    <row r="221" spans="2:65" s="6" customFormat="1" ht="15.75" customHeight="1">
      <c r="B221" s="23"/>
      <c r="C221" s="153" t="s">
        <v>349</v>
      </c>
      <c r="D221" s="153" t="s">
        <v>218</v>
      </c>
      <c r="E221" s="154" t="s">
        <v>1095</v>
      </c>
      <c r="F221" s="155" t="s">
        <v>1096</v>
      </c>
      <c r="G221" s="156" t="s">
        <v>121</v>
      </c>
      <c r="H221" s="157">
        <v>1</v>
      </c>
      <c r="I221" s="158"/>
      <c r="J221" s="159">
        <f>ROUND($I$221*$H$221,2)</f>
        <v>0</v>
      </c>
      <c r="K221" s="155" t="s">
        <v>221</v>
      </c>
      <c r="L221" s="43"/>
      <c r="M221" s="160"/>
      <c r="N221" s="161" t="s">
        <v>48</v>
      </c>
      <c r="O221" s="24"/>
      <c r="P221" s="24"/>
      <c r="Q221" s="162">
        <v>2.02655</v>
      </c>
      <c r="R221" s="162">
        <f>$Q$221*$H$221</f>
        <v>2.02655</v>
      </c>
      <c r="S221" s="162">
        <v>0</v>
      </c>
      <c r="T221" s="163">
        <f>$S$221*$H$221</f>
        <v>0</v>
      </c>
      <c r="AR221" s="97" t="s">
        <v>181</v>
      </c>
      <c r="AT221" s="97" t="s">
        <v>218</v>
      </c>
      <c r="AU221" s="97" t="s">
        <v>85</v>
      </c>
      <c r="AY221" s="6" t="s">
        <v>216</v>
      </c>
      <c r="BE221" s="164">
        <f>IF($N$221="základní",$J$221,0)</f>
        <v>0</v>
      </c>
      <c r="BF221" s="164">
        <f>IF($N$221="snížená",$J$221,0)</f>
        <v>0</v>
      </c>
      <c r="BG221" s="164">
        <f>IF($N$221="zákl. přenesená",$J$221,0)</f>
        <v>0</v>
      </c>
      <c r="BH221" s="164">
        <f>IF($N$221="sníž. přenesená",$J$221,0)</f>
        <v>0</v>
      </c>
      <c r="BI221" s="164">
        <f>IF($N$221="nulová",$J$221,0)</f>
        <v>0</v>
      </c>
      <c r="BJ221" s="97" t="s">
        <v>22</v>
      </c>
      <c r="BK221" s="164">
        <f>ROUND($I$221*$H$221,2)</f>
        <v>0</v>
      </c>
      <c r="BL221" s="97" t="s">
        <v>181</v>
      </c>
      <c r="BM221" s="97" t="s">
        <v>1097</v>
      </c>
    </row>
    <row r="222" spans="2:47" s="6" customFormat="1" ht="27" customHeight="1">
      <c r="B222" s="23"/>
      <c r="C222" s="24"/>
      <c r="D222" s="165" t="s">
        <v>223</v>
      </c>
      <c r="E222" s="24"/>
      <c r="F222" s="166" t="s">
        <v>1098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223</v>
      </c>
      <c r="AU222" s="6" t="s">
        <v>85</v>
      </c>
    </row>
    <row r="223" spans="2:51" s="6" customFormat="1" ht="15.75" customHeight="1">
      <c r="B223" s="184"/>
      <c r="C223" s="185"/>
      <c r="D223" s="169" t="s">
        <v>225</v>
      </c>
      <c r="E223" s="185"/>
      <c r="F223" s="186" t="s">
        <v>488</v>
      </c>
      <c r="G223" s="185"/>
      <c r="H223" s="185"/>
      <c r="J223" s="185"/>
      <c r="K223" s="185"/>
      <c r="L223" s="187"/>
      <c r="M223" s="188"/>
      <c r="N223" s="185"/>
      <c r="O223" s="185"/>
      <c r="P223" s="185"/>
      <c r="Q223" s="185"/>
      <c r="R223" s="185"/>
      <c r="S223" s="185"/>
      <c r="T223" s="189"/>
      <c r="AT223" s="190" t="s">
        <v>225</v>
      </c>
      <c r="AU223" s="190" t="s">
        <v>85</v>
      </c>
      <c r="AV223" s="190" t="s">
        <v>22</v>
      </c>
      <c r="AW223" s="190" t="s">
        <v>188</v>
      </c>
      <c r="AX223" s="190" t="s">
        <v>77</v>
      </c>
      <c r="AY223" s="190" t="s">
        <v>216</v>
      </c>
    </row>
    <row r="224" spans="2:51" s="6" customFormat="1" ht="15.75" customHeight="1">
      <c r="B224" s="167"/>
      <c r="C224" s="168"/>
      <c r="D224" s="169" t="s">
        <v>225</v>
      </c>
      <c r="E224" s="168"/>
      <c r="F224" s="170" t="s">
        <v>22</v>
      </c>
      <c r="G224" s="168"/>
      <c r="H224" s="171">
        <v>1</v>
      </c>
      <c r="J224" s="168"/>
      <c r="K224" s="168"/>
      <c r="L224" s="172"/>
      <c r="M224" s="173"/>
      <c r="N224" s="168"/>
      <c r="O224" s="168"/>
      <c r="P224" s="168"/>
      <c r="Q224" s="168"/>
      <c r="R224" s="168"/>
      <c r="S224" s="168"/>
      <c r="T224" s="174"/>
      <c r="AT224" s="175" t="s">
        <v>225</v>
      </c>
      <c r="AU224" s="175" t="s">
        <v>85</v>
      </c>
      <c r="AV224" s="175" t="s">
        <v>85</v>
      </c>
      <c r="AW224" s="175" t="s">
        <v>188</v>
      </c>
      <c r="AX224" s="175" t="s">
        <v>77</v>
      </c>
      <c r="AY224" s="175" t="s">
        <v>216</v>
      </c>
    </row>
    <row r="225" spans="2:51" s="6" customFormat="1" ht="15.75" customHeight="1">
      <c r="B225" s="176"/>
      <c r="C225" s="177"/>
      <c r="D225" s="169" t="s">
        <v>225</v>
      </c>
      <c r="E225" s="177"/>
      <c r="F225" s="178" t="s">
        <v>226</v>
      </c>
      <c r="G225" s="177"/>
      <c r="H225" s="179">
        <v>1</v>
      </c>
      <c r="J225" s="177"/>
      <c r="K225" s="177"/>
      <c r="L225" s="180"/>
      <c r="M225" s="181"/>
      <c r="N225" s="177"/>
      <c r="O225" s="177"/>
      <c r="P225" s="177"/>
      <c r="Q225" s="177"/>
      <c r="R225" s="177"/>
      <c r="S225" s="177"/>
      <c r="T225" s="182"/>
      <c r="AT225" s="183" t="s">
        <v>225</v>
      </c>
      <c r="AU225" s="183" t="s">
        <v>85</v>
      </c>
      <c r="AV225" s="183" t="s">
        <v>181</v>
      </c>
      <c r="AW225" s="183" t="s">
        <v>188</v>
      </c>
      <c r="AX225" s="183" t="s">
        <v>22</v>
      </c>
      <c r="AY225" s="183" t="s">
        <v>216</v>
      </c>
    </row>
    <row r="226" spans="2:65" s="6" customFormat="1" ht="15.75" customHeight="1">
      <c r="B226" s="23"/>
      <c r="C226" s="192" t="s">
        <v>354</v>
      </c>
      <c r="D226" s="192" t="s">
        <v>325</v>
      </c>
      <c r="E226" s="193" t="s">
        <v>1099</v>
      </c>
      <c r="F226" s="194" t="s">
        <v>1100</v>
      </c>
      <c r="G226" s="195" t="s">
        <v>121</v>
      </c>
      <c r="H226" s="196">
        <v>1</v>
      </c>
      <c r="I226" s="197"/>
      <c r="J226" s="198">
        <f>ROUND($I$226*$H$226,2)</f>
        <v>0</v>
      </c>
      <c r="K226" s="194" t="s">
        <v>221</v>
      </c>
      <c r="L226" s="199"/>
      <c r="M226" s="200"/>
      <c r="N226" s="201" t="s">
        <v>48</v>
      </c>
      <c r="O226" s="24"/>
      <c r="P226" s="24"/>
      <c r="Q226" s="162">
        <v>0.002</v>
      </c>
      <c r="R226" s="162">
        <f>$Q$226*$H$226</f>
        <v>0.002</v>
      </c>
      <c r="S226" s="162">
        <v>0</v>
      </c>
      <c r="T226" s="163">
        <f>$S$226*$H$226</f>
        <v>0</v>
      </c>
      <c r="AR226" s="97" t="s">
        <v>262</v>
      </c>
      <c r="AT226" s="97" t="s">
        <v>325</v>
      </c>
      <c r="AU226" s="97" t="s">
        <v>85</v>
      </c>
      <c r="AY226" s="6" t="s">
        <v>216</v>
      </c>
      <c r="BE226" s="164">
        <f>IF($N$226="základní",$J$226,0)</f>
        <v>0</v>
      </c>
      <c r="BF226" s="164">
        <f>IF($N$226="snížená",$J$226,0)</f>
        <v>0</v>
      </c>
      <c r="BG226" s="164">
        <f>IF($N$226="zákl. přenesená",$J$226,0)</f>
        <v>0</v>
      </c>
      <c r="BH226" s="164">
        <f>IF($N$226="sníž. přenesená",$J$226,0)</f>
        <v>0</v>
      </c>
      <c r="BI226" s="164">
        <f>IF($N$226="nulová",$J$226,0)</f>
        <v>0</v>
      </c>
      <c r="BJ226" s="97" t="s">
        <v>22</v>
      </c>
      <c r="BK226" s="164">
        <f>ROUND($I$226*$H$226,2)</f>
        <v>0</v>
      </c>
      <c r="BL226" s="97" t="s">
        <v>181</v>
      </c>
      <c r="BM226" s="97" t="s">
        <v>1101</v>
      </c>
    </row>
    <row r="227" spans="2:47" s="6" customFormat="1" ht="27" customHeight="1">
      <c r="B227" s="23"/>
      <c r="C227" s="24"/>
      <c r="D227" s="165" t="s">
        <v>223</v>
      </c>
      <c r="E227" s="24"/>
      <c r="F227" s="166" t="s">
        <v>1102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223</v>
      </c>
      <c r="AU227" s="6" t="s">
        <v>85</v>
      </c>
    </row>
    <row r="228" spans="2:51" s="6" customFormat="1" ht="15.75" customHeight="1">
      <c r="B228" s="184"/>
      <c r="C228" s="185"/>
      <c r="D228" s="169" t="s">
        <v>225</v>
      </c>
      <c r="E228" s="185"/>
      <c r="F228" s="186" t="s">
        <v>488</v>
      </c>
      <c r="G228" s="185"/>
      <c r="H228" s="185"/>
      <c r="J228" s="185"/>
      <c r="K228" s="185"/>
      <c r="L228" s="187"/>
      <c r="M228" s="188"/>
      <c r="N228" s="185"/>
      <c r="O228" s="185"/>
      <c r="P228" s="185"/>
      <c r="Q228" s="185"/>
      <c r="R228" s="185"/>
      <c r="S228" s="185"/>
      <c r="T228" s="189"/>
      <c r="AT228" s="190" t="s">
        <v>225</v>
      </c>
      <c r="AU228" s="190" t="s">
        <v>85</v>
      </c>
      <c r="AV228" s="190" t="s">
        <v>22</v>
      </c>
      <c r="AW228" s="190" t="s">
        <v>188</v>
      </c>
      <c r="AX228" s="190" t="s">
        <v>77</v>
      </c>
      <c r="AY228" s="190" t="s">
        <v>216</v>
      </c>
    </row>
    <row r="229" spans="2:51" s="6" customFormat="1" ht="15.75" customHeight="1">
      <c r="B229" s="167"/>
      <c r="C229" s="168"/>
      <c r="D229" s="169" t="s">
        <v>225</v>
      </c>
      <c r="E229" s="168"/>
      <c r="F229" s="170" t="s">
        <v>22</v>
      </c>
      <c r="G229" s="168"/>
      <c r="H229" s="171">
        <v>1</v>
      </c>
      <c r="J229" s="168"/>
      <c r="K229" s="168"/>
      <c r="L229" s="172"/>
      <c r="M229" s="173"/>
      <c r="N229" s="168"/>
      <c r="O229" s="168"/>
      <c r="P229" s="168"/>
      <c r="Q229" s="168"/>
      <c r="R229" s="168"/>
      <c r="S229" s="168"/>
      <c r="T229" s="174"/>
      <c r="AT229" s="175" t="s">
        <v>225</v>
      </c>
      <c r="AU229" s="175" t="s">
        <v>85</v>
      </c>
      <c r="AV229" s="175" t="s">
        <v>85</v>
      </c>
      <c r="AW229" s="175" t="s">
        <v>188</v>
      </c>
      <c r="AX229" s="175" t="s">
        <v>77</v>
      </c>
      <c r="AY229" s="175" t="s">
        <v>216</v>
      </c>
    </row>
    <row r="230" spans="2:51" s="6" customFormat="1" ht="15.75" customHeight="1">
      <c r="B230" s="176"/>
      <c r="C230" s="177"/>
      <c r="D230" s="169" t="s">
        <v>225</v>
      </c>
      <c r="E230" s="177"/>
      <c r="F230" s="178" t="s">
        <v>226</v>
      </c>
      <c r="G230" s="177"/>
      <c r="H230" s="179">
        <v>1</v>
      </c>
      <c r="J230" s="177"/>
      <c r="K230" s="177"/>
      <c r="L230" s="180"/>
      <c r="M230" s="181"/>
      <c r="N230" s="177"/>
      <c r="O230" s="177"/>
      <c r="P230" s="177"/>
      <c r="Q230" s="177"/>
      <c r="R230" s="177"/>
      <c r="S230" s="177"/>
      <c r="T230" s="182"/>
      <c r="AT230" s="183" t="s">
        <v>225</v>
      </c>
      <c r="AU230" s="183" t="s">
        <v>85</v>
      </c>
      <c r="AV230" s="183" t="s">
        <v>181</v>
      </c>
      <c r="AW230" s="183" t="s">
        <v>188</v>
      </c>
      <c r="AX230" s="183" t="s">
        <v>22</v>
      </c>
      <c r="AY230" s="183" t="s">
        <v>216</v>
      </c>
    </row>
    <row r="231" spans="2:65" s="6" customFormat="1" ht="15.75" customHeight="1">
      <c r="B231" s="23"/>
      <c r="C231" s="192" t="s">
        <v>361</v>
      </c>
      <c r="D231" s="192" t="s">
        <v>325</v>
      </c>
      <c r="E231" s="193" t="s">
        <v>1103</v>
      </c>
      <c r="F231" s="194" t="s">
        <v>1104</v>
      </c>
      <c r="G231" s="195" t="s">
        <v>121</v>
      </c>
      <c r="H231" s="196">
        <v>1</v>
      </c>
      <c r="I231" s="197"/>
      <c r="J231" s="198">
        <f>ROUND($I$231*$H$231,2)</f>
        <v>0</v>
      </c>
      <c r="K231" s="194" t="s">
        <v>221</v>
      </c>
      <c r="L231" s="199"/>
      <c r="M231" s="200"/>
      <c r="N231" s="201" t="s">
        <v>48</v>
      </c>
      <c r="O231" s="24"/>
      <c r="P231" s="24"/>
      <c r="Q231" s="162">
        <v>0.051</v>
      </c>
      <c r="R231" s="162">
        <f>$Q$231*$H$231</f>
        <v>0.051</v>
      </c>
      <c r="S231" s="162">
        <v>0</v>
      </c>
      <c r="T231" s="163">
        <f>$S$231*$H$231</f>
        <v>0</v>
      </c>
      <c r="AR231" s="97" t="s">
        <v>262</v>
      </c>
      <c r="AT231" s="97" t="s">
        <v>325</v>
      </c>
      <c r="AU231" s="97" t="s">
        <v>85</v>
      </c>
      <c r="AY231" s="6" t="s">
        <v>216</v>
      </c>
      <c r="BE231" s="164">
        <f>IF($N$231="základní",$J$231,0)</f>
        <v>0</v>
      </c>
      <c r="BF231" s="164">
        <f>IF($N$231="snížená",$J$231,0)</f>
        <v>0</v>
      </c>
      <c r="BG231" s="164">
        <f>IF($N$231="zákl. přenesená",$J$231,0)</f>
        <v>0</v>
      </c>
      <c r="BH231" s="164">
        <f>IF($N$231="sníž. přenesená",$J$231,0)</f>
        <v>0</v>
      </c>
      <c r="BI231" s="164">
        <f>IF($N$231="nulová",$J$231,0)</f>
        <v>0</v>
      </c>
      <c r="BJ231" s="97" t="s">
        <v>22</v>
      </c>
      <c r="BK231" s="164">
        <f>ROUND($I$231*$H$231,2)</f>
        <v>0</v>
      </c>
      <c r="BL231" s="97" t="s">
        <v>181</v>
      </c>
      <c r="BM231" s="97" t="s">
        <v>1105</v>
      </c>
    </row>
    <row r="232" spans="2:47" s="6" customFormat="1" ht="27" customHeight="1">
      <c r="B232" s="23"/>
      <c r="C232" s="24"/>
      <c r="D232" s="165" t="s">
        <v>223</v>
      </c>
      <c r="E232" s="24"/>
      <c r="F232" s="166" t="s">
        <v>1106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223</v>
      </c>
      <c r="AU232" s="6" t="s">
        <v>85</v>
      </c>
    </row>
    <row r="233" spans="2:51" s="6" customFormat="1" ht="15.75" customHeight="1">
      <c r="B233" s="184"/>
      <c r="C233" s="185"/>
      <c r="D233" s="169" t="s">
        <v>225</v>
      </c>
      <c r="E233" s="185"/>
      <c r="F233" s="186" t="s">
        <v>488</v>
      </c>
      <c r="G233" s="185"/>
      <c r="H233" s="185"/>
      <c r="J233" s="185"/>
      <c r="K233" s="185"/>
      <c r="L233" s="187"/>
      <c r="M233" s="188"/>
      <c r="N233" s="185"/>
      <c r="O233" s="185"/>
      <c r="P233" s="185"/>
      <c r="Q233" s="185"/>
      <c r="R233" s="185"/>
      <c r="S233" s="185"/>
      <c r="T233" s="189"/>
      <c r="AT233" s="190" t="s">
        <v>225</v>
      </c>
      <c r="AU233" s="190" t="s">
        <v>85</v>
      </c>
      <c r="AV233" s="190" t="s">
        <v>22</v>
      </c>
      <c r="AW233" s="190" t="s">
        <v>188</v>
      </c>
      <c r="AX233" s="190" t="s">
        <v>77</v>
      </c>
      <c r="AY233" s="190" t="s">
        <v>216</v>
      </c>
    </row>
    <row r="234" spans="2:51" s="6" customFormat="1" ht="15.75" customHeight="1">
      <c r="B234" s="167"/>
      <c r="C234" s="168"/>
      <c r="D234" s="169" t="s">
        <v>225</v>
      </c>
      <c r="E234" s="168"/>
      <c r="F234" s="170" t="s">
        <v>22</v>
      </c>
      <c r="G234" s="168"/>
      <c r="H234" s="171">
        <v>1</v>
      </c>
      <c r="J234" s="168"/>
      <c r="K234" s="168"/>
      <c r="L234" s="172"/>
      <c r="M234" s="173"/>
      <c r="N234" s="168"/>
      <c r="O234" s="168"/>
      <c r="P234" s="168"/>
      <c r="Q234" s="168"/>
      <c r="R234" s="168"/>
      <c r="S234" s="168"/>
      <c r="T234" s="174"/>
      <c r="AT234" s="175" t="s">
        <v>225</v>
      </c>
      <c r="AU234" s="175" t="s">
        <v>85</v>
      </c>
      <c r="AV234" s="175" t="s">
        <v>85</v>
      </c>
      <c r="AW234" s="175" t="s">
        <v>188</v>
      </c>
      <c r="AX234" s="175" t="s">
        <v>77</v>
      </c>
      <c r="AY234" s="175" t="s">
        <v>216</v>
      </c>
    </row>
    <row r="235" spans="2:51" s="6" customFormat="1" ht="15.75" customHeight="1">
      <c r="B235" s="176"/>
      <c r="C235" s="177"/>
      <c r="D235" s="169" t="s">
        <v>225</v>
      </c>
      <c r="E235" s="177"/>
      <c r="F235" s="178" t="s">
        <v>226</v>
      </c>
      <c r="G235" s="177"/>
      <c r="H235" s="179">
        <v>1</v>
      </c>
      <c r="J235" s="177"/>
      <c r="K235" s="177"/>
      <c r="L235" s="180"/>
      <c r="M235" s="181"/>
      <c r="N235" s="177"/>
      <c r="O235" s="177"/>
      <c r="P235" s="177"/>
      <c r="Q235" s="177"/>
      <c r="R235" s="177"/>
      <c r="S235" s="177"/>
      <c r="T235" s="182"/>
      <c r="AT235" s="183" t="s">
        <v>225</v>
      </c>
      <c r="AU235" s="183" t="s">
        <v>85</v>
      </c>
      <c r="AV235" s="183" t="s">
        <v>181</v>
      </c>
      <c r="AW235" s="183" t="s">
        <v>188</v>
      </c>
      <c r="AX235" s="183" t="s">
        <v>22</v>
      </c>
      <c r="AY235" s="183" t="s">
        <v>216</v>
      </c>
    </row>
    <row r="236" spans="2:65" s="6" customFormat="1" ht="15.75" customHeight="1">
      <c r="B236" s="23"/>
      <c r="C236" s="192" t="s">
        <v>366</v>
      </c>
      <c r="D236" s="192" t="s">
        <v>325</v>
      </c>
      <c r="E236" s="193" t="s">
        <v>1107</v>
      </c>
      <c r="F236" s="194" t="s">
        <v>1108</v>
      </c>
      <c r="G236" s="195" t="s">
        <v>121</v>
      </c>
      <c r="H236" s="196">
        <v>1</v>
      </c>
      <c r="I236" s="197"/>
      <c r="J236" s="198">
        <f>ROUND($I$236*$H$236,2)</f>
        <v>0</v>
      </c>
      <c r="K236" s="194" t="s">
        <v>221</v>
      </c>
      <c r="L236" s="199"/>
      <c r="M236" s="200"/>
      <c r="N236" s="201" t="s">
        <v>48</v>
      </c>
      <c r="O236" s="24"/>
      <c r="P236" s="24"/>
      <c r="Q236" s="162">
        <v>0.548</v>
      </c>
      <c r="R236" s="162">
        <f>$Q$236*$H$236</f>
        <v>0.548</v>
      </c>
      <c r="S236" s="162">
        <v>0</v>
      </c>
      <c r="T236" s="163">
        <f>$S$236*$H$236</f>
        <v>0</v>
      </c>
      <c r="AR236" s="97" t="s">
        <v>262</v>
      </c>
      <c r="AT236" s="97" t="s">
        <v>325</v>
      </c>
      <c r="AU236" s="97" t="s">
        <v>85</v>
      </c>
      <c r="AY236" s="6" t="s">
        <v>216</v>
      </c>
      <c r="BE236" s="164">
        <f>IF($N$236="základní",$J$236,0)</f>
        <v>0</v>
      </c>
      <c r="BF236" s="164">
        <f>IF($N$236="snížená",$J$236,0)</f>
        <v>0</v>
      </c>
      <c r="BG236" s="164">
        <f>IF($N$236="zákl. přenesená",$J$236,0)</f>
        <v>0</v>
      </c>
      <c r="BH236" s="164">
        <f>IF($N$236="sníž. přenesená",$J$236,0)</f>
        <v>0</v>
      </c>
      <c r="BI236" s="164">
        <f>IF($N$236="nulová",$J$236,0)</f>
        <v>0</v>
      </c>
      <c r="BJ236" s="97" t="s">
        <v>22</v>
      </c>
      <c r="BK236" s="164">
        <f>ROUND($I$236*$H$236,2)</f>
        <v>0</v>
      </c>
      <c r="BL236" s="97" t="s">
        <v>181</v>
      </c>
      <c r="BM236" s="97" t="s">
        <v>1109</v>
      </c>
    </row>
    <row r="237" spans="2:47" s="6" customFormat="1" ht="27" customHeight="1">
      <c r="B237" s="23"/>
      <c r="C237" s="24"/>
      <c r="D237" s="165" t="s">
        <v>223</v>
      </c>
      <c r="E237" s="24"/>
      <c r="F237" s="166" t="s">
        <v>1110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223</v>
      </c>
      <c r="AU237" s="6" t="s">
        <v>85</v>
      </c>
    </row>
    <row r="238" spans="2:51" s="6" customFormat="1" ht="15.75" customHeight="1">
      <c r="B238" s="184"/>
      <c r="C238" s="185"/>
      <c r="D238" s="169" t="s">
        <v>225</v>
      </c>
      <c r="E238" s="185"/>
      <c r="F238" s="186" t="s">
        <v>488</v>
      </c>
      <c r="G238" s="185"/>
      <c r="H238" s="185"/>
      <c r="J238" s="185"/>
      <c r="K238" s="185"/>
      <c r="L238" s="187"/>
      <c r="M238" s="188"/>
      <c r="N238" s="185"/>
      <c r="O238" s="185"/>
      <c r="P238" s="185"/>
      <c r="Q238" s="185"/>
      <c r="R238" s="185"/>
      <c r="S238" s="185"/>
      <c r="T238" s="189"/>
      <c r="AT238" s="190" t="s">
        <v>225</v>
      </c>
      <c r="AU238" s="190" t="s">
        <v>85</v>
      </c>
      <c r="AV238" s="190" t="s">
        <v>22</v>
      </c>
      <c r="AW238" s="190" t="s">
        <v>188</v>
      </c>
      <c r="AX238" s="190" t="s">
        <v>77</v>
      </c>
      <c r="AY238" s="190" t="s">
        <v>216</v>
      </c>
    </row>
    <row r="239" spans="2:51" s="6" customFormat="1" ht="15.75" customHeight="1">
      <c r="B239" s="167"/>
      <c r="C239" s="168"/>
      <c r="D239" s="169" t="s">
        <v>225</v>
      </c>
      <c r="E239" s="168"/>
      <c r="F239" s="170" t="s">
        <v>22</v>
      </c>
      <c r="G239" s="168"/>
      <c r="H239" s="171">
        <v>1</v>
      </c>
      <c r="J239" s="168"/>
      <c r="K239" s="168"/>
      <c r="L239" s="172"/>
      <c r="M239" s="173"/>
      <c r="N239" s="168"/>
      <c r="O239" s="168"/>
      <c r="P239" s="168"/>
      <c r="Q239" s="168"/>
      <c r="R239" s="168"/>
      <c r="S239" s="168"/>
      <c r="T239" s="174"/>
      <c r="AT239" s="175" t="s">
        <v>225</v>
      </c>
      <c r="AU239" s="175" t="s">
        <v>85</v>
      </c>
      <c r="AV239" s="175" t="s">
        <v>85</v>
      </c>
      <c r="AW239" s="175" t="s">
        <v>188</v>
      </c>
      <c r="AX239" s="175" t="s">
        <v>77</v>
      </c>
      <c r="AY239" s="175" t="s">
        <v>216</v>
      </c>
    </row>
    <row r="240" spans="2:51" s="6" customFormat="1" ht="15.75" customHeight="1">
      <c r="B240" s="176"/>
      <c r="C240" s="177"/>
      <c r="D240" s="169" t="s">
        <v>225</v>
      </c>
      <c r="E240" s="177"/>
      <c r="F240" s="178" t="s">
        <v>226</v>
      </c>
      <c r="G240" s="177"/>
      <c r="H240" s="179">
        <v>1</v>
      </c>
      <c r="J240" s="177"/>
      <c r="K240" s="177"/>
      <c r="L240" s="180"/>
      <c r="M240" s="181"/>
      <c r="N240" s="177"/>
      <c r="O240" s="177"/>
      <c r="P240" s="177"/>
      <c r="Q240" s="177"/>
      <c r="R240" s="177"/>
      <c r="S240" s="177"/>
      <c r="T240" s="182"/>
      <c r="AT240" s="183" t="s">
        <v>225</v>
      </c>
      <c r="AU240" s="183" t="s">
        <v>85</v>
      </c>
      <c r="AV240" s="183" t="s">
        <v>181</v>
      </c>
      <c r="AW240" s="183" t="s">
        <v>188</v>
      </c>
      <c r="AX240" s="183" t="s">
        <v>22</v>
      </c>
      <c r="AY240" s="183" t="s">
        <v>216</v>
      </c>
    </row>
    <row r="241" spans="2:65" s="6" customFormat="1" ht="15.75" customHeight="1">
      <c r="B241" s="23"/>
      <c r="C241" s="153" t="s">
        <v>374</v>
      </c>
      <c r="D241" s="153" t="s">
        <v>218</v>
      </c>
      <c r="E241" s="154" t="s">
        <v>1111</v>
      </c>
      <c r="F241" s="155" t="s">
        <v>1112</v>
      </c>
      <c r="G241" s="156" t="s">
        <v>121</v>
      </c>
      <c r="H241" s="157">
        <v>1</v>
      </c>
      <c r="I241" s="158"/>
      <c r="J241" s="159">
        <f>ROUND($I$241*$H$241,2)</f>
        <v>0</v>
      </c>
      <c r="K241" s="155" t="s">
        <v>221</v>
      </c>
      <c r="L241" s="43"/>
      <c r="M241" s="160"/>
      <c r="N241" s="161" t="s">
        <v>48</v>
      </c>
      <c r="O241" s="24"/>
      <c r="P241" s="24"/>
      <c r="Q241" s="162">
        <v>0.05377</v>
      </c>
      <c r="R241" s="162">
        <f>$Q$241*$H$241</f>
        <v>0.05377</v>
      </c>
      <c r="S241" s="162">
        <v>0</v>
      </c>
      <c r="T241" s="163">
        <f>$S$241*$H$241</f>
        <v>0</v>
      </c>
      <c r="AR241" s="97" t="s">
        <v>181</v>
      </c>
      <c r="AT241" s="97" t="s">
        <v>218</v>
      </c>
      <c r="AU241" s="97" t="s">
        <v>85</v>
      </c>
      <c r="AY241" s="6" t="s">
        <v>216</v>
      </c>
      <c r="BE241" s="164">
        <f>IF($N$241="základní",$J$241,0)</f>
        <v>0</v>
      </c>
      <c r="BF241" s="164">
        <f>IF($N$241="snížená",$J$241,0)</f>
        <v>0</v>
      </c>
      <c r="BG241" s="164">
        <f>IF($N$241="zákl. přenesená",$J$241,0)</f>
        <v>0</v>
      </c>
      <c r="BH241" s="164">
        <f>IF($N$241="sníž. přenesená",$J$241,0)</f>
        <v>0</v>
      </c>
      <c r="BI241" s="164">
        <f>IF($N$241="nulová",$J$241,0)</f>
        <v>0</v>
      </c>
      <c r="BJ241" s="97" t="s">
        <v>22</v>
      </c>
      <c r="BK241" s="164">
        <f>ROUND($I$241*$H$241,2)</f>
        <v>0</v>
      </c>
      <c r="BL241" s="97" t="s">
        <v>181</v>
      </c>
      <c r="BM241" s="97" t="s">
        <v>1113</v>
      </c>
    </row>
    <row r="242" spans="2:47" s="6" customFormat="1" ht="27" customHeight="1">
      <c r="B242" s="23"/>
      <c r="C242" s="24"/>
      <c r="D242" s="165" t="s">
        <v>223</v>
      </c>
      <c r="E242" s="24"/>
      <c r="F242" s="166" t="s">
        <v>1114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223</v>
      </c>
      <c r="AU242" s="6" t="s">
        <v>85</v>
      </c>
    </row>
    <row r="243" spans="2:51" s="6" customFormat="1" ht="15.75" customHeight="1">
      <c r="B243" s="184"/>
      <c r="C243" s="185"/>
      <c r="D243" s="169" t="s">
        <v>225</v>
      </c>
      <c r="E243" s="185"/>
      <c r="F243" s="186" t="s">
        <v>488</v>
      </c>
      <c r="G243" s="185"/>
      <c r="H243" s="185"/>
      <c r="J243" s="185"/>
      <c r="K243" s="185"/>
      <c r="L243" s="187"/>
      <c r="M243" s="188"/>
      <c r="N243" s="185"/>
      <c r="O243" s="185"/>
      <c r="P243" s="185"/>
      <c r="Q243" s="185"/>
      <c r="R243" s="185"/>
      <c r="S243" s="185"/>
      <c r="T243" s="189"/>
      <c r="AT243" s="190" t="s">
        <v>225</v>
      </c>
      <c r="AU243" s="190" t="s">
        <v>85</v>
      </c>
      <c r="AV243" s="190" t="s">
        <v>22</v>
      </c>
      <c r="AW243" s="190" t="s">
        <v>188</v>
      </c>
      <c r="AX243" s="190" t="s">
        <v>77</v>
      </c>
      <c r="AY243" s="190" t="s">
        <v>216</v>
      </c>
    </row>
    <row r="244" spans="2:51" s="6" customFormat="1" ht="15.75" customHeight="1">
      <c r="B244" s="167"/>
      <c r="C244" s="168"/>
      <c r="D244" s="169" t="s">
        <v>225</v>
      </c>
      <c r="E244" s="168"/>
      <c r="F244" s="170" t="s">
        <v>22</v>
      </c>
      <c r="G244" s="168"/>
      <c r="H244" s="171">
        <v>1</v>
      </c>
      <c r="J244" s="168"/>
      <c r="K244" s="168"/>
      <c r="L244" s="172"/>
      <c r="M244" s="173"/>
      <c r="N244" s="168"/>
      <c r="O244" s="168"/>
      <c r="P244" s="168"/>
      <c r="Q244" s="168"/>
      <c r="R244" s="168"/>
      <c r="S244" s="168"/>
      <c r="T244" s="174"/>
      <c r="AT244" s="175" t="s">
        <v>225</v>
      </c>
      <c r="AU244" s="175" t="s">
        <v>85</v>
      </c>
      <c r="AV244" s="175" t="s">
        <v>85</v>
      </c>
      <c r="AW244" s="175" t="s">
        <v>188</v>
      </c>
      <c r="AX244" s="175" t="s">
        <v>77</v>
      </c>
      <c r="AY244" s="175" t="s">
        <v>216</v>
      </c>
    </row>
    <row r="245" spans="2:51" s="6" customFormat="1" ht="15.75" customHeight="1">
      <c r="B245" s="176"/>
      <c r="C245" s="177"/>
      <c r="D245" s="169" t="s">
        <v>225</v>
      </c>
      <c r="E245" s="177"/>
      <c r="F245" s="178" t="s">
        <v>226</v>
      </c>
      <c r="G245" s="177"/>
      <c r="H245" s="179">
        <v>1</v>
      </c>
      <c r="J245" s="177"/>
      <c r="K245" s="177"/>
      <c r="L245" s="180"/>
      <c r="M245" s="181"/>
      <c r="N245" s="177"/>
      <c r="O245" s="177"/>
      <c r="P245" s="177"/>
      <c r="Q245" s="177"/>
      <c r="R245" s="177"/>
      <c r="S245" s="177"/>
      <c r="T245" s="182"/>
      <c r="AT245" s="183" t="s">
        <v>225</v>
      </c>
      <c r="AU245" s="183" t="s">
        <v>85</v>
      </c>
      <c r="AV245" s="183" t="s">
        <v>181</v>
      </c>
      <c r="AW245" s="183" t="s">
        <v>188</v>
      </c>
      <c r="AX245" s="183" t="s">
        <v>22</v>
      </c>
      <c r="AY245" s="183" t="s">
        <v>216</v>
      </c>
    </row>
    <row r="246" spans="2:65" s="6" customFormat="1" ht="15.75" customHeight="1">
      <c r="B246" s="23"/>
      <c r="C246" s="153" t="s">
        <v>138</v>
      </c>
      <c r="D246" s="153" t="s">
        <v>218</v>
      </c>
      <c r="E246" s="154" t="s">
        <v>1115</v>
      </c>
      <c r="F246" s="155" t="s">
        <v>1116</v>
      </c>
      <c r="G246" s="156" t="s">
        <v>121</v>
      </c>
      <c r="H246" s="157">
        <v>1</v>
      </c>
      <c r="I246" s="158"/>
      <c r="J246" s="159">
        <f>ROUND($I$246*$H$246,2)</f>
        <v>0</v>
      </c>
      <c r="K246" s="155" t="s">
        <v>221</v>
      </c>
      <c r="L246" s="43"/>
      <c r="M246" s="160"/>
      <c r="N246" s="161" t="s">
        <v>48</v>
      </c>
      <c r="O246" s="24"/>
      <c r="P246" s="24"/>
      <c r="Q246" s="162">
        <v>0.01818</v>
      </c>
      <c r="R246" s="162">
        <f>$Q$246*$H$246</f>
        <v>0.01818</v>
      </c>
      <c r="S246" s="162">
        <v>0</v>
      </c>
      <c r="T246" s="163">
        <f>$S$246*$H$246</f>
        <v>0</v>
      </c>
      <c r="AR246" s="97" t="s">
        <v>181</v>
      </c>
      <c r="AT246" s="97" t="s">
        <v>218</v>
      </c>
      <c r="AU246" s="97" t="s">
        <v>85</v>
      </c>
      <c r="AY246" s="6" t="s">
        <v>216</v>
      </c>
      <c r="BE246" s="164">
        <f>IF($N$246="základní",$J$246,0)</f>
        <v>0</v>
      </c>
      <c r="BF246" s="164">
        <f>IF($N$246="snížená",$J$246,0)</f>
        <v>0</v>
      </c>
      <c r="BG246" s="164">
        <f>IF($N$246="zákl. přenesená",$J$246,0)</f>
        <v>0</v>
      </c>
      <c r="BH246" s="164">
        <f>IF($N$246="sníž. přenesená",$J$246,0)</f>
        <v>0</v>
      </c>
      <c r="BI246" s="164">
        <f>IF($N$246="nulová",$J$246,0)</f>
        <v>0</v>
      </c>
      <c r="BJ246" s="97" t="s">
        <v>22</v>
      </c>
      <c r="BK246" s="164">
        <f>ROUND($I$246*$H$246,2)</f>
        <v>0</v>
      </c>
      <c r="BL246" s="97" t="s">
        <v>181</v>
      </c>
      <c r="BM246" s="97" t="s">
        <v>1117</v>
      </c>
    </row>
    <row r="247" spans="2:47" s="6" customFormat="1" ht="27" customHeight="1">
      <c r="B247" s="23"/>
      <c r="C247" s="24"/>
      <c r="D247" s="165" t="s">
        <v>223</v>
      </c>
      <c r="E247" s="24"/>
      <c r="F247" s="166" t="s">
        <v>1118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223</v>
      </c>
      <c r="AU247" s="6" t="s">
        <v>85</v>
      </c>
    </row>
    <row r="248" spans="2:51" s="6" customFormat="1" ht="15.75" customHeight="1">
      <c r="B248" s="184"/>
      <c r="C248" s="185"/>
      <c r="D248" s="169" t="s">
        <v>225</v>
      </c>
      <c r="E248" s="185"/>
      <c r="F248" s="186" t="s">
        <v>488</v>
      </c>
      <c r="G248" s="185"/>
      <c r="H248" s="185"/>
      <c r="J248" s="185"/>
      <c r="K248" s="185"/>
      <c r="L248" s="187"/>
      <c r="M248" s="188"/>
      <c r="N248" s="185"/>
      <c r="O248" s="185"/>
      <c r="P248" s="185"/>
      <c r="Q248" s="185"/>
      <c r="R248" s="185"/>
      <c r="S248" s="185"/>
      <c r="T248" s="189"/>
      <c r="AT248" s="190" t="s">
        <v>225</v>
      </c>
      <c r="AU248" s="190" t="s">
        <v>85</v>
      </c>
      <c r="AV248" s="190" t="s">
        <v>22</v>
      </c>
      <c r="AW248" s="190" t="s">
        <v>188</v>
      </c>
      <c r="AX248" s="190" t="s">
        <v>77</v>
      </c>
      <c r="AY248" s="190" t="s">
        <v>216</v>
      </c>
    </row>
    <row r="249" spans="2:51" s="6" customFormat="1" ht="15.75" customHeight="1">
      <c r="B249" s="167"/>
      <c r="C249" s="168"/>
      <c r="D249" s="169" t="s">
        <v>225</v>
      </c>
      <c r="E249" s="168"/>
      <c r="F249" s="170" t="s">
        <v>22</v>
      </c>
      <c r="G249" s="168"/>
      <c r="H249" s="171">
        <v>1</v>
      </c>
      <c r="J249" s="168"/>
      <c r="K249" s="168"/>
      <c r="L249" s="172"/>
      <c r="M249" s="173"/>
      <c r="N249" s="168"/>
      <c r="O249" s="168"/>
      <c r="P249" s="168"/>
      <c r="Q249" s="168"/>
      <c r="R249" s="168"/>
      <c r="S249" s="168"/>
      <c r="T249" s="174"/>
      <c r="AT249" s="175" t="s">
        <v>225</v>
      </c>
      <c r="AU249" s="175" t="s">
        <v>85</v>
      </c>
      <c r="AV249" s="175" t="s">
        <v>85</v>
      </c>
      <c r="AW249" s="175" t="s">
        <v>188</v>
      </c>
      <c r="AX249" s="175" t="s">
        <v>77</v>
      </c>
      <c r="AY249" s="175" t="s">
        <v>216</v>
      </c>
    </row>
    <row r="250" spans="2:51" s="6" customFormat="1" ht="15.75" customHeight="1">
      <c r="B250" s="176"/>
      <c r="C250" s="177"/>
      <c r="D250" s="169" t="s">
        <v>225</v>
      </c>
      <c r="E250" s="177"/>
      <c r="F250" s="178" t="s">
        <v>226</v>
      </c>
      <c r="G250" s="177"/>
      <c r="H250" s="179">
        <v>1</v>
      </c>
      <c r="J250" s="177"/>
      <c r="K250" s="177"/>
      <c r="L250" s="180"/>
      <c r="M250" s="181"/>
      <c r="N250" s="177"/>
      <c r="O250" s="177"/>
      <c r="P250" s="177"/>
      <c r="Q250" s="177"/>
      <c r="R250" s="177"/>
      <c r="S250" s="177"/>
      <c r="T250" s="182"/>
      <c r="AT250" s="183" t="s">
        <v>225</v>
      </c>
      <c r="AU250" s="183" t="s">
        <v>85</v>
      </c>
      <c r="AV250" s="183" t="s">
        <v>181</v>
      </c>
      <c r="AW250" s="183" t="s">
        <v>188</v>
      </c>
      <c r="AX250" s="183" t="s">
        <v>22</v>
      </c>
      <c r="AY250" s="183" t="s">
        <v>216</v>
      </c>
    </row>
    <row r="251" spans="2:65" s="6" customFormat="1" ht="15.75" customHeight="1">
      <c r="B251" s="23"/>
      <c r="C251" s="153" t="s">
        <v>384</v>
      </c>
      <c r="D251" s="153" t="s">
        <v>218</v>
      </c>
      <c r="E251" s="154" t="s">
        <v>1119</v>
      </c>
      <c r="F251" s="155" t="s">
        <v>1120</v>
      </c>
      <c r="G251" s="156" t="s">
        <v>121</v>
      </c>
      <c r="H251" s="157">
        <v>1</v>
      </c>
      <c r="I251" s="158"/>
      <c r="J251" s="159">
        <f>ROUND($I$251*$H$251,2)</f>
        <v>0</v>
      </c>
      <c r="K251" s="155" t="s">
        <v>221</v>
      </c>
      <c r="L251" s="43"/>
      <c r="M251" s="160"/>
      <c r="N251" s="161" t="s">
        <v>48</v>
      </c>
      <c r="O251" s="24"/>
      <c r="P251" s="24"/>
      <c r="Q251" s="162">
        <v>0</v>
      </c>
      <c r="R251" s="162">
        <f>$Q$251*$H$251</f>
        <v>0</v>
      </c>
      <c r="S251" s="162">
        <v>0</v>
      </c>
      <c r="T251" s="163">
        <f>$S$251*$H$251</f>
        <v>0</v>
      </c>
      <c r="AR251" s="97" t="s">
        <v>181</v>
      </c>
      <c r="AT251" s="97" t="s">
        <v>218</v>
      </c>
      <c r="AU251" s="97" t="s">
        <v>85</v>
      </c>
      <c r="AY251" s="6" t="s">
        <v>216</v>
      </c>
      <c r="BE251" s="164">
        <f>IF($N$251="základní",$J$251,0)</f>
        <v>0</v>
      </c>
      <c r="BF251" s="164">
        <f>IF($N$251="snížená",$J$251,0)</f>
        <v>0</v>
      </c>
      <c r="BG251" s="164">
        <f>IF($N$251="zákl. přenesená",$J$251,0)</f>
        <v>0</v>
      </c>
      <c r="BH251" s="164">
        <f>IF($N$251="sníž. přenesená",$J$251,0)</f>
        <v>0</v>
      </c>
      <c r="BI251" s="164">
        <f>IF($N$251="nulová",$J$251,0)</f>
        <v>0</v>
      </c>
      <c r="BJ251" s="97" t="s">
        <v>22</v>
      </c>
      <c r="BK251" s="164">
        <f>ROUND($I$251*$H$251,2)</f>
        <v>0</v>
      </c>
      <c r="BL251" s="97" t="s">
        <v>181</v>
      </c>
      <c r="BM251" s="97" t="s">
        <v>1121</v>
      </c>
    </row>
    <row r="252" spans="2:47" s="6" customFormat="1" ht="27" customHeight="1">
      <c r="B252" s="23"/>
      <c r="C252" s="24"/>
      <c r="D252" s="165" t="s">
        <v>223</v>
      </c>
      <c r="E252" s="24"/>
      <c r="F252" s="166" t="s">
        <v>1122</v>
      </c>
      <c r="G252" s="24"/>
      <c r="H252" s="24"/>
      <c r="J252" s="24"/>
      <c r="K252" s="24"/>
      <c r="L252" s="43"/>
      <c r="M252" s="56"/>
      <c r="N252" s="24"/>
      <c r="O252" s="24"/>
      <c r="P252" s="24"/>
      <c r="Q252" s="24"/>
      <c r="R252" s="24"/>
      <c r="S252" s="24"/>
      <c r="T252" s="57"/>
      <c r="AT252" s="6" t="s">
        <v>223</v>
      </c>
      <c r="AU252" s="6" t="s">
        <v>85</v>
      </c>
    </row>
    <row r="253" spans="2:51" s="6" customFormat="1" ht="15.75" customHeight="1">
      <c r="B253" s="184"/>
      <c r="C253" s="185"/>
      <c r="D253" s="169" t="s">
        <v>225</v>
      </c>
      <c r="E253" s="185"/>
      <c r="F253" s="186" t="s">
        <v>488</v>
      </c>
      <c r="G253" s="185"/>
      <c r="H253" s="185"/>
      <c r="J253" s="185"/>
      <c r="K253" s="185"/>
      <c r="L253" s="187"/>
      <c r="M253" s="188"/>
      <c r="N253" s="185"/>
      <c r="O253" s="185"/>
      <c r="P253" s="185"/>
      <c r="Q253" s="185"/>
      <c r="R253" s="185"/>
      <c r="S253" s="185"/>
      <c r="T253" s="189"/>
      <c r="AT253" s="190" t="s">
        <v>225</v>
      </c>
      <c r="AU253" s="190" t="s">
        <v>85</v>
      </c>
      <c r="AV253" s="190" t="s">
        <v>22</v>
      </c>
      <c r="AW253" s="190" t="s">
        <v>188</v>
      </c>
      <c r="AX253" s="190" t="s">
        <v>77</v>
      </c>
      <c r="AY253" s="190" t="s">
        <v>216</v>
      </c>
    </row>
    <row r="254" spans="2:51" s="6" customFormat="1" ht="15.75" customHeight="1">
      <c r="B254" s="167"/>
      <c r="C254" s="168"/>
      <c r="D254" s="169" t="s">
        <v>225</v>
      </c>
      <c r="E254" s="168"/>
      <c r="F254" s="170" t="s">
        <v>22</v>
      </c>
      <c r="G254" s="168"/>
      <c r="H254" s="171">
        <v>1</v>
      </c>
      <c r="J254" s="168"/>
      <c r="K254" s="168"/>
      <c r="L254" s="172"/>
      <c r="M254" s="173"/>
      <c r="N254" s="168"/>
      <c r="O254" s="168"/>
      <c r="P254" s="168"/>
      <c r="Q254" s="168"/>
      <c r="R254" s="168"/>
      <c r="S254" s="168"/>
      <c r="T254" s="174"/>
      <c r="AT254" s="175" t="s">
        <v>225</v>
      </c>
      <c r="AU254" s="175" t="s">
        <v>85</v>
      </c>
      <c r="AV254" s="175" t="s">
        <v>85</v>
      </c>
      <c r="AW254" s="175" t="s">
        <v>188</v>
      </c>
      <c r="AX254" s="175" t="s">
        <v>77</v>
      </c>
      <c r="AY254" s="175" t="s">
        <v>216</v>
      </c>
    </row>
    <row r="255" spans="2:51" s="6" customFormat="1" ht="15.75" customHeight="1">
      <c r="B255" s="176"/>
      <c r="C255" s="177"/>
      <c r="D255" s="169" t="s">
        <v>225</v>
      </c>
      <c r="E255" s="177"/>
      <c r="F255" s="178" t="s">
        <v>226</v>
      </c>
      <c r="G255" s="177"/>
      <c r="H255" s="179">
        <v>1</v>
      </c>
      <c r="J255" s="177"/>
      <c r="K255" s="177"/>
      <c r="L255" s="180"/>
      <c r="M255" s="181"/>
      <c r="N255" s="177"/>
      <c r="O255" s="177"/>
      <c r="P255" s="177"/>
      <c r="Q255" s="177"/>
      <c r="R255" s="177"/>
      <c r="S255" s="177"/>
      <c r="T255" s="182"/>
      <c r="AT255" s="183" t="s">
        <v>225</v>
      </c>
      <c r="AU255" s="183" t="s">
        <v>85</v>
      </c>
      <c r="AV255" s="183" t="s">
        <v>181</v>
      </c>
      <c r="AW255" s="183" t="s">
        <v>188</v>
      </c>
      <c r="AX255" s="183" t="s">
        <v>22</v>
      </c>
      <c r="AY255" s="183" t="s">
        <v>216</v>
      </c>
    </row>
    <row r="256" spans="2:65" s="6" customFormat="1" ht="15.75" customHeight="1">
      <c r="B256" s="23"/>
      <c r="C256" s="153" t="s">
        <v>390</v>
      </c>
      <c r="D256" s="153" t="s">
        <v>218</v>
      </c>
      <c r="E256" s="154" t="s">
        <v>1123</v>
      </c>
      <c r="F256" s="155" t="s">
        <v>1124</v>
      </c>
      <c r="G256" s="156" t="s">
        <v>121</v>
      </c>
      <c r="H256" s="157">
        <v>1</v>
      </c>
      <c r="I256" s="158"/>
      <c r="J256" s="159">
        <f>ROUND($I$256*$H$256,2)</f>
        <v>0</v>
      </c>
      <c r="K256" s="155" t="s">
        <v>221</v>
      </c>
      <c r="L256" s="43"/>
      <c r="M256" s="160"/>
      <c r="N256" s="161" t="s">
        <v>48</v>
      </c>
      <c r="O256" s="24"/>
      <c r="P256" s="24"/>
      <c r="Q256" s="162">
        <v>0.03535</v>
      </c>
      <c r="R256" s="162">
        <f>$Q$256*$H$256</f>
        <v>0.03535</v>
      </c>
      <c r="S256" s="162">
        <v>0</v>
      </c>
      <c r="T256" s="163">
        <f>$S$256*$H$256</f>
        <v>0</v>
      </c>
      <c r="AR256" s="97" t="s">
        <v>181</v>
      </c>
      <c r="AT256" s="97" t="s">
        <v>218</v>
      </c>
      <c r="AU256" s="97" t="s">
        <v>85</v>
      </c>
      <c r="AY256" s="6" t="s">
        <v>216</v>
      </c>
      <c r="BE256" s="164">
        <f>IF($N$256="základní",$J$256,0)</f>
        <v>0</v>
      </c>
      <c r="BF256" s="164">
        <f>IF($N$256="snížená",$J$256,0)</f>
        <v>0</v>
      </c>
      <c r="BG256" s="164">
        <f>IF($N$256="zákl. přenesená",$J$256,0)</f>
        <v>0</v>
      </c>
      <c r="BH256" s="164">
        <f>IF($N$256="sníž. přenesená",$J$256,0)</f>
        <v>0</v>
      </c>
      <c r="BI256" s="164">
        <f>IF($N$256="nulová",$J$256,0)</f>
        <v>0</v>
      </c>
      <c r="BJ256" s="97" t="s">
        <v>22</v>
      </c>
      <c r="BK256" s="164">
        <f>ROUND($I$256*$H$256,2)</f>
        <v>0</v>
      </c>
      <c r="BL256" s="97" t="s">
        <v>181</v>
      </c>
      <c r="BM256" s="97" t="s">
        <v>1125</v>
      </c>
    </row>
    <row r="257" spans="2:47" s="6" customFormat="1" ht="27" customHeight="1">
      <c r="B257" s="23"/>
      <c r="C257" s="24"/>
      <c r="D257" s="165" t="s">
        <v>223</v>
      </c>
      <c r="E257" s="24"/>
      <c r="F257" s="166" t="s">
        <v>1126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223</v>
      </c>
      <c r="AU257" s="6" t="s">
        <v>85</v>
      </c>
    </row>
    <row r="258" spans="2:51" s="6" customFormat="1" ht="15.75" customHeight="1">
      <c r="B258" s="184"/>
      <c r="C258" s="185"/>
      <c r="D258" s="169" t="s">
        <v>225</v>
      </c>
      <c r="E258" s="185"/>
      <c r="F258" s="186" t="s">
        <v>488</v>
      </c>
      <c r="G258" s="185"/>
      <c r="H258" s="185"/>
      <c r="J258" s="185"/>
      <c r="K258" s="185"/>
      <c r="L258" s="187"/>
      <c r="M258" s="188"/>
      <c r="N258" s="185"/>
      <c r="O258" s="185"/>
      <c r="P258" s="185"/>
      <c r="Q258" s="185"/>
      <c r="R258" s="185"/>
      <c r="S258" s="185"/>
      <c r="T258" s="189"/>
      <c r="AT258" s="190" t="s">
        <v>225</v>
      </c>
      <c r="AU258" s="190" t="s">
        <v>85</v>
      </c>
      <c r="AV258" s="190" t="s">
        <v>22</v>
      </c>
      <c r="AW258" s="190" t="s">
        <v>188</v>
      </c>
      <c r="AX258" s="190" t="s">
        <v>77</v>
      </c>
      <c r="AY258" s="190" t="s">
        <v>216</v>
      </c>
    </row>
    <row r="259" spans="2:51" s="6" customFormat="1" ht="15.75" customHeight="1">
      <c r="B259" s="167"/>
      <c r="C259" s="168"/>
      <c r="D259" s="169" t="s">
        <v>225</v>
      </c>
      <c r="E259" s="168"/>
      <c r="F259" s="170" t="s">
        <v>22</v>
      </c>
      <c r="G259" s="168"/>
      <c r="H259" s="171">
        <v>1</v>
      </c>
      <c r="J259" s="168"/>
      <c r="K259" s="168"/>
      <c r="L259" s="172"/>
      <c r="M259" s="173"/>
      <c r="N259" s="168"/>
      <c r="O259" s="168"/>
      <c r="P259" s="168"/>
      <c r="Q259" s="168"/>
      <c r="R259" s="168"/>
      <c r="S259" s="168"/>
      <c r="T259" s="174"/>
      <c r="AT259" s="175" t="s">
        <v>225</v>
      </c>
      <c r="AU259" s="175" t="s">
        <v>85</v>
      </c>
      <c r="AV259" s="175" t="s">
        <v>85</v>
      </c>
      <c r="AW259" s="175" t="s">
        <v>188</v>
      </c>
      <c r="AX259" s="175" t="s">
        <v>77</v>
      </c>
      <c r="AY259" s="175" t="s">
        <v>216</v>
      </c>
    </row>
    <row r="260" spans="2:51" s="6" customFormat="1" ht="15.75" customHeight="1">
      <c r="B260" s="176"/>
      <c r="C260" s="177"/>
      <c r="D260" s="169" t="s">
        <v>225</v>
      </c>
      <c r="E260" s="177"/>
      <c r="F260" s="178" t="s">
        <v>226</v>
      </c>
      <c r="G260" s="177"/>
      <c r="H260" s="179">
        <v>1</v>
      </c>
      <c r="J260" s="177"/>
      <c r="K260" s="177"/>
      <c r="L260" s="180"/>
      <c r="M260" s="181"/>
      <c r="N260" s="177"/>
      <c r="O260" s="177"/>
      <c r="P260" s="177"/>
      <c r="Q260" s="177"/>
      <c r="R260" s="177"/>
      <c r="S260" s="177"/>
      <c r="T260" s="182"/>
      <c r="AT260" s="183" t="s">
        <v>225</v>
      </c>
      <c r="AU260" s="183" t="s">
        <v>85</v>
      </c>
      <c r="AV260" s="183" t="s">
        <v>181</v>
      </c>
      <c r="AW260" s="183" t="s">
        <v>188</v>
      </c>
      <c r="AX260" s="183" t="s">
        <v>22</v>
      </c>
      <c r="AY260" s="183" t="s">
        <v>216</v>
      </c>
    </row>
    <row r="261" spans="2:65" s="6" customFormat="1" ht="15.75" customHeight="1">
      <c r="B261" s="23"/>
      <c r="C261" s="153" t="s">
        <v>178</v>
      </c>
      <c r="D261" s="153" t="s">
        <v>218</v>
      </c>
      <c r="E261" s="154" t="s">
        <v>1127</v>
      </c>
      <c r="F261" s="155" t="s">
        <v>1128</v>
      </c>
      <c r="G261" s="156" t="s">
        <v>121</v>
      </c>
      <c r="H261" s="157">
        <v>1</v>
      </c>
      <c r="I261" s="158"/>
      <c r="J261" s="159">
        <f>ROUND($I$261*$H$261,2)</f>
        <v>0</v>
      </c>
      <c r="K261" s="155" t="s">
        <v>221</v>
      </c>
      <c r="L261" s="43"/>
      <c r="M261" s="160"/>
      <c r="N261" s="161" t="s">
        <v>48</v>
      </c>
      <c r="O261" s="24"/>
      <c r="P261" s="24"/>
      <c r="Q261" s="162">
        <v>0.00702</v>
      </c>
      <c r="R261" s="162">
        <f>$Q$261*$H$261</f>
        <v>0.00702</v>
      </c>
      <c r="S261" s="162">
        <v>0</v>
      </c>
      <c r="T261" s="163">
        <f>$S$261*$H$261</f>
        <v>0</v>
      </c>
      <c r="AR261" s="97" t="s">
        <v>181</v>
      </c>
      <c r="AT261" s="97" t="s">
        <v>218</v>
      </c>
      <c r="AU261" s="97" t="s">
        <v>85</v>
      </c>
      <c r="AY261" s="6" t="s">
        <v>216</v>
      </c>
      <c r="BE261" s="164">
        <f>IF($N$261="základní",$J$261,0)</f>
        <v>0</v>
      </c>
      <c r="BF261" s="164">
        <f>IF($N$261="snížená",$J$261,0)</f>
        <v>0</v>
      </c>
      <c r="BG261" s="164">
        <f>IF($N$261="zákl. přenesená",$J$261,0)</f>
        <v>0</v>
      </c>
      <c r="BH261" s="164">
        <f>IF($N$261="sníž. přenesená",$J$261,0)</f>
        <v>0</v>
      </c>
      <c r="BI261" s="164">
        <f>IF($N$261="nulová",$J$261,0)</f>
        <v>0</v>
      </c>
      <c r="BJ261" s="97" t="s">
        <v>22</v>
      </c>
      <c r="BK261" s="164">
        <f>ROUND($I$261*$H$261,2)</f>
        <v>0</v>
      </c>
      <c r="BL261" s="97" t="s">
        <v>181</v>
      </c>
      <c r="BM261" s="97" t="s">
        <v>1129</v>
      </c>
    </row>
    <row r="262" spans="2:47" s="6" customFormat="1" ht="16.5" customHeight="1">
      <c r="B262" s="23"/>
      <c r="C262" s="24"/>
      <c r="D262" s="165" t="s">
        <v>223</v>
      </c>
      <c r="E262" s="24"/>
      <c r="F262" s="166" t="s">
        <v>1130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223</v>
      </c>
      <c r="AU262" s="6" t="s">
        <v>85</v>
      </c>
    </row>
    <row r="263" spans="2:51" s="6" customFormat="1" ht="15.75" customHeight="1">
      <c r="B263" s="184"/>
      <c r="C263" s="185"/>
      <c r="D263" s="169" t="s">
        <v>225</v>
      </c>
      <c r="E263" s="185"/>
      <c r="F263" s="186" t="s">
        <v>488</v>
      </c>
      <c r="G263" s="185"/>
      <c r="H263" s="185"/>
      <c r="J263" s="185"/>
      <c r="K263" s="185"/>
      <c r="L263" s="187"/>
      <c r="M263" s="188"/>
      <c r="N263" s="185"/>
      <c r="O263" s="185"/>
      <c r="P263" s="185"/>
      <c r="Q263" s="185"/>
      <c r="R263" s="185"/>
      <c r="S263" s="185"/>
      <c r="T263" s="189"/>
      <c r="AT263" s="190" t="s">
        <v>225</v>
      </c>
      <c r="AU263" s="190" t="s">
        <v>85</v>
      </c>
      <c r="AV263" s="190" t="s">
        <v>22</v>
      </c>
      <c r="AW263" s="190" t="s">
        <v>188</v>
      </c>
      <c r="AX263" s="190" t="s">
        <v>77</v>
      </c>
      <c r="AY263" s="190" t="s">
        <v>216</v>
      </c>
    </row>
    <row r="264" spans="2:51" s="6" customFormat="1" ht="15.75" customHeight="1">
      <c r="B264" s="167"/>
      <c r="C264" s="168"/>
      <c r="D264" s="169" t="s">
        <v>225</v>
      </c>
      <c r="E264" s="168" t="s">
        <v>168</v>
      </c>
      <c r="F264" s="170" t="s">
        <v>22</v>
      </c>
      <c r="G264" s="168"/>
      <c r="H264" s="171">
        <v>1</v>
      </c>
      <c r="J264" s="168"/>
      <c r="K264" s="168"/>
      <c r="L264" s="172"/>
      <c r="M264" s="173"/>
      <c r="N264" s="168"/>
      <c r="O264" s="168"/>
      <c r="P264" s="168"/>
      <c r="Q264" s="168"/>
      <c r="R264" s="168"/>
      <c r="S264" s="168"/>
      <c r="T264" s="174"/>
      <c r="AT264" s="175" t="s">
        <v>225</v>
      </c>
      <c r="AU264" s="175" t="s">
        <v>85</v>
      </c>
      <c r="AV264" s="175" t="s">
        <v>85</v>
      </c>
      <c r="AW264" s="175" t="s">
        <v>188</v>
      </c>
      <c r="AX264" s="175" t="s">
        <v>77</v>
      </c>
      <c r="AY264" s="175" t="s">
        <v>216</v>
      </c>
    </row>
    <row r="265" spans="2:51" s="6" customFormat="1" ht="15.75" customHeight="1">
      <c r="B265" s="176"/>
      <c r="C265" s="177"/>
      <c r="D265" s="169" t="s">
        <v>225</v>
      </c>
      <c r="E265" s="177"/>
      <c r="F265" s="178" t="s">
        <v>226</v>
      </c>
      <c r="G265" s="177"/>
      <c r="H265" s="179">
        <v>1</v>
      </c>
      <c r="J265" s="177"/>
      <c r="K265" s="177"/>
      <c r="L265" s="180"/>
      <c r="M265" s="181"/>
      <c r="N265" s="177"/>
      <c r="O265" s="177"/>
      <c r="P265" s="177"/>
      <c r="Q265" s="177"/>
      <c r="R265" s="177"/>
      <c r="S265" s="177"/>
      <c r="T265" s="182"/>
      <c r="AT265" s="183" t="s">
        <v>225</v>
      </c>
      <c r="AU265" s="183" t="s">
        <v>85</v>
      </c>
      <c r="AV265" s="183" t="s">
        <v>181</v>
      </c>
      <c r="AW265" s="183" t="s">
        <v>188</v>
      </c>
      <c r="AX265" s="183" t="s">
        <v>22</v>
      </c>
      <c r="AY265" s="183" t="s">
        <v>216</v>
      </c>
    </row>
    <row r="266" spans="2:65" s="6" customFormat="1" ht="15.75" customHeight="1">
      <c r="B266" s="23"/>
      <c r="C266" s="192" t="s">
        <v>403</v>
      </c>
      <c r="D266" s="192" t="s">
        <v>325</v>
      </c>
      <c r="E266" s="193" t="s">
        <v>1131</v>
      </c>
      <c r="F266" s="194" t="s">
        <v>1132</v>
      </c>
      <c r="G266" s="195" t="s">
        <v>121</v>
      </c>
      <c r="H266" s="196">
        <v>1</v>
      </c>
      <c r="I266" s="197"/>
      <c r="J266" s="198">
        <f>ROUND($I$266*$H$266,2)</f>
        <v>0</v>
      </c>
      <c r="K266" s="194" t="s">
        <v>221</v>
      </c>
      <c r="L266" s="199"/>
      <c r="M266" s="200"/>
      <c r="N266" s="201" t="s">
        <v>48</v>
      </c>
      <c r="O266" s="24"/>
      <c r="P266" s="24"/>
      <c r="Q266" s="162">
        <v>0.165</v>
      </c>
      <c r="R266" s="162">
        <f>$Q$266*$H$266</f>
        <v>0.165</v>
      </c>
      <c r="S266" s="162">
        <v>0</v>
      </c>
      <c r="T266" s="163">
        <f>$S$266*$H$266</f>
        <v>0</v>
      </c>
      <c r="AR266" s="97" t="s">
        <v>262</v>
      </c>
      <c r="AT266" s="97" t="s">
        <v>325</v>
      </c>
      <c r="AU266" s="97" t="s">
        <v>85</v>
      </c>
      <c r="AY266" s="6" t="s">
        <v>216</v>
      </c>
      <c r="BE266" s="164">
        <f>IF($N$266="základní",$J$266,0)</f>
        <v>0</v>
      </c>
      <c r="BF266" s="164">
        <f>IF($N$266="snížená",$J$266,0)</f>
        <v>0</v>
      </c>
      <c r="BG266" s="164">
        <f>IF($N$266="zákl. přenesená",$J$266,0)</f>
        <v>0</v>
      </c>
      <c r="BH266" s="164">
        <f>IF($N$266="sníž. přenesená",$J$266,0)</f>
        <v>0</v>
      </c>
      <c r="BI266" s="164">
        <f>IF($N$266="nulová",$J$266,0)</f>
        <v>0</v>
      </c>
      <c r="BJ266" s="97" t="s">
        <v>22</v>
      </c>
      <c r="BK266" s="164">
        <f>ROUND($I$266*$H$266,2)</f>
        <v>0</v>
      </c>
      <c r="BL266" s="97" t="s">
        <v>181</v>
      </c>
      <c r="BM266" s="97" t="s">
        <v>1133</v>
      </c>
    </row>
    <row r="267" spans="2:47" s="6" customFormat="1" ht="27" customHeight="1">
      <c r="B267" s="23"/>
      <c r="C267" s="24"/>
      <c r="D267" s="165" t="s">
        <v>223</v>
      </c>
      <c r="E267" s="24"/>
      <c r="F267" s="166" t="s">
        <v>1134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223</v>
      </c>
      <c r="AU267" s="6" t="s">
        <v>85</v>
      </c>
    </row>
    <row r="268" spans="2:51" s="6" customFormat="1" ht="15.75" customHeight="1">
      <c r="B268" s="167"/>
      <c r="C268" s="168"/>
      <c r="D268" s="169" t="s">
        <v>225</v>
      </c>
      <c r="E268" s="168"/>
      <c r="F268" s="170" t="s">
        <v>168</v>
      </c>
      <c r="G268" s="168"/>
      <c r="H268" s="171">
        <v>1</v>
      </c>
      <c r="J268" s="168"/>
      <c r="K268" s="168"/>
      <c r="L268" s="172"/>
      <c r="M268" s="173"/>
      <c r="N268" s="168"/>
      <c r="O268" s="168"/>
      <c r="P268" s="168"/>
      <c r="Q268" s="168"/>
      <c r="R268" s="168"/>
      <c r="S268" s="168"/>
      <c r="T268" s="174"/>
      <c r="AT268" s="175" t="s">
        <v>225</v>
      </c>
      <c r="AU268" s="175" t="s">
        <v>85</v>
      </c>
      <c r="AV268" s="175" t="s">
        <v>85</v>
      </c>
      <c r="AW268" s="175" t="s">
        <v>188</v>
      </c>
      <c r="AX268" s="175" t="s">
        <v>77</v>
      </c>
      <c r="AY268" s="175" t="s">
        <v>216</v>
      </c>
    </row>
    <row r="269" spans="2:51" s="6" customFormat="1" ht="15.75" customHeight="1">
      <c r="B269" s="176"/>
      <c r="C269" s="177"/>
      <c r="D269" s="169" t="s">
        <v>225</v>
      </c>
      <c r="E269" s="177"/>
      <c r="F269" s="178" t="s">
        <v>226</v>
      </c>
      <c r="G269" s="177"/>
      <c r="H269" s="179">
        <v>1</v>
      </c>
      <c r="J269" s="177"/>
      <c r="K269" s="177"/>
      <c r="L269" s="180"/>
      <c r="M269" s="181"/>
      <c r="N269" s="177"/>
      <c r="O269" s="177"/>
      <c r="P269" s="177"/>
      <c r="Q269" s="177"/>
      <c r="R269" s="177"/>
      <c r="S269" s="177"/>
      <c r="T269" s="182"/>
      <c r="AT269" s="183" t="s">
        <v>225</v>
      </c>
      <c r="AU269" s="183" t="s">
        <v>85</v>
      </c>
      <c r="AV269" s="183" t="s">
        <v>181</v>
      </c>
      <c r="AW269" s="183" t="s">
        <v>188</v>
      </c>
      <c r="AX269" s="183" t="s">
        <v>22</v>
      </c>
      <c r="AY269" s="183" t="s">
        <v>216</v>
      </c>
    </row>
    <row r="270" spans="2:65" s="6" customFormat="1" ht="15.75" customHeight="1">
      <c r="B270" s="23"/>
      <c r="C270" s="153" t="s">
        <v>129</v>
      </c>
      <c r="D270" s="153" t="s">
        <v>218</v>
      </c>
      <c r="E270" s="154" t="s">
        <v>1135</v>
      </c>
      <c r="F270" s="155" t="s">
        <v>1136</v>
      </c>
      <c r="G270" s="156" t="s">
        <v>1137</v>
      </c>
      <c r="H270" s="157">
        <v>1</v>
      </c>
      <c r="I270" s="158"/>
      <c r="J270" s="159">
        <f>ROUND($I$270*$H$270,2)</f>
        <v>0</v>
      </c>
      <c r="K270" s="155"/>
      <c r="L270" s="43"/>
      <c r="M270" s="160"/>
      <c r="N270" s="161" t="s">
        <v>48</v>
      </c>
      <c r="O270" s="24"/>
      <c r="P270" s="24"/>
      <c r="Q270" s="162">
        <v>0</v>
      </c>
      <c r="R270" s="162">
        <f>$Q$270*$H$270</f>
        <v>0</v>
      </c>
      <c r="S270" s="162">
        <v>0</v>
      </c>
      <c r="T270" s="163">
        <f>$S$270*$H$270</f>
        <v>0</v>
      </c>
      <c r="AR270" s="97" t="s">
        <v>181</v>
      </c>
      <c r="AT270" s="97" t="s">
        <v>218</v>
      </c>
      <c r="AU270" s="97" t="s">
        <v>85</v>
      </c>
      <c r="AY270" s="6" t="s">
        <v>216</v>
      </c>
      <c r="BE270" s="164">
        <f>IF($N$270="základní",$J$270,0)</f>
        <v>0</v>
      </c>
      <c r="BF270" s="164">
        <f>IF($N$270="snížená",$J$270,0)</f>
        <v>0</v>
      </c>
      <c r="BG270" s="164">
        <f>IF($N$270="zákl. přenesená",$J$270,0)</f>
        <v>0</v>
      </c>
      <c r="BH270" s="164">
        <f>IF($N$270="sníž. přenesená",$J$270,0)</f>
        <v>0</v>
      </c>
      <c r="BI270" s="164">
        <f>IF($N$270="nulová",$J$270,0)</f>
        <v>0</v>
      </c>
      <c r="BJ270" s="97" t="s">
        <v>22</v>
      </c>
      <c r="BK270" s="164">
        <f>ROUND($I$270*$H$270,2)</f>
        <v>0</v>
      </c>
      <c r="BL270" s="97" t="s">
        <v>181</v>
      </c>
      <c r="BM270" s="97" t="s">
        <v>1138</v>
      </c>
    </row>
    <row r="271" spans="2:47" s="6" customFormat="1" ht="16.5" customHeight="1">
      <c r="B271" s="23"/>
      <c r="C271" s="24"/>
      <c r="D271" s="165" t="s">
        <v>223</v>
      </c>
      <c r="E271" s="24"/>
      <c r="F271" s="166" t="s">
        <v>1139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223</v>
      </c>
      <c r="AU271" s="6" t="s">
        <v>85</v>
      </c>
    </row>
    <row r="272" spans="2:51" s="6" customFormat="1" ht="15.75" customHeight="1">
      <c r="B272" s="184"/>
      <c r="C272" s="185"/>
      <c r="D272" s="169" t="s">
        <v>225</v>
      </c>
      <c r="E272" s="185"/>
      <c r="F272" s="186" t="s">
        <v>488</v>
      </c>
      <c r="G272" s="185"/>
      <c r="H272" s="185"/>
      <c r="J272" s="185"/>
      <c r="K272" s="185"/>
      <c r="L272" s="187"/>
      <c r="M272" s="188"/>
      <c r="N272" s="185"/>
      <c r="O272" s="185"/>
      <c r="P272" s="185"/>
      <c r="Q272" s="185"/>
      <c r="R272" s="185"/>
      <c r="S272" s="185"/>
      <c r="T272" s="189"/>
      <c r="AT272" s="190" t="s">
        <v>225</v>
      </c>
      <c r="AU272" s="190" t="s">
        <v>85</v>
      </c>
      <c r="AV272" s="190" t="s">
        <v>22</v>
      </c>
      <c r="AW272" s="190" t="s">
        <v>188</v>
      </c>
      <c r="AX272" s="190" t="s">
        <v>77</v>
      </c>
      <c r="AY272" s="190" t="s">
        <v>216</v>
      </c>
    </row>
    <row r="273" spans="2:51" s="6" customFormat="1" ht="15.75" customHeight="1">
      <c r="B273" s="167"/>
      <c r="C273" s="168"/>
      <c r="D273" s="169" t="s">
        <v>225</v>
      </c>
      <c r="E273" s="168"/>
      <c r="F273" s="170" t="s">
        <v>22</v>
      </c>
      <c r="G273" s="168"/>
      <c r="H273" s="171">
        <v>1</v>
      </c>
      <c r="J273" s="168"/>
      <c r="K273" s="168"/>
      <c r="L273" s="172"/>
      <c r="M273" s="173"/>
      <c r="N273" s="168"/>
      <c r="O273" s="168"/>
      <c r="P273" s="168"/>
      <c r="Q273" s="168"/>
      <c r="R273" s="168"/>
      <c r="S273" s="168"/>
      <c r="T273" s="174"/>
      <c r="AT273" s="175" t="s">
        <v>225</v>
      </c>
      <c r="AU273" s="175" t="s">
        <v>85</v>
      </c>
      <c r="AV273" s="175" t="s">
        <v>85</v>
      </c>
      <c r="AW273" s="175" t="s">
        <v>188</v>
      </c>
      <c r="AX273" s="175" t="s">
        <v>77</v>
      </c>
      <c r="AY273" s="175" t="s">
        <v>216</v>
      </c>
    </row>
    <row r="274" spans="2:51" s="6" customFormat="1" ht="15.75" customHeight="1">
      <c r="B274" s="176"/>
      <c r="C274" s="177"/>
      <c r="D274" s="169" t="s">
        <v>225</v>
      </c>
      <c r="E274" s="177"/>
      <c r="F274" s="178" t="s">
        <v>226</v>
      </c>
      <c r="G274" s="177"/>
      <c r="H274" s="179">
        <v>1</v>
      </c>
      <c r="J274" s="177"/>
      <c r="K274" s="177"/>
      <c r="L274" s="180"/>
      <c r="M274" s="181"/>
      <c r="N274" s="177"/>
      <c r="O274" s="177"/>
      <c r="P274" s="177"/>
      <c r="Q274" s="177"/>
      <c r="R274" s="177"/>
      <c r="S274" s="177"/>
      <c r="T274" s="182"/>
      <c r="AT274" s="183" t="s">
        <v>225</v>
      </c>
      <c r="AU274" s="183" t="s">
        <v>85</v>
      </c>
      <c r="AV274" s="183" t="s">
        <v>181</v>
      </c>
      <c r="AW274" s="183" t="s">
        <v>188</v>
      </c>
      <c r="AX274" s="183" t="s">
        <v>22</v>
      </c>
      <c r="AY274" s="183" t="s">
        <v>216</v>
      </c>
    </row>
    <row r="275" spans="2:65" s="6" customFormat="1" ht="15.75" customHeight="1">
      <c r="B275" s="23"/>
      <c r="C275" s="153" t="s">
        <v>153</v>
      </c>
      <c r="D275" s="153" t="s">
        <v>218</v>
      </c>
      <c r="E275" s="154" t="s">
        <v>1140</v>
      </c>
      <c r="F275" s="155" t="s">
        <v>1141</v>
      </c>
      <c r="G275" s="156" t="s">
        <v>121</v>
      </c>
      <c r="H275" s="157">
        <v>1</v>
      </c>
      <c r="I275" s="158"/>
      <c r="J275" s="159">
        <f>ROUND($I$275*$H$275,2)</f>
        <v>0</v>
      </c>
      <c r="K275" s="155"/>
      <c r="L275" s="43"/>
      <c r="M275" s="160"/>
      <c r="N275" s="161" t="s">
        <v>48</v>
      </c>
      <c r="O275" s="24"/>
      <c r="P275" s="24"/>
      <c r="Q275" s="162">
        <v>0</v>
      </c>
      <c r="R275" s="162">
        <f>$Q$275*$H$275</f>
        <v>0</v>
      </c>
      <c r="S275" s="162">
        <v>0</v>
      </c>
      <c r="T275" s="163">
        <f>$S$275*$H$275</f>
        <v>0</v>
      </c>
      <c r="AR275" s="97" t="s">
        <v>181</v>
      </c>
      <c r="AT275" s="97" t="s">
        <v>218</v>
      </c>
      <c r="AU275" s="97" t="s">
        <v>85</v>
      </c>
      <c r="AY275" s="6" t="s">
        <v>216</v>
      </c>
      <c r="BE275" s="164">
        <f>IF($N$275="základní",$J$275,0)</f>
        <v>0</v>
      </c>
      <c r="BF275" s="164">
        <f>IF($N$275="snížená",$J$275,0)</f>
        <v>0</v>
      </c>
      <c r="BG275" s="164">
        <f>IF($N$275="zákl. přenesená",$J$275,0)</f>
        <v>0</v>
      </c>
      <c r="BH275" s="164">
        <f>IF($N$275="sníž. přenesená",$J$275,0)</f>
        <v>0</v>
      </c>
      <c r="BI275" s="164">
        <f>IF($N$275="nulová",$J$275,0)</f>
        <v>0</v>
      </c>
      <c r="BJ275" s="97" t="s">
        <v>22</v>
      </c>
      <c r="BK275" s="164">
        <f>ROUND($I$275*$H$275,2)</f>
        <v>0</v>
      </c>
      <c r="BL275" s="97" t="s">
        <v>181</v>
      </c>
      <c r="BM275" s="97" t="s">
        <v>1142</v>
      </c>
    </row>
    <row r="276" spans="2:47" s="6" customFormat="1" ht="50.25" customHeight="1">
      <c r="B276" s="23"/>
      <c r="C276" s="24"/>
      <c r="D276" s="165" t="s">
        <v>223</v>
      </c>
      <c r="E276" s="24"/>
      <c r="F276" s="166" t="s">
        <v>1143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223</v>
      </c>
      <c r="AU276" s="6" t="s">
        <v>85</v>
      </c>
    </row>
    <row r="277" spans="2:51" s="6" customFormat="1" ht="15.75" customHeight="1">
      <c r="B277" s="184"/>
      <c r="C277" s="185"/>
      <c r="D277" s="169" t="s">
        <v>225</v>
      </c>
      <c r="E277" s="185"/>
      <c r="F277" s="186" t="s">
        <v>488</v>
      </c>
      <c r="G277" s="185"/>
      <c r="H277" s="185"/>
      <c r="J277" s="185"/>
      <c r="K277" s="185"/>
      <c r="L277" s="187"/>
      <c r="M277" s="188"/>
      <c r="N277" s="185"/>
      <c r="O277" s="185"/>
      <c r="P277" s="185"/>
      <c r="Q277" s="185"/>
      <c r="R277" s="185"/>
      <c r="S277" s="185"/>
      <c r="T277" s="189"/>
      <c r="AT277" s="190" t="s">
        <v>225</v>
      </c>
      <c r="AU277" s="190" t="s">
        <v>85</v>
      </c>
      <c r="AV277" s="190" t="s">
        <v>22</v>
      </c>
      <c r="AW277" s="190" t="s">
        <v>188</v>
      </c>
      <c r="AX277" s="190" t="s">
        <v>77</v>
      </c>
      <c r="AY277" s="190" t="s">
        <v>216</v>
      </c>
    </row>
    <row r="278" spans="2:51" s="6" customFormat="1" ht="15.75" customHeight="1">
      <c r="B278" s="167"/>
      <c r="C278" s="168"/>
      <c r="D278" s="169" t="s">
        <v>225</v>
      </c>
      <c r="E278" s="168"/>
      <c r="F278" s="170" t="s">
        <v>22</v>
      </c>
      <c r="G278" s="168"/>
      <c r="H278" s="171">
        <v>1</v>
      </c>
      <c r="J278" s="168"/>
      <c r="K278" s="168"/>
      <c r="L278" s="172"/>
      <c r="M278" s="173"/>
      <c r="N278" s="168"/>
      <c r="O278" s="168"/>
      <c r="P278" s="168"/>
      <c r="Q278" s="168"/>
      <c r="R278" s="168"/>
      <c r="S278" s="168"/>
      <c r="T278" s="174"/>
      <c r="AT278" s="175" t="s">
        <v>225</v>
      </c>
      <c r="AU278" s="175" t="s">
        <v>85</v>
      </c>
      <c r="AV278" s="175" t="s">
        <v>85</v>
      </c>
      <c r="AW278" s="175" t="s">
        <v>188</v>
      </c>
      <c r="AX278" s="175" t="s">
        <v>77</v>
      </c>
      <c r="AY278" s="175" t="s">
        <v>216</v>
      </c>
    </row>
    <row r="279" spans="2:51" s="6" customFormat="1" ht="15.75" customHeight="1">
      <c r="B279" s="176"/>
      <c r="C279" s="177"/>
      <c r="D279" s="169" t="s">
        <v>225</v>
      </c>
      <c r="E279" s="177"/>
      <c r="F279" s="178" t="s">
        <v>226</v>
      </c>
      <c r="G279" s="177"/>
      <c r="H279" s="179">
        <v>1</v>
      </c>
      <c r="J279" s="177"/>
      <c r="K279" s="177"/>
      <c r="L279" s="180"/>
      <c r="M279" s="181"/>
      <c r="N279" s="177"/>
      <c r="O279" s="177"/>
      <c r="P279" s="177"/>
      <c r="Q279" s="177"/>
      <c r="R279" s="177"/>
      <c r="S279" s="177"/>
      <c r="T279" s="182"/>
      <c r="AT279" s="183" t="s">
        <v>225</v>
      </c>
      <c r="AU279" s="183" t="s">
        <v>85</v>
      </c>
      <c r="AV279" s="183" t="s">
        <v>181</v>
      </c>
      <c r="AW279" s="183" t="s">
        <v>188</v>
      </c>
      <c r="AX279" s="183" t="s">
        <v>22</v>
      </c>
      <c r="AY279" s="183" t="s">
        <v>216</v>
      </c>
    </row>
    <row r="280" spans="2:63" s="140" customFormat="1" ht="30.75" customHeight="1">
      <c r="B280" s="141"/>
      <c r="C280" s="142"/>
      <c r="D280" s="142" t="s">
        <v>76</v>
      </c>
      <c r="E280" s="151" t="s">
        <v>267</v>
      </c>
      <c r="F280" s="151" t="s">
        <v>540</v>
      </c>
      <c r="G280" s="142"/>
      <c r="H280" s="142"/>
      <c r="J280" s="152">
        <f>$BK$280</f>
        <v>0</v>
      </c>
      <c r="K280" s="142"/>
      <c r="L280" s="145"/>
      <c r="M280" s="146"/>
      <c r="N280" s="142"/>
      <c r="O280" s="142"/>
      <c r="P280" s="147">
        <f>$P$281</f>
        <v>0</v>
      </c>
      <c r="Q280" s="142"/>
      <c r="R280" s="147">
        <f>$R$281</f>
        <v>0</v>
      </c>
      <c r="S280" s="142"/>
      <c r="T280" s="148">
        <f>$T$281</f>
        <v>0</v>
      </c>
      <c r="AR280" s="149" t="s">
        <v>22</v>
      </c>
      <c r="AT280" s="149" t="s">
        <v>76</v>
      </c>
      <c r="AU280" s="149" t="s">
        <v>22</v>
      </c>
      <c r="AY280" s="149" t="s">
        <v>216</v>
      </c>
      <c r="BK280" s="150">
        <f>$BK$281</f>
        <v>0</v>
      </c>
    </row>
    <row r="281" spans="2:63" s="140" customFormat="1" ht="15.75" customHeight="1">
      <c r="B281" s="141"/>
      <c r="C281" s="142"/>
      <c r="D281" s="142" t="s">
        <v>76</v>
      </c>
      <c r="E281" s="151" t="s">
        <v>1144</v>
      </c>
      <c r="F281" s="151" t="s">
        <v>660</v>
      </c>
      <c r="G281" s="142"/>
      <c r="H281" s="142"/>
      <c r="J281" s="152">
        <f>$BK$281</f>
        <v>0</v>
      </c>
      <c r="K281" s="142"/>
      <c r="L281" s="145"/>
      <c r="M281" s="146"/>
      <c r="N281" s="142"/>
      <c r="O281" s="142"/>
      <c r="P281" s="147">
        <f>SUM($P$282:$P$283)</f>
        <v>0</v>
      </c>
      <c r="Q281" s="142"/>
      <c r="R281" s="147">
        <f>SUM($R$282:$R$283)</f>
        <v>0</v>
      </c>
      <c r="S281" s="142"/>
      <c r="T281" s="148">
        <f>SUM($T$282:$T$283)</f>
        <v>0</v>
      </c>
      <c r="AR281" s="149" t="s">
        <v>22</v>
      </c>
      <c r="AT281" s="149" t="s">
        <v>76</v>
      </c>
      <c r="AU281" s="149" t="s">
        <v>85</v>
      </c>
      <c r="AY281" s="149" t="s">
        <v>216</v>
      </c>
      <c r="BK281" s="150">
        <f>SUM($BK$282:$BK$283)</f>
        <v>0</v>
      </c>
    </row>
    <row r="282" spans="2:65" s="6" customFormat="1" ht="15.75" customHeight="1">
      <c r="B282" s="23"/>
      <c r="C282" s="153" t="s">
        <v>419</v>
      </c>
      <c r="D282" s="153" t="s">
        <v>218</v>
      </c>
      <c r="E282" s="154" t="s">
        <v>1145</v>
      </c>
      <c r="F282" s="155" t="s">
        <v>1146</v>
      </c>
      <c r="G282" s="156" t="s">
        <v>313</v>
      </c>
      <c r="H282" s="157">
        <v>8.736</v>
      </c>
      <c r="I282" s="158"/>
      <c r="J282" s="159">
        <f>ROUND($I$282*$H$282,2)</f>
        <v>0</v>
      </c>
      <c r="K282" s="155" t="s">
        <v>221</v>
      </c>
      <c r="L282" s="43"/>
      <c r="M282" s="160"/>
      <c r="N282" s="161" t="s">
        <v>48</v>
      </c>
      <c r="O282" s="24"/>
      <c r="P282" s="24"/>
      <c r="Q282" s="162">
        <v>0</v>
      </c>
      <c r="R282" s="162">
        <f>$Q$282*$H$282</f>
        <v>0</v>
      </c>
      <c r="S282" s="162">
        <v>0</v>
      </c>
      <c r="T282" s="163">
        <f>$S$282*$H$282</f>
        <v>0</v>
      </c>
      <c r="AR282" s="97" t="s">
        <v>181</v>
      </c>
      <c r="AT282" s="97" t="s">
        <v>218</v>
      </c>
      <c r="AU282" s="97" t="s">
        <v>232</v>
      </c>
      <c r="AY282" s="6" t="s">
        <v>216</v>
      </c>
      <c r="BE282" s="164">
        <f>IF($N$282="základní",$J$282,0)</f>
        <v>0</v>
      </c>
      <c r="BF282" s="164">
        <f>IF($N$282="snížená",$J$282,0)</f>
        <v>0</v>
      </c>
      <c r="BG282" s="164">
        <f>IF($N$282="zákl. přenesená",$J$282,0)</f>
        <v>0</v>
      </c>
      <c r="BH282" s="164">
        <f>IF($N$282="sníž. přenesená",$J$282,0)</f>
        <v>0</v>
      </c>
      <c r="BI282" s="164">
        <f>IF($N$282="nulová",$J$282,0)</f>
        <v>0</v>
      </c>
      <c r="BJ282" s="97" t="s">
        <v>22</v>
      </c>
      <c r="BK282" s="164">
        <f>ROUND($I$282*$H$282,2)</f>
        <v>0</v>
      </c>
      <c r="BL282" s="97" t="s">
        <v>181</v>
      </c>
      <c r="BM282" s="97" t="s">
        <v>1147</v>
      </c>
    </row>
    <row r="283" spans="2:47" s="6" customFormat="1" ht="27" customHeight="1">
      <c r="B283" s="23"/>
      <c r="C283" s="24"/>
      <c r="D283" s="165" t="s">
        <v>223</v>
      </c>
      <c r="E283" s="24"/>
      <c r="F283" s="166" t="s">
        <v>1148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223</v>
      </c>
      <c r="AU283" s="6" t="s">
        <v>232</v>
      </c>
    </row>
    <row r="284" spans="2:63" s="140" customFormat="1" ht="37.5" customHeight="1">
      <c r="B284" s="141"/>
      <c r="C284" s="142"/>
      <c r="D284" s="142" t="s">
        <v>76</v>
      </c>
      <c r="E284" s="143" t="s">
        <v>325</v>
      </c>
      <c r="F284" s="143" t="s">
        <v>1149</v>
      </c>
      <c r="G284" s="142"/>
      <c r="H284" s="142"/>
      <c r="J284" s="144">
        <f>$BK$284</f>
        <v>0</v>
      </c>
      <c r="K284" s="142"/>
      <c r="L284" s="145"/>
      <c r="M284" s="146"/>
      <c r="N284" s="142"/>
      <c r="O284" s="142"/>
      <c r="P284" s="147">
        <f>$P$285</f>
        <v>0</v>
      </c>
      <c r="Q284" s="142"/>
      <c r="R284" s="147">
        <f>$R$285</f>
        <v>0</v>
      </c>
      <c r="S284" s="142"/>
      <c r="T284" s="148">
        <f>$T$285</f>
        <v>0</v>
      </c>
      <c r="AR284" s="149" t="s">
        <v>232</v>
      </c>
      <c r="AT284" s="149" t="s">
        <v>76</v>
      </c>
      <c r="AU284" s="149" t="s">
        <v>77</v>
      </c>
      <c r="AY284" s="149" t="s">
        <v>216</v>
      </c>
      <c r="BK284" s="150">
        <f>$BK$285</f>
        <v>0</v>
      </c>
    </row>
    <row r="285" spans="2:63" s="140" customFormat="1" ht="21" customHeight="1">
      <c r="B285" s="141"/>
      <c r="C285" s="142"/>
      <c r="D285" s="142" t="s">
        <v>76</v>
      </c>
      <c r="E285" s="151" t="s">
        <v>1150</v>
      </c>
      <c r="F285" s="151" t="s">
        <v>1151</v>
      </c>
      <c r="G285" s="142"/>
      <c r="H285" s="142"/>
      <c r="J285" s="152">
        <f>$BK$285</f>
        <v>0</v>
      </c>
      <c r="K285" s="142"/>
      <c r="L285" s="145"/>
      <c r="M285" s="146"/>
      <c r="N285" s="142"/>
      <c r="O285" s="142"/>
      <c r="P285" s="147">
        <f>SUM($P$286:$P$291)</f>
        <v>0</v>
      </c>
      <c r="Q285" s="142"/>
      <c r="R285" s="147">
        <f>SUM($R$286:$R$291)</f>
        <v>0</v>
      </c>
      <c r="S285" s="142"/>
      <c r="T285" s="148">
        <f>SUM($T$286:$T$291)</f>
        <v>0</v>
      </c>
      <c r="AR285" s="149" t="s">
        <v>232</v>
      </c>
      <c r="AT285" s="149" t="s">
        <v>76</v>
      </c>
      <c r="AU285" s="149" t="s">
        <v>22</v>
      </c>
      <c r="AY285" s="149" t="s">
        <v>216</v>
      </c>
      <c r="BK285" s="150">
        <f>SUM($BK$286:$BK$291)</f>
        <v>0</v>
      </c>
    </row>
    <row r="286" spans="2:65" s="6" customFormat="1" ht="15.75" customHeight="1">
      <c r="B286" s="23"/>
      <c r="C286" s="153" t="s">
        <v>164</v>
      </c>
      <c r="D286" s="153" t="s">
        <v>218</v>
      </c>
      <c r="E286" s="154" t="s">
        <v>1152</v>
      </c>
      <c r="F286" s="155" t="s">
        <v>1153</v>
      </c>
      <c r="G286" s="156" t="s">
        <v>1154</v>
      </c>
      <c r="H286" s="157">
        <v>1</v>
      </c>
      <c r="I286" s="158"/>
      <c r="J286" s="159">
        <f>ROUND($I$286*$H$286,2)</f>
        <v>0</v>
      </c>
      <c r="K286" s="155" t="s">
        <v>221</v>
      </c>
      <c r="L286" s="43"/>
      <c r="M286" s="160"/>
      <c r="N286" s="161" t="s">
        <v>48</v>
      </c>
      <c r="O286" s="24"/>
      <c r="P286" s="24"/>
      <c r="Q286" s="162">
        <v>0</v>
      </c>
      <c r="R286" s="162">
        <f>$Q$286*$H$286</f>
        <v>0</v>
      </c>
      <c r="S286" s="162">
        <v>0</v>
      </c>
      <c r="T286" s="163">
        <f>$S$286*$H$286</f>
        <v>0</v>
      </c>
      <c r="AR286" s="97" t="s">
        <v>561</v>
      </c>
      <c r="AT286" s="97" t="s">
        <v>218</v>
      </c>
      <c r="AU286" s="97" t="s">
        <v>85</v>
      </c>
      <c r="AY286" s="6" t="s">
        <v>216</v>
      </c>
      <c r="BE286" s="164">
        <f>IF($N$286="základní",$J$286,0)</f>
        <v>0</v>
      </c>
      <c r="BF286" s="164">
        <f>IF($N$286="snížená",$J$286,0)</f>
        <v>0</v>
      </c>
      <c r="BG286" s="164">
        <f>IF($N$286="zákl. přenesená",$J$286,0)</f>
        <v>0</v>
      </c>
      <c r="BH286" s="164">
        <f>IF($N$286="sníž. přenesená",$J$286,0)</f>
        <v>0</v>
      </c>
      <c r="BI286" s="164">
        <f>IF($N$286="nulová",$J$286,0)</f>
        <v>0</v>
      </c>
      <c r="BJ286" s="97" t="s">
        <v>22</v>
      </c>
      <c r="BK286" s="164">
        <f>ROUND($I$286*$H$286,2)</f>
        <v>0</v>
      </c>
      <c r="BL286" s="97" t="s">
        <v>561</v>
      </c>
      <c r="BM286" s="97" t="s">
        <v>1155</v>
      </c>
    </row>
    <row r="287" spans="2:47" s="6" customFormat="1" ht="16.5" customHeight="1">
      <c r="B287" s="23"/>
      <c r="C287" s="24"/>
      <c r="D287" s="165" t="s">
        <v>223</v>
      </c>
      <c r="E287" s="24"/>
      <c r="F287" s="166" t="s">
        <v>1156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223</v>
      </c>
      <c r="AU287" s="6" t="s">
        <v>85</v>
      </c>
    </row>
    <row r="288" spans="2:65" s="6" customFormat="1" ht="15.75" customHeight="1">
      <c r="B288" s="23"/>
      <c r="C288" s="153" t="s">
        <v>429</v>
      </c>
      <c r="D288" s="153" t="s">
        <v>218</v>
      </c>
      <c r="E288" s="154" t="s">
        <v>1157</v>
      </c>
      <c r="F288" s="155" t="s">
        <v>1158</v>
      </c>
      <c r="G288" s="156" t="s">
        <v>116</v>
      </c>
      <c r="H288" s="157">
        <v>4.61</v>
      </c>
      <c r="I288" s="158"/>
      <c r="J288" s="159">
        <f>ROUND($I$288*$H$288,2)</f>
        <v>0</v>
      </c>
      <c r="K288" s="155" t="s">
        <v>221</v>
      </c>
      <c r="L288" s="43"/>
      <c r="M288" s="160"/>
      <c r="N288" s="161" t="s">
        <v>48</v>
      </c>
      <c r="O288" s="24"/>
      <c r="P288" s="24"/>
      <c r="Q288" s="162">
        <v>0</v>
      </c>
      <c r="R288" s="162">
        <f>$Q$288*$H$288</f>
        <v>0</v>
      </c>
      <c r="S288" s="162">
        <v>0</v>
      </c>
      <c r="T288" s="163">
        <f>$S$288*$H$288</f>
        <v>0</v>
      </c>
      <c r="AR288" s="97" t="s">
        <v>561</v>
      </c>
      <c r="AT288" s="97" t="s">
        <v>218</v>
      </c>
      <c r="AU288" s="97" t="s">
        <v>85</v>
      </c>
      <c r="AY288" s="6" t="s">
        <v>216</v>
      </c>
      <c r="BE288" s="164">
        <f>IF($N$288="základní",$J$288,0)</f>
        <v>0</v>
      </c>
      <c r="BF288" s="164">
        <f>IF($N$288="snížená",$J$288,0)</f>
        <v>0</v>
      </c>
      <c r="BG288" s="164">
        <f>IF($N$288="zákl. přenesená",$J$288,0)</f>
        <v>0</v>
      </c>
      <c r="BH288" s="164">
        <f>IF($N$288="sníž. přenesená",$J$288,0)</f>
        <v>0</v>
      </c>
      <c r="BI288" s="164">
        <f>IF($N$288="nulová",$J$288,0)</f>
        <v>0</v>
      </c>
      <c r="BJ288" s="97" t="s">
        <v>22</v>
      </c>
      <c r="BK288" s="164">
        <f>ROUND($I$288*$H$288,2)</f>
        <v>0</v>
      </c>
      <c r="BL288" s="97" t="s">
        <v>561</v>
      </c>
      <c r="BM288" s="97" t="s">
        <v>1159</v>
      </c>
    </row>
    <row r="289" spans="2:47" s="6" customFormat="1" ht="16.5" customHeight="1">
      <c r="B289" s="23"/>
      <c r="C289" s="24"/>
      <c r="D289" s="165" t="s">
        <v>223</v>
      </c>
      <c r="E289" s="24"/>
      <c r="F289" s="166" t="s">
        <v>1160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223</v>
      </c>
      <c r="AU289" s="6" t="s">
        <v>85</v>
      </c>
    </row>
    <row r="290" spans="2:51" s="6" customFormat="1" ht="15.75" customHeight="1">
      <c r="B290" s="167"/>
      <c r="C290" s="168"/>
      <c r="D290" s="169" t="s">
        <v>225</v>
      </c>
      <c r="E290" s="168"/>
      <c r="F290" s="170" t="s">
        <v>148</v>
      </c>
      <c r="G290" s="168"/>
      <c r="H290" s="171">
        <v>4.61</v>
      </c>
      <c r="J290" s="168"/>
      <c r="K290" s="168"/>
      <c r="L290" s="172"/>
      <c r="M290" s="173"/>
      <c r="N290" s="168"/>
      <c r="O290" s="168"/>
      <c r="P290" s="168"/>
      <c r="Q290" s="168"/>
      <c r="R290" s="168"/>
      <c r="S290" s="168"/>
      <c r="T290" s="174"/>
      <c r="AT290" s="175" t="s">
        <v>225</v>
      </c>
      <c r="AU290" s="175" t="s">
        <v>85</v>
      </c>
      <c r="AV290" s="175" t="s">
        <v>85</v>
      </c>
      <c r="AW290" s="175" t="s">
        <v>188</v>
      </c>
      <c r="AX290" s="175" t="s">
        <v>77</v>
      </c>
      <c r="AY290" s="175" t="s">
        <v>216</v>
      </c>
    </row>
    <row r="291" spans="2:51" s="6" customFormat="1" ht="15.75" customHeight="1">
      <c r="B291" s="176"/>
      <c r="C291" s="177"/>
      <c r="D291" s="169" t="s">
        <v>225</v>
      </c>
      <c r="E291" s="177"/>
      <c r="F291" s="178" t="s">
        <v>226</v>
      </c>
      <c r="G291" s="177"/>
      <c r="H291" s="179">
        <v>4.61</v>
      </c>
      <c r="J291" s="177"/>
      <c r="K291" s="177"/>
      <c r="L291" s="180"/>
      <c r="M291" s="213"/>
      <c r="N291" s="214"/>
      <c r="O291" s="214"/>
      <c r="P291" s="214"/>
      <c r="Q291" s="214"/>
      <c r="R291" s="214"/>
      <c r="S291" s="214"/>
      <c r="T291" s="215"/>
      <c r="AT291" s="183" t="s">
        <v>225</v>
      </c>
      <c r="AU291" s="183" t="s">
        <v>85</v>
      </c>
      <c r="AV291" s="183" t="s">
        <v>181</v>
      </c>
      <c r="AW291" s="183" t="s">
        <v>188</v>
      </c>
      <c r="AX291" s="183" t="s">
        <v>22</v>
      </c>
      <c r="AY291" s="183" t="s">
        <v>216</v>
      </c>
    </row>
    <row r="292" spans="2:12" s="6" customFormat="1" ht="7.5" customHeight="1">
      <c r="B292" s="38"/>
      <c r="C292" s="39"/>
      <c r="D292" s="39"/>
      <c r="E292" s="39"/>
      <c r="F292" s="39"/>
      <c r="G292" s="39"/>
      <c r="H292" s="39"/>
      <c r="I292" s="110"/>
      <c r="J292" s="39"/>
      <c r="K292" s="39"/>
      <c r="L292" s="43"/>
    </row>
    <row r="534" s="2" customFormat="1" ht="14.25" customHeight="1"/>
  </sheetData>
  <sheetProtection password="CC35" sheet="1" objects="1" scenarios="1" formatColumns="0" formatRows="0" sort="0" autoFilter="0"/>
  <autoFilter ref="C91:K9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1293</v>
      </c>
      <c r="G1" s="341" t="s">
        <v>1294</v>
      </c>
      <c r="H1" s="341"/>
      <c r="I1" s="219"/>
      <c r="J1" s="220" t="s">
        <v>1295</v>
      </c>
      <c r="K1" s="218" t="s">
        <v>109</v>
      </c>
      <c r="L1" s="220" t="s">
        <v>1296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37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" t="s">
        <v>108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118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40" t="str">
        <f>'Rekapitulace stavby'!$K$6</f>
        <v>Chodník a parkoviště v ul. Vítězná, Sokolov</v>
      </c>
      <c r="F7" s="305"/>
      <c r="G7" s="305"/>
      <c r="H7" s="305"/>
      <c r="J7" s="11"/>
      <c r="K7" s="13"/>
    </row>
    <row r="8" spans="2:11" s="2" customFormat="1" ht="15.75" customHeight="1">
      <c r="B8" s="10"/>
      <c r="C8" s="11"/>
      <c r="D8" s="19" t="s">
        <v>130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40" t="s">
        <v>1161</v>
      </c>
      <c r="F9" s="342"/>
      <c r="G9" s="342"/>
      <c r="H9" s="342"/>
      <c r="J9" s="99"/>
      <c r="K9" s="100"/>
    </row>
    <row r="10" spans="2:11" s="6" customFormat="1" ht="15.75" customHeight="1">
      <c r="B10" s="23"/>
      <c r="C10" s="24"/>
      <c r="D10" s="19" t="s">
        <v>139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20" t="s">
        <v>1162</v>
      </c>
      <c r="F11" s="312"/>
      <c r="G11" s="312"/>
      <c r="H11" s="31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/>
      <c r="G13" s="24"/>
      <c r="H13" s="24"/>
      <c r="I13" s="101" t="s">
        <v>20</v>
      </c>
      <c r="J13" s="17"/>
      <c r="K13" s="27"/>
    </row>
    <row r="14" spans="2:11" s="6" customFormat="1" ht="15" customHeight="1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09.12.2014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 t="s">
        <v>34</v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35</v>
      </c>
      <c r="E19" s="24"/>
      <c r="F19" s="24"/>
      <c r="G19" s="24"/>
      <c r="H19" s="24"/>
      <c r="I19" s="101" t="s">
        <v>30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33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37</v>
      </c>
      <c r="E22" s="24"/>
      <c r="F22" s="24"/>
      <c r="G22" s="24"/>
      <c r="H22" s="24"/>
      <c r="I22" s="101" t="s">
        <v>30</v>
      </c>
      <c r="J22" s="17" t="s">
        <v>38</v>
      </c>
      <c r="K22" s="27"/>
    </row>
    <row r="23" spans="2:11" s="6" customFormat="1" ht="18.75" customHeight="1">
      <c r="B23" s="23"/>
      <c r="C23" s="24"/>
      <c r="D23" s="24"/>
      <c r="E23" s="17" t="s">
        <v>39</v>
      </c>
      <c r="F23" s="24"/>
      <c r="G23" s="24"/>
      <c r="H23" s="24"/>
      <c r="I23" s="101" t="s">
        <v>33</v>
      </c>
      <c r="J23" s="17" t="s">
        <v>40</v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42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8"/>
      <c r="F26" s="342"/>
      <c r="G26" s="342"/>
      <c r="H26" s="342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43</v>
      </c>
      <c r="E29" s="24"/>
      <c r="F29" s="24"/>
      <c r="G29" s="24"/>
      <c r="H29" s="24"/>
      <c r="J29" s="67">
        <f>ROUND($J$92,2)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45</v>
      </c>
      <c r="G31" s="24"/>
      <c r="H31" s="24"/>
      <c r="I31" s="104" t="s">
        <v>44</v>
      </c>
      <c r="J31" s="28" t="s">
        <v>46</v>
      </c>
      <c r="K31" s="27"/>
    </row>
    <row r="32" spans="2:11" s="6" customFormat="1" ht="15" customHeight="1">
      <c r="B32" s="23"/>
      <c r="C32" s="24"/>
      <c r="D32" s="30" t="s">
        <v>47</v>
      </c>
      <c r="E32" s="30" t="s">
        <v>48</v>
      </c>
      <c r="F32" s="105">
        <f>ROUND(SUM($BE$92:$BE$161),2)</f>
        <v>0</v>
      </c>
      <c r="G32" s="24"/>
      <c r="H32" s="24"/>
      <c r="I32" s="106">
        <v>0.21</v>
      </c>
      <c r="J32" s="105">
        <f>ROUND(SUM($BE$92:$BE$161)*$I$32,2)</f>
        <v>0</v>
      </c>
      <c r="K32" s="27"/>
    </row>
    <row r="33" spans="2:11" s="6" customFormat="1" ht="15" customHeight="1">
      <c r="B33" s="23"/>
      <c r="C33" s="24"/>
      <c r="D33" s="24"/>
      <c r="E33" s="30" t="s">
        <v>49</v>
      </c>
      <c r="F33" s="105">
        <f>ROUND(SUM($BF$92:$BF$161),2)</f>
        <v>0</v>
      </c>
      <c r="G33" s="24"/>
      <c r="H33" s="24"/>
      <c r="I33" s="106">
        <v>0.15</v>
      </c>
      <c r="J33" s="105">
        <f>ROUND(SUM($BF$92:$BF$161)*$I$33,2)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50</v>
      </c>
      <c r="F34" s="105">
        <f>ROUND(SUM($BG$92:$BG$161),2)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51</v>
      </c>
      <c r="F35" s="105">
        <f>ROUND(SUM($BH$92:$BH$161),2)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52</v>
      </c>
      <c r="F36" s="105">
        <f>ROUND(SUM($BI$92:$BI$161),2)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53</v>
      </c>
      <c r="E38" s="34"/>
      <c r="F38" s="34"/>
      <c r="G38" s="107" t="s">
        <v>54</v>
      </c>
      <c r="H38" s="35" t="s">
        <v>55</v>
      </c>
      <c r="I38" s="108"/>
      <c r="J38" s="36">
        <f>ROUND(SUM($J$29:$J$36),2)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184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15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40" t="str">
        <f>$E$7</f>
        <v>Chodník a parkoviště v ul. Vítězná, Sokolov</v>
      </c>
      <c r="F47" s="312"/>
      <c r="G47" s="312"/>
      <c r="H47" s="312"/>
      <c r="J47" s="24"/>
      <c r="K47" s="27"/>
    </row>
    <row r="48" spans="2:11" s="2" customFormat="1" ht="15.75" customHeight="1">
      <c r="B48" s="10"/>
      <c r="C48" s="19" t="s">
        <v>130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40" t="s">
        <v>1161</v>
      </c>
      <c r="F49" s="312"/>
      <c r="G49" s="312"/>
      <c r="H49" s="312"/>
      <c r="J49" s="24"/>
      <c r="K49" s="27"/>
    </row>
    <row r="50" spans="2:11" s="6" customFormat="1" ht="15" customHeight="1">
      <c r="B50" s="23"/>
      <c r="C50" s="19" t="s">
        <v>139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20" t="str">
        <f>$E$11</f>
        <v>HP-132014-VON-SP - VON - Soupis prací - Vedlejší a ostatní náklady</v>
      </c>
      <c r="F51" s="312"/>
      <c r="G51" s="312"/>
      <c r="H51" s="31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23</v>
      </c>
      <c r="D53" s="24"/>
      <c r="E53" s="24"/>
      <c r="F53" s="17" t="str">
        <f>$F$14</f>
        <v>Vítězná ul., Sokolov</v>
      </c>
      <c r="G53" s="24"/>
      <c r="H53" s="24"/>
      <c r="I53" s="101" t="s">
        <v>25</v>
      </c>
      <c r="J53" s="52" t="str">
        <f>IF($J$14="","",$J$14)</f>
        <v>09.12.2014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29</v>
      </c>
      <c r="D55" s="24"/>
      <c r="E55" s="24"/>
      <c r="F55" s="17" t="str">
        <f>$E$17</f>
        <v>Město Sokolov</v>
      </c>
      <c r="G55" s="24"/>
      <c r="H55" s="24"/>
      <c r="I55" s="101" t="s">
        <v>37</v>
      </c>
      <c r="J55" s="17" t="str">
        <f>$E$23</f>
        <v>Ing. Martin Haueisen</v>
      </c>
      <c r="K55" s="27"/>
    </row>
    <row r="56" spans="2:11" s="6" customFormat="1" ht="15" customHeight="1">
      <c r="B56" s="23"/>
      <c r="C56" s="19" t="s">
        <v>35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185</v>
      </c>
      <c r="D58" s="32"/>
      <c r="E58" s="32"/>
      <c r="F58" s="32"/>
      <c r="G58" s="32"/>
      <c r="H58" s="32"/>
      <c r="I58" s="115"/>
      <c r="J58" s="116" t="s">
        <v>186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187</v>
      </c>
      <c r="D60" s="24"/>
      <c r="E60" s="24"/>
      <c r="F60" s="24"/>
      <c r="G60" s="24"/>
      <c r="H60" s="24"/>
      <c r="J60" s="67">
        <f>ROUND($J$92,2)</f>
        <v>0</v>
      </c>
      <c r="K60" s="27"/>
      <c r="AU60" s="6" t="s">
        <v>188</v>
      </c>
    </row>
    <row r="61" spans="2:11" s="73" customFormat="1" ht="25.5" customHeight="1">
      <c r="B61" s="117"/>
      <c r="C61" s="118"/>
      <c r="D61" s="119" t="s">
        <v>1163</v>
      </c>
      <c r="E61" s="119"/>
      <c r="F61" s="119"/>
      <c r="G61" s="119"/>
      <c r="H61" s="119"/>
      <c r="I61" s="120"/>
      <c r="J61" s="121">
        <f>ROUND($J$93,2)</f>
        <v>0</v>
      </c>
      <c r="K61" s="122"/>
    </row>
    <row r="62" spans="2:11" s="83" customFormat="1" ht="21" customHeight="1">
      <c r="B62" s="123"/>
      <c r="C62" s="85"/>
      <c r="D62" s="124" t="s">
        <v>1164</v>
      </c>
      <c r="E62" s="124"/>
      <c r="F62" s="124"/>
      <c r="G62" s="124"/>
      <c r="H62" s="124"/>
      <c r="I62" s="125"/>
      <c r="J62" s="126">
        <f>ROUND($J$94,2)</f>
        <v>0</v>
      </c>
      <c r="K62" s="127"/>
    </row>
    <row r="63" spans="2:11" s="83" customFormat="1" ht="21" customHeight="1">
      <c r="B63" s="123"/>
      <c r="C63" s="85"/>
      <c r="D63" s="124" t="s">
        <v>1165</v>
      </c>
      <c r="E63" s="124"/>
      <c r="F63" s="124"/>
      <c r="G63" s="124"/>
      <c r="H63" s="124"/>
      <c r="I63" s="125"/>
      <c r="J63" s="126">
        <f>ROUND($J$114,2)</f>
        <v>0</v>
      </c>
      <c r="K63" s="127"/>
    </row>
    <row r="64" spans="2:11" s="83" customFormat="1" ht="21" customHeight="1">
      <c r="B64" s="123"/>
      <c r="C64" s="85"/>
      <c r="D64" s="124" t="s">
        <v>1166</v>
      </c>
      <c r="E64" s="124"/>
      <c r="F64" s="124"/>
      <c r="G64" s="124"/>
      <c r="H64" s="124"/>
      <c r="I64" s="125"/>
      <c r="J64" s="126">
        <f>ROUND($J$123,2)</f>
        <v>0</v>
      </c>
      <c r="K64" s="127"/>
    </row>
    <row r="65" spans="2:11" s="83" customFormat="1" ht="21" customHeight="1">
      <c r="B65" s="123"/>
      <c r="C65" s="85"/>
      <c r="D65" s="124" t="s">
        <v>1167</v>
      </c>
      <c r="E65" s="124"/>
      <c r="F65" s="124"/>
      <c r="G65" s="124"/>
      <c r="H65" s="124"/>
      <c r="I65" s="125"/>
      <c r="J65" s="126">
        <f>ROUND($J$138,2)</f>
        <v>0</v>
      </c>
      <c r="K65" s="127"/>
    </row>
    <row r="66" spans="2:11" s="83" customFormat="1" ht="21" customHeight="1">
      <c r="B66" s="123"/>
      <c r="C66" s="85"/>
      <c r="D66" s="124" t="s">
        <v>1168</v>
      </c>
      <c r="E66" s="124"/>
      <c r="F66" s="124"/>
      <c r="G66" s="124"/>
      <c r="H66" s="124"/>
      <c r="I66" s="125"/>
      <c r="J66" s="126">
        <f>ROUND($J$142,2)</f>
        <v>0</v>
      </c>
      <c r="K66" s="127"/>
    </row>
    <row r="67" spans="2:11" s="83" customFormat="1" ht="21" customHeight="1">
      <c r="B67" s="123"/>
      <c r="C67" s="85"/>
      <c r="D67" s="124" t="s">
        <v>1169</v>
      </c>
      <c r="E67" s="124"/>
      <c r="F67" s="124"/>
      <c r="G67" s="124"/>
      <c r="H67" s="124"/>
      <c r="I67" s="125"/>
      <c r="J67" s="126">
        <f>ROUND($J$146,2)</f>
        <v>0</v>
      </c>
      <c r="K67" s="127"/>
    </row>
    <row r="68" spans="2:11" s="83" customFormat="1" ht="21" customHeight="1">
      <c r="B68" s="123"/>
      <c r="C68" s="85"/>
      <c r="D68" s="124" t="s">
        <v>1170</v>
      </c>
      <c r="E68" s="124"/>
      <c r="F68" s="124"/>
      <c r="G68" s="124"/>
      <c r="H68" s="124"/>
      <c r="I68" s="125"/>
      <c r="J68" s="126">
        <f>ROUND($J$150,2)</f>
        <v>0</v>
      </c>
      <c r="K68" s="127"/>
    </row>
    <row r="69" spans="2:11" s="83" customFormat="1" ht="21" customHeight="1">
      <c r="B69" s="123"/>
      <c r="C69" s="85"/>
      <c r="D69" s="124" t="s">
        <v>1171</v>
      </c>
      <c r="E69" s="124"/>
      <c r="F69" s="124"/>
      <c r="G69" s="124"/>
      <c r="H69" s="124"/>
      <c r="I69" s="125"/>
      <c r="J69" s="126">
        <f>ROUND($J$154,2)</f>
        <v>0</v>
      </c>
      <c r="K69" s="127"/>
    </row>
    <row r="70" spans="2:11" s="83" customFormat="1" ht="21" customHeight="1">
      <c r="B70" s="123"/>
      <c r="C70" s="85"/>
      <c r="D70" s="124" t="s">
        <v>1172</v>
      </c>
      <c r="E70" s="124"/>
      <c r="F70" s="124"/>
      <c r="G70" s="124"/>
      <c r="H70" s="124"/>
      <c r="I70" s="125"/>
      <c r="J70" s="126">
        <f>ROUND($J$158,2)</f>
        <v>0</v>
      </c>
      <c r="K70" s="127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110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112"/>
      <c r="J76" s="42"/>
      <c r="K76" s="42"/>
      <c r="L76" s="43"/>
    </row>
    <row r="77" spans="2:12" s="6" customFormat="1" ht="37.5" customHeight="1">
      <c r="B77" s="23"/>
      <c r="C77" s="12" t="s">
        <v>199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15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6.5" customHeight="1">
      <c r="B80" s="23"/>
      <c r="C80" s="24"/>
      <c r="D80" s="24"/>
      <c r="E80" s="340" t="str">
        <f>$E$7</f>
        <v>Chodník a parkoviště v ul. Vítězná, Sokolov</v>
      </c>
      <c r="F80" s="312"/>
      <c r="G80" s="312"/>
      <c r="H80" s="312"/>
      <c r="J80" s="24"/>
      <c r="K80" s="24"/>
      <c r="L80" s="43"/>
    </row>
    <row r="81" spans="2:12" s="2" customFormat="1" ht="15.75" customHeight="1">
      <c r="B81" s="10"/>
      <c r="C81" s="19" t="s">
        <v>130</v>
      </c>
      <c r="D81" s="11"/>
      <c r="E81" s="11"/>
      <c r="F81" s="11"/>
      <c r="G81" s="11"/>
      <c r="H81" s="11"/>
      <c r="J81" s="11"/>
      <c r="K81" s="11"/>
      <c r="L81" s="128"/>
    </row>
    <row r="82" spans="2:12" s="6" customFormat="1" ht="16.5" customHeight="1">
      <c r="B82" s="23"/>
      <c r="C82" s="24"/>
      <c r="D82" s="24"/>
      <c r="E82" s="340" t="s">
        <v>1161</v>
      </c>
      <c r="F82" s="312"/>
      <c r="G82" s="312"/>
      <c r="H82" s="312"/>
      <c r="J82" s="24"/>
      <c r="K82" s="24"/>
      <c r="L82" s="43"/>
    </row>
    <row r="83" spans="2:12" s="6" customFormat="1" ht="15" customHeight="1">
      <c r="B83" s="23"/>
      <c r="C83" s="19" t="s">
        <v>139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9.5" customHeight="1">
      <c r="B84" s="23"/>
      <c r="C84" s="24"/>
      <c r="D84" s="24"/>
      <c r="E84" s="320" t="str">
        <f>$E$11</f>
        <v>HP-132014-VON-SP - VON - Soupis prací - Vedlejší a ostatní náklady</v>
      </c>
      <c r="F84" s="312"/>
      <c r="G84" s="312"/>
      <c r="H84" s="312"/>
      <c r="J84" s="24"/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8.75" customHeight="1">
      <c r="B86" s="23"/>
      <c r="C86" s="19" t="s">
        <v>23</v>
      </c>
      <c r="D86" s="24"/>
      <c r="E86" s="24"/>
      <c r="F86" s="17" t="str">
        <f>$F$14</f>
        <v>Vítězná ul., Sokolov</v>
      </c>
      <c r="G86" s="24"/>
      <c r="H86" s="24"/>
      <c r="I86" s="101" t="s">
        <v>25</v>
      </c>
      <c r="J86" s="52" t="str">
        <f>IF($J$14="","",$J$14)</f>
        <v>09.12.2014</v>
      </c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.75" customHeight="1">
      <c r="B88" s="23"/>
      <c r="C88" s="19" t="s">
        <v>29</v>
      </c>
      <c r="D88" s="24"/>
      <c r="E88" s="24"/>
      <c r="F88" s="17" t="str">
        <f>$E$17</f>
        <v>Město Sokolov</v>
      </c>
      <c r="G88" s="24"/>
      <c r="H88" s="24"/>
      <c r="I88" s="101" t="s">
        <v>37</v>
      </c>
      <c r="J88" s="17" t="str">
        <f>$E$23</f>
        <v>Ing. Martin Haueisen</v>
      </c>
      <c r="K88" s="24"/>
      <c r="L88" s="43"/>
    </row>
    <row r="89" spans="2:12" s="6" customFormat="1" ht="15" customHeight="1">
      <c r="B89" s="23"/>
      <c r="C89" s="19" t="s">
        <v>35</v>
      </c>
      <c r="D89" s="24"/>
      <c r="E89" s="24"/>
      <c r="F89" s="17">
        <f>IF($E$20="","",$E$20)</f>
      </c>
      <c r="G89" s="24"/>
      <c r="H89" s="24"/>
      <c r="J89" s="24"/>
      <c r="K89" s="24"/>
      <c r="L89" s="43"/>
    </row>
    <row r="90" spans="2:12" s="6" customFormat="1" ht="11.25" customHeight="1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20" s="129" customFormat="1" ht="30" customHeight="1">
      <c r="B91" s="130"/>
      <c r="C91" s="131" t="s">
        <v>200</v>
      </c>
      <c r="D91" s="132" t="s">
        <v>62</v>
      </c>
      <c r="E91" s="132" t="s">
        <v>58</v>
      </c>
      <c r="F91" s="132" t="s">
        <v>201</v>
      </c>
      <c r="G91" s="132" t="s">
        <v>202</v>
      </c>
      <c r="H91" s="132" t="s">
        <v>203</v>
      </c>
      <c r="I91" s="133" t="s">
        <v>204</v>
      </c>
      <c r="J91" s="132" t="s">
        <v>205</v>
      </c>
      <c r="K91" s="134" t="s">
        <v>206</v>
      </c>
      <c r="L91" s="135"/>
      <c r="M91" s="59" t="s">
        <v>207</v>
      </c>
      <c r="N91" s="60" t="s">
        <v>47</v>
      </c>
      <c r="O91" s="60" t="s">
        <v>208</v>
      </c>
      <c r="P91" s="60" t="s">
        <v>209</v>
      </c>
      <c r="Q91" s="60" t="s">
        <v>210</v>
      </c>
      <c r="R91" s="60" t="s">
        <v>211</v>
      </c>
      <c r="S91" s="60" t="s">
        <v>212</v>
      </c>
      <c r="T91" s="61" t="s">
        <v>213</v>
      </c>
    </row>
    <row r="92" spans="2:63" s="6" customFormat="1" ht="30" customHeight="1">
      <c r="B92" s="23"/>
      <c r="C92" s="66" t="s">
        <v>187</v>
      </c>
      <c r="D92" s="24"/>
      <c r="E92" s="24"/>
      <c r="F92" s="24"/>
      <c r="G92" s="24"/>
      <c r="H92" s="24"/>
      <c r="J92" s="136">
        <f>$BK$92</f>
        <v>0</v>
      </c>
      <c r="K92" s="24"/>
      <c r="L92" s="43"/>
      <c r="M92" s="63"/>
      <c r="N92" s="64"/>
      <c r="O92" s="64"/>
      <c r="P92" s="137">
        <f>$P$93</f>
        <v>0</v>
      </c>
      <c r="Q92" s="64"/>
      <c r="R92" s="137">
        <f>$R$93</f>
        <v>0</v>
      </c>
      <c r="S92" s="64"/>
      <c r="T92" s="138">
        <f>$T$93</f>
        <v>0</v>
      </c>
      <c r="AT92" s="6" t="s">
        <v>76</v>
      </c>
      <c r="AU92" s="6" t="s">
        <v>188</v>
      </c>
      <c r="BK92" s="139">
        <f>$BK$93</f>
        <v>0</v>
      </c>
    </row>
    <row r="93" spans="2:63" s="140" customFormat="1" ht="37.5" customHeight="1">
      <c r="B93" s="141"/>
      <c r="C93" s="142"/>
      <c r="D93" s="142" t="s">
        <v>76</v>
      </c>
      <c r="E93" s="143" t="s">
        <v>1173</v>
      </c>
      <c r="F93" s="143" t="s">
        <v>1174</v>
      </c>
      <c r="G93" s="142"/>
      <c r="H93" s="142"/>
      <c r="J93" s="144">
        <f>$BK$93</f>
        <v>0</v>
      </c>
      <c r="K93" s="142"/>
      <c r="L93" s="145"/>
      <c r="M93" s="146"/>
      <c r="N93" s="142"/>
      <c r="O93" s="142"/>
      <c r="P93" s="147">
        <f>$P$94+$P$114+$P$123+$P$138+$P$142+$P$146+$P$150+$P$154+$P$158</f>
        <v>0</v>
      </c>
      <c r="Q93" s="142"/>
      <c r="R93" s="147">
        <f>$R$94+$R$114+$R$123+$R$138+$R$142+$R$146+$R$150+$R$154+$R$158</f>
        <v>0</v>
      </c>
      <c r="S93" s="142"/>
      <c r="T93" s="148">
        <f>$T$94+$T$114+$T$123+$T$138+$T$142+$T$146+$T$150+$T$154+$T$158</f>
        <v>0</v>
      </c>
      <c r="AR93" s="149" t="s">
        <v>244</v>
      </c>
      <c r="AT93" s="149" t="s">
        <v>76</v>
      </c>
      <c r="AU93" s="149" t="s">
        <v>77</v>
      </c>
      <c r="AY93" s="149" t="s">
        <v>216</v>
      </c>
      <c r="BK93" s="150">
        <f>$BK$94+$BK$114+$BK$123+$BK$138+$BK$142+$BK$146+$BK$150+$BK$154+$BK$158</f>
        <v>0</v>
      </c>
    </row>
    <row r="94" spans="2:63" s="140" customFormat="1" ht="21" customHeight="1">
      <c r="B94" s="141"/>
      <c r="C94" s="142"/>
      <c r="D94" s="142" t="s">
        <v>76</v>
      </c>
      <c r="E94" s="151" t="s">
        <v>1175</v>
      </c>
      <c r="F94" s="151" t="s">
        <v>1176</v>
      </c>
      <c r="G94" s="142"/>
      <c r="H94" s="142"/>
      <c r="J94" s="152">
        <f>$BK$94</f>
        <v>0</v>
      </c>
      <c r="K94" s="142"/>
      <c r="L94" s="145"/>
      <c r="M94" s="146"/>
      <c r="N94" s="142"/>
      <c r="O94" s="142"/>
      <c r="P94" s="147">
        <f>SUM($P$95:$P$113)</f>
        <v>0</v>
      </c>
      <c r="Q94" s="142"/>
      <c r="R94" s="147">
        <f>SUM($R$95:$R$113)</f>
        <v>0</v>
      </c>
      <c r="S94" s="142"/>
      <c r="T94" s="148">
        <f>SUM($T$95:$T$113)</f>
        <v>0</v>
      </c>
      <c r="AR94" s="149" t="s">
        <v>244</v>
      </c>
      <c r="AT94" s="149" t="s">
        <v>76</v>
      </c>
      <c r="AU94" s="149" t="s">
        <v>22</v>
      </c>
      <c r="AY94" s="149" t="s">
        <v>216</v>
      </c>
      <c r="BK94" s="150">
        <f>SUM($BK$95:$BK$113)</f>
        <v>0</v>
      </c>
    </row>
    <row r="95" spans="2:65" s="6" customFormat="1" ht="15.75" customHeight="1">
      <c r="B95" s="23"/>
      <c r="C95" s="153" t="s">
        <v>22</v>
      </c>
      <c r="D95" s="153" t="s">
        <v>218</v>
      </c>
      <c r="E95" s="154" t="s">
        <v>1177</v>
      </c>
      <c r="F95" s="155" t="s">
        <v>1178</v>
      </c>
      <c r="G95" s="156" t="s">
        <v>1179</v>
      </c>
      <c r="H95" s="157">
        <v>1</v>
      </c>
      <c r="I95" s="158"/>
      <c r="J95" s="159">
        <f>ROUND($I$95*$H$95,2)</f>
        <v>0</v>
      </c>
      <c r="K95" s="155" t="s">
        <v>221</v>
      </c>
      <c r="L95" s="43"/>
      <c r="M95" s="160"/>
      <c r="N95" s="161" t="s">
        <v>48</v>
      </c>
      <c r="O95" s="24"/>
      <c r="P95" s="24"/>
      <c r="Q95" s="162">
        <v>0</v>
      </c>
      <c r="R95" s="162">
        <f>$Q$95*$H$95</f>
        <v>0</v>
      </c>
      <c r="S95" s="162">
        <v>0</v>
      </c>
      <c r="T95" s="163">
        <f>$S$95*$H$95</f>
        <v>0</v>
      </c>
      <c r="AR95" s="97" t="s">
        <v>1180</v>
      </c>
      <c r="AT95" s="97" t="s">
        <v>218</v>
      </c>
      <c r="AU95" s="97" t="s">
        <v>85</v>
      </c>
      <c r="AY95" s="6" t="s">
        <v>216</v>
      </c>
      <c r="BE95" s="164">
        <f>IF($N$95="základní",$J$95,0)</f>
        <v>0</v>
      </c>
      <c r="BF95" s="164">
        <f>IF($N$95="snížená",$J$95,0)</f>
        <v>0</v>
      </c>
      <c r="BG95" s="164">
        <f>IF($N$95="zákl. přenesená",$J$95,0)</f>
        <v>0</v>
      </c>
      <c r="BH95" s="164">
        <f>IF($N$95="sníž. přenesená",$J$95,0)</f>
        <v>0</v>
      </c>
      <c r="BI95" s="164">
        <f>IF($N$95="nulová",$J$95,0)</f>
        <v>0</v>
      </c>
      <c r="BJ95" s="97" t="s">
        <v>22</v>
      </c>
      <c r="BK95" s="164">
        <f>ROUND($I$95*$H$95,2)</f>
        <v>0</v>
      </c>
      <c r="BL95" s="97" t="s">
        <v>1180</v>
      </c>
      <c r="BM95" s="97" t="s">
        <v>1181</v>
      </c>
    </row>
    <row r="96" spans="2:47" s="6" customFormat="1" ht="16.5" customHeight="1">
      <c r="B96" s="23"/>
      <c r="C96" s="24"/>
      <c r="D96" s="165" t="s">
        <v>223</v>
      </c>
      <c r="E96" s="24"/>
      <c r="F96" s="166" t="s">
        <v>1182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223</v>
      </c>
      <c r="AU96" s="6" t="s">
        <v>85</v>
      </c>
    </row>
    <row r="97" spans="2:47" s="6" customFormat="1" ht="44.25" customHeight="1">
      <c r="B97" s="23"/>
      <c r="C97" s="24"/>
      <c r="D97" s="169" t="s">
        <v>256</v>
      </c>
      <c r="E97" s="24"/>
      <c r="F97" s="191" t="s">
        <v>1183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256</v>
      </c>
      <c r="AU97" s="6" t="s">
        <v>85</v>
      </c>
    </row>
    <row r="98" spans="2:65" s="6" customFormat="1" ht="15.75" customHeight="1">
      <c r="B98" s="23"/>
      <c r="C98" s="153" t="s">
        <v>85</v>
      </c>
      <c r="D98" s="153" t="s">
        <v>218</v>
      </c>
      <c r="E98" s="154" t="s">
        <v>1184</v>
      </c>
      <c r="F98" s="155" t="s">
        <v>1185</v>
      </c>
      <c r="G98" s="156" t="s">
        <v>1179</v>
      </c>
      <c r="H98" s="157">
        <v>1</v>
      </c>
      <c r="I98" s="158"/>
      <c r="J98" s="159">
        <f>ROUND($I$98*$H$98,2)</f>
        <v>0</v>
      </c>
      <c r="K98" s="155" t="s">
        <v>221</v>
      </c>
      <c r="L98" s="43"/>
      <c r="M98" s="160"/>
      <c r="N98" s="161" t="s">
        <v>48</v>
      </c>
      <c r="O98" s="24"/>
      <c r="P98" s="24"/>
      <c r="Q98" s="162">
        <v>0</v>
      </c>
      <c r="R98" s="162">
        <f>$Q$98*$H$98</f>
        <v>0</v>
      </c>
      <c r="S98" s="162">
        <v>0</v>
      </c>
      <c r="T98" s="163">
        <f>$S$98*$H$98</f>
        <v>0</v>
      </c>
      <c r="AR98" s="97" t="s">
        <v>1180</v>
      </c>
      <c r="AT98" s="97" t="s">
        <v>218</v>
      </c>
      <c r="AU98" s="97" t="s">
        <v>85</v>
      </c>
      <c r="AY98" s="6" t="s">
        <v>216</v>
      </c>
      <c r="BE98" s="164">
        <f>IF($N$98="základní",$J$98,0)</f>
        <v>0</v>
      </c>
      <c r="BF98" s="164">
        <f>IF($N$98="snížená",$J$98,0)</f>
        <v>0</v>
      </c>
      <c r="BG98" s="164">
        <f>IF($N$98="zákl. přenesená",$J$98,0)</f>
        <v>0</v>
      </c>
      <c r="BH98" s="164">
        <f>IF($N$98="sníž. přenesená",$J$98,0)</f>
        <v>0</v>
      </c>
      <c r="BI98" s="164">
        <f>IF($N$98="nulová",$J$98,0)</f>
        <v>0</v>
      </c>
      <c r="BJ98" s="97" t="s">
        <v>22</v>
      </c>
      <c r="BK98" s="164">
        <f>ROUND($I$98*$H$98,2)</f>
        <v>0</v>
      </c>
      <c r="BL98" s="97" t="s">
        <v>1180</v>
      </c>
      <c r="BM98" s="97" t="s">
        <v>1186</v>
      </c>
    </row>
    <row r="99" spans="2:47" s="6" customFormat="1" ht="16.5" customHeight="1">
      <c r="B99" s="23"/>
      <c r="C99" s="24"/>
      <c r="D99" s="165" t="s">
        <v>223</v>
      </c>
      <c r="E99" s="24"/>
      <c r="F99" s="166" t="s">
        <v>1187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223</v>
      </c>
      <c r="AU99" s="6" t="s">
        <v>85</v>
      </c>
    </row>
    <row r="100" spans="2:47" s="6" customFormat="1" ht="30.75" customHeight="1">
      <c r="B100" s="23"/>
      <c r="C100" s="24"/>
      <c r="D100" s="169" t="s">
        <v>256</v>
      </c>
      <c r="E100" s="24"/>
      <c r="F100" s="191" t="s">
        <v>1188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256</v>
      </c>
      <c r="AU100" s="6" t="s">
        <v>85</v>
      </c>
    </row>
    <row r="101" spans="2:65" s="6" customFormat="1" ht="15.75" customHeight="1">
      <c r="B101" s="23"/>
      <c r="C101" s="153" t="s">
        <v>232</v>
      </c>
      <c r="D101" s="153" t="s">
        <v>218</v>
      </c>
      <c r="E101" s="154" t="s">
        <v>1189</v>
      </c>
      <c r="F101" s="155" t="s">
        <v>1190</v>
      </c>
      <c r="G101" s="156" t="s">
        <v>1179</v>
      </c>
      <c r="H101" s="157">
        <v>1</v>
      </c>
      <c r="I101" s="158"/>
      <c r="J101" s="159">
        <f>ROUND($I$101*$H$101,2)</f>
        <v>0</v>
      </c>
      <c r="K101" s="155" t="s">
        <v>221</v>
      </c>
      <c r="L101" s="43"/>
      <c r="M101" s="160"/>
      <c r="N101" s="161" t="s">
        <v>48</v>
      </c>
      <c r="O101" s="24"/>
      <c r="P101" s="24"/>
      <c r="Q101" s="162">
        <v>0</v>
      </c>
      <c r="R101" s="162">
        <f>$Q$101*$H$101</f>
        <v>0</v>
      </c>
      <c r="S101" s="162">
        <v>0</v>
      </c>
      <c r="T101" s="163">
        <f>$S$101*$H$101</f>
        <v>0</v>
      </c>
      <c r="AR101" s="97" t="s">
        <v>1180</v>
      </c>
      <c r="AT101" s="97" t="s">
        <v>218</v>
      </c>
      <c r="AU101" s="97" t="s">
        <v>85</v>
      </c>
      <c r="AY101" s="6" t="s">
        <v>216</v>
      </c>
      <c r="BE101" s="164">
        <f>IF($N$101="základní",$J$101,0)</f>
        <v>0</v>
      </c>
      <c r="BF101" s="164">
        <f>IF($N$101="snížená",$J$101,0)</f>
        <v>0</v>
      </c>
      <c r="BG101" s="164">
        <f>IF($N$101="zákl. přenesená",$J$101,0)</f>
        <v>0</v>
      </c>
      <c r="BH101" s="164">
        <f>IF($N$101="sníž. přenesená",$J$101,0)</f>
        <v>0</v>
      </c>
      <c r="BI101" s="164">
        <f>IF($N$101="nulová",$J$101,0)</f>
        <v>0</v>
      </c>
      <c r="BJ101" s="97" t="s">
        <v>22</v>
      </c>
      <c r="BK101" s="164">
        <f>ROUND($I$101*$H$101,2)</f>
        <v>0</v>
      </c>
      <c r="BL101" s="97" t="s">
        <v>1180</v>
      </c>
      <c r="BM101" s="97" t="s">
        <v>1191</v>
      </c>
    </row>
    <row r="102" spans="2:47" s="6" customFormat="1" ht="16.5" customHeight="1">
      <c r="B102" s="23"/>
      <c r="C102" s="24"/>
      <c r="D102" s="165" t="s">
        <v>223</v>
      </c>
      <c r="E102" s="24"/>
      <c r="F102" s="166" t="s">
        <v>1192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223</v>
      </c>
      <c r="AU102" s="6" t="s">
        <v>85</v>
      </c>
    </row>
    <row r="103" spans="2:47" s="6" customFormat="1" ht="44.25" customHeight="1">
      <c r="B103" s="23"/>
      <c r="C103" s="24"/>
      <c r="D103" s="169" t="s">
        <v>256</v>
      </c>
      <c r="E103" s="24"/>
      <c r="F103" s="191" t="s">
        <v>1193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256</v>
      </c>
      <c r="AU103" s="6" t="s">
        <v>85</v>
      </c>
    </row>
    <row r="104" spans="2:65" s="6" customFormat="1" ht="15.75" customHeight="1">
      <c r="B104" s="23"/>
      <c r="C104" s="153" t="s">
        <v>181</v>
      </c>
      <c r="D104" s="153" t="s">
        <v>218</v>
      </c>
      <c r="E104" s="154" t="s">
        <v>1194</v>
      </c>
      <c r="F104" s="155" t="s">
        <v>1195</v>
      </c>
      <c r="G104" s="156" t="s">
        <v>1179</v>
      </c>
      <c r="H104" s="157">
        <v>1</v>
      </c>
      <c r="I104" s="158"/>
      <c r="J104" s="159">
        <f>ROUND($I$104*$H$104,2)</f>
        <v>0</v>
      </c>
      <c r="K104" s="155" t="s">
        <v>221</v>
      </c>
      <c r="L104" s="43"/>
      <c r="M104" s="160"/>
      <c r="N104" s="161" t="s">
        <v>48</v>
      </c>
      <c r="O104" s="24"/>
      <c r="P104" s="24"/>
      <c r="Q104" s="162">
        <v>0</v>
      </c>
      <c r="R104" s="162">
        <f>$Q$104*$H$104</f>
        <v>0</v>
      </c>
      <c r="S104" s="162">
        <v>0</v>
      </c>
      <c r="T104" s="163">
        <f>$S$104*$H$104</f>
        <v>0</v>
      </c>
      <c r="AR104" s="97" t="s">
        <v>1180</v>
      </c>
      <c r="AT104" s="97" t="s">
        <v>218</v>
      </c>
      <c r="AU104" s="97" t="s">
        <v>85</v>
      </c>
      <c r="AY104" s="6" t="s">
        <v>216</v>
      </c>
      <c r="BE104" s="164">
        <f>IF($N$104="základní",$J$104,0)</f>
        <v>0</v>
      </c>
      <c r="BF104" s="164">
        <f>IF($N$104="snížená",$J$104,0)</f>
        <v>0</v>
      </c>
      <c r="BG104" s="164">
        <f>IF($N$104="zákl. přenesená",$J$104,0)</f>
        <v>0</v>
      </c>
      <c r="BH104" s="164">
        <f>IF($N$104="sníž. přenesená",$J$104,0)</f>
        <v>0</v>
      </c>
      <c r="BI104" s="164">
        <f>IF($N$104="nulová",$J$104,0)</f>
        <v>0</v>
      </c>
      <c r="BJ104" s="97" t="s">
        <v>22</v>
      </c>
      <c r="BK104" s="164">
        <f>ROUND($I$104*$H$104,2)</f>
        <v>0</v>
      </c>
      <c r="BL104" s="97" t="s">
        <v>1180</v>
      </c>
      <c r="BM104" s="97" t="s">
        <v>1196</v>
      </c>
    </row>
    <row r="105" spans="2:47" s="6" customFormat="1" ht="27" customHeight="1">
      <c r="B105" s="23"/>
      <c r="C105" s="24"/>
      <c r="D105" s="165" t="s">
        <v>223</v>
      </c>
      <c r="E105" s="24"/>
      <c r="F105" s="166" t="s">
        <v>1197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223</v>
      </c>
      <c r="AU105" s="6" t="s">
        <v>85</v>
      </c>
    </row>
    <row r="106" spans="2:47" s="6" customFormat="1" ht="30.75" customHeight="1">
      <c r="B106" s="23"/>
      <c r="C106" s="24"/>
      <c r="D106" s="169" t="s">
        <v>256</v>
      </c>
      <c r="E106" s="24"/>
      <c r="F106" s="191" t="s">
        <v>1198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256</v>
      </c>
      <c r="AU106" s="6" t="s">
        <v>85</v>
      </c>
    </row>
    <row r="107" spans="2:65" s="6" customFormat="1" ht="15.75" customHeight="1">
      <c r="B107" s="23"/>
      <c r="C107" s="153" t="s">
        <v>244</v>
      </c>
      <c r="D107" s="153" t="s">
        <v>218</v>
      </c>
      <c r="E107" s="154" t="s">
        <v>1199</v>
      </c>
      <c r="F107" s="155" t="s">
        <v>1200</v>
      </c>
      <c r="G107" s="156" t="s">
        <v>1179</v>
      </c>
      <c r="H107" s="157">
        <v>1</v>
      </c>
      <c r="I107" s="158"/>
      <c r="J107" s="159">
        <f>ROUND($I$107*$H$107,2)</f>
        <v>0</v>
      </c>
      <c r="K107" s="155" t="s">
        <v>221</v>
      </c>
      <c r="L107" s="43"/>
      <c r="M107" s="160"/>
      <c r="N107" s="161" t="s">
        <v>48</v>
      </c>
      <c r="O107" s="24"/>
      <c r="P107" s="24"/>
      <c r="Q107" s="162">
        <v>0</v>
      </c>
      <c r="R107" s="162">
        <f>$Q$107*$H$107</f>
        <v>0</v>
      </c>
      <c r="S107" s="162">
        <v>0</v>
      </c>
      <c r="T107" s="163">
        <f>$S$107*$H$107</f>
        <v>0</v>
      </c>
      <c r="AR107" s="97" t="s">
        <v>1180</v>
      </c>
      <c r="AT107" s="97" t="s">
        <v>218</v>
      </c>
      <c r="AU107" s="97" t="s">
        <v>85</v>
      </c>
      <c r="AY107" s="6" t="s">
        <v>216</v>
      </c>
      <c r="BE107" s="164">
        <f>IF($N$107="základní",$J$107,0)</f>
        <v>0</v>
      </c>
      <c r="BF107" s="164">
        <f>IF($N$107="snížená",$J$107,0)</f>
        <v>0</v>
      </c>
      <c r="BG107" s="164">
        <f>IF($N$107="zákl. přenesená",$J$107,0)</f>
        <v>0</v>
      </c>
      <c r="BH107" s="164">
        <f>IF($N$107="sníž. přenesená",$J$107,0)</f>
        <v>0</v>
      </c>
      <c r="BI107" s="164">
        <f>IF($N$107="nulová",$J$107,0)</f>
        <v>0</v>
      </c>
      <c r="BJ107" s="97" t="s">
        <v>22</v>
      </c>
      <c r="BK107" s="164">
        <f>ROUND($I$107*$H$107,2)</f>
        <v>0</v>
      </c>
      <c r="BL107" s="97" t="s">
        <v>1180</v>
      </c>
      <c r="BM107" s="97" t="s">
        <v>1201</v>
      </c>
    </row>
    <row r="108" spans="2:47" s="6" customFormat="1" ht="27" customHeight="1">
      <c r="B108" s="23"/>
      <c r="C108" s="24"/>
      <c r="D108" s="165" t="s">
        <v>223</v>
      </c>
      <c r="E108" s="24"/>
      <c r="F108" s="166" t="s">
        <v>1202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223</v>
      </c>
      <c r="AU108" s="6" t="s">
        <v>85</v>
      </c>
    </row>
    <row r="109" spans="2:47" s="6" customFormat="1" ht="30.75" customHeight="1">
      <c r="B109" s="23"/>
      <c r="C109" s="24"/>
      <c r="D109" s="169" t="s">
        <v>256</v>
      </c>
      <c r="E109" s="24"/>
      <c r="F109" s="191" t="s">
        <v>1203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256</v>
      </c>
      <c r="AU109" s="6" t="s">
        <v>85</v>
      </c>
    </row>
    <row r="110" spans="2:65" s="6" customFormat="1" ht="15.75" customHeight="1">
      <c r="B110" s="23"/>
      <c r="C110" s="153" t="s">
        <v>251</v>
      </c>
      <c r="D110" s="153" t="s">
        <v>218</v>
      </c>
      <c r="E110" s="154" t="s">
        <v>1204</v>
      </c>
      <c r="F110" s="155" t="s">
        <v>1205</v>
      </c>
      <c r="G110" s="156" t="s">
        <v>1179</v>
      </c>
      <c r="H110" s="157">
        <v>1</v>
      </c>
      <c r="I110" s="158"/>
      <c r="J110" s="159">
        <f>ROUND($I$110*$H$110,2)</f>
        <v>0</v>
      </c>
      <c r="K110" s="155"/>
      <c r="L110" s="43"/>
      <c r="M110" s="160"/>
      <c r="N110" s="161" t="s">
        <v>48</v>
      </c>
      <c r="O110" s="24"/>
      <c r="P110" s="24"/>
      <c r="Q110" s="162">
        <v>0</v>
      </c>
      <c r="R110" s="162">
        <f>$Q$110*$H$110</f>
        <v>0</v>
      </c>
      <c r="S110" s="162">
        <v>0</v>
      </c>
      <c r="T110" s="163">
        <f>$S$110*$H$110</f>
        <v>0</v>
      </c>
      <c r="AR110" s="97" t="s">
        <v>1180</v>
      </c>
      <c r="AT110" s="97" t="s">
        <v>218</v>
      </c>
      <c r="AU110" s="97" t="s">
        <v>85</v>
      </c>
      <c r="AY110" s="6" t="s">
        <v>216</v>
      </c>
      <c r="BE110" s="164">
        <f>IF($N$110="základní",$J$110,0)</f>
        <v>0</v>
      </c>
      <c r="BF110" s="164">
        <f>IF($N$110="snížená",$J$110,0)</f>
        <v>0</v>
      </c>
      <c r="BG110" s="164">
        <f>IF($N$110="zákl. přenesená",$J$110,0)</f>
        <v>0</v>
      </c>
      <c r="BH110" s="164">
        <f>IF($N$110="sníž. přenesená",$J$110,0)</f>
        <v>0</v>
      </c>
      <c r="BI110" s="164">
        <f>IF($N$110="nulová",$J$110,0)</f>
        <v>0</v>
      </c>
      <c r="BJ110" s="97" t="s">
        <v>22</v>
      </c>
      <c r="BK110" s="164">
        <f>ROUND($I$110*$H$110,2)</f>
        <v>0</v>
      </c>
      <c r="BL110" s="97" t="s">
        <v>1180</v>
      </c>
      <c r="BM110" s="97" t="s">
        <v>1206</v>
      </c>
    </row>
    <row r="111" spans="2:47" s="6" customFormat="1" ht="16.5" customHeight="1">
      <c r="B111" s="23"/>
      <c r="C111" s="24"/>
      <c r="D111" s="165" t="s">
        <v>223</v>
      </c>
      <c r="E111" s="24"/>
      <c r="F111" s="166" t="s">
        <v>1205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223</v>
      </c>
      <c r="AU111" s="6" t="s">
        <v>85</v>
      </c>
    </row>
    <row r="112" spans="2:65" s="6" customFormat="1" ht="15.75" customHeight="1">
      <c r="B112" s="23"/>
      <c r="C112" s="153" t="s">
        <v>259</v>
      </c>
      <c r="D112" s="153" t="s">
        <v>218</v>
      </c>
      <c r="E112" s="154" t="s">
        <v>1207</v>
      </c>
      <c r="F112" s="155" t="s">
        <v>1208</v>
      </c>
      <c r="G112" s="156" t="s">
        <v>1179</v>
      </c>
      <c r="H112" s="157">
        <v>1</v>
      </c>
      <c r="I112" s="158"/>
      <c r="J112" s="159">
        <f>ROUND($I$112*$H$112,2)</f>
        <v>0</v>
      </c>
      <c r="K112" s="155"/>
      <c r="L112" s="43"/>
      <c r="M112" s="160"/>
      <c r="N112" s="161" t="s">
        <v>48</v>
      </c>
      <c r="O112" s="24"/>
      <c r="P112" s="24"/>
      <c r="Q112" s="162">
        <v>0</v>
      </c>
      <c r="R112" s="162">
        <f>$Q$112*$H$112</f>
        <v>0</v>
      </c>
      <c r="S112" s="162">
        <v>0</v>
      </c>
      <c r="T112" s="163">
        <f>$S$112*$H$112</f>
        <v>0</v>
      </c>
      <c r="AR112" s="97" t="s">
        <v>1180</v>
      </c>
      <c r="AT112" s="97" t="s">
        <v>218</v>
      </c>
      <c r="AU112" s="97" t="s">
        <v>85</v>
      </c>
      <c r="AY112" s="6" t="s">
        <v>216</v>
      </c>
      <c r="BE112" s="164">
        <f>IF($N$112="základní",$J$112,0)</f>
        <v>0</v>
      </c>
      <c r="BF112" s="164">
        <f>IF($N$112="snížená",$J$112,0)</f>
        <v>0</v>
      </c>
      <c r="BG112" s="164">
        <f>IF($N$112="zákl. přenesená",$J$112,0)</f>
        <v>0</v>
      </c>
      <c r="BH112" s="164">
        <f>IF($N$112="sníž. přenesená",$J$112,0)</f>
        <v>0</v>
      </c>
      <c r="BI112" s="164">
        <f>IF($N$112="nulová",$J$112,0)</f>
        <v>0</v>
      </c>
      <c r="BJ112" s="97" t="s">
        <v>22</v>
      </c>
      <c r="BK112" s="164">
        <f>ROUND($I$112*$H$112,2)</f>
        <v>0</v>
      </c>
      <c r="BL112" s="97" t="s">
        <v>1180</v>
      </c>
      <c r="BM112" s="97" t="s">
        <v>1209</v>
      </c>
    </row>
    <row r="113" spans="2:47" s="6" customFormat="1" ht="16.5" customHeight="1">
      <c r="B113" s="23"/>
      <c r="C113" s="24"/>
      <c r="D113" s="165" t="s">
        <v>223</v>
      </c>
      <c r="E113" s="24"/>
      <c r="F113" s="166" t="s">
        <v>1210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223</v>
      </c>
      <c r="AU113" s="6" t="s">
        <v>85</v>
      </c>
    </row>
    <row r="114" spans="2:63" s="140" customFormat="1" ht="30.75" customHeight="1">
      <c r="B114" s="141"/>
      <c r="C114" s="142"/>
      <c r="D114" s="142" t="s">
        <v>76</v>
      </c>
      <c r="E114" s="151" t="s">
        <v>1211</v>
      </c>
      <c r="F114" s="151" t="s">
        <v>1212</v>
      </c>
      <c r="G114" s="142"/>
      <c r="H114" s="142"/>
      <c r="J114" s="152">
        <f>$BK$114</f>
        <v>0</v>
      </c>
      <c r="K114" s="142"/>
      <c r="L114" s="145"/>
      <c r="M114" s="146"/>
      <c r="N114" s="142"/>
      <c r="O114" s="142"/>
      <c r="P114" s="147">
        <f>SUM($P$115:$P$122)</f>
        <v>0</v>
      </c>
      <c r="Q114" s="142"/>
      <c r="R114" s="147">
        <f>SUM($R$115:$R$122)</f>
        <v>0</v>
      </c>
      <c r="S114" s="142"/>
      <c r="T114" s="148">
        <f>SUM($T$115:$T$122)</f>
        <v>0</v>
      </c>
      <c r="AR114" s="149" t="s">
        <v>244</v>
      </c>
      <c r="AT114" s="149" t="s">
        <v>76</v>
      </c>
      <c r="AU114" s="149" t="s">
        <v>22</v>
      </c>
      <c r="AY114" s="149" t="s">
        <v>216</v>
      </c>
      <c r="BK114" s="150">
        <f>SUM($BK$115:$BK$122)</f>
        <v>0</v>
      </c>
    </row>
    <row r="115" spans="2:65" s="6" customFormat="1" ht="15.75" customHeight="1">
      <c r="B115" s="23"/>
      <c r="C115" s="153" t="s">
        <v>262</v>
      </c>
      <c r="D115" s="153" t="s">
        <v>218</v>
      </c>
      <c r="E115" s="154" t="s">
        <v>1213</v>
      </c>
      <c r="F115" s="155" t="s">
        <v>1214</v>
      </c>
      <c r="G115" s="156" t="s">
        <v>1179</v>
      </c>
      <c r="H115" s="157">
        <v>1</v>
      </c>
      <c r="I115" s="158"/>
      <c r="J115" s="159">
        <f>ROUND($I$115*$H$115,2)</f>
        <v>0</v>
      </c>
      <c r="K115" s="155" t="s">
        <v>221</v>
      </c>
      <c r="L115" s="43"/>
      <c r="M115" s="160"/>
      <c r="N115" s="161" t="s">
        <v>48</v>
      </c>
      <c r="O115" s="24"/>
      <c r="P115" s="24"/>
      <c r="Q115" s="162">
        <v>0</v>
      </c>
      <c r="R115" s="162">
        <f>$Q$115*$H$115</f>
        <v>0</v>
      </c>
      <c r="S115" s="162">
        <v>0</v>
      </c>
      <c r="T115" s="163">
        <f>$S$115*$H$115</f>
        <v>0</v>
      </c>
      <c r="AR115" s="97" t="s">
        <v>1180</v>
      </c>
      <c r="AT115" s="97" t="s">
        <v>218</v>
      </c>
      <c r="AU115" s="97" t="s">
        <v>85</v>
      </c>
      <c r="AY115" s="6" t="s">
        <v>216</v>
      </c>
      <c r="BE115" s="164">
        <f>IF($N$115="základní",$J$115,0)</f>
        <v>0</v>
      </c>
      <c r="BF115" s="164">
        <f>IF($N$115="snížená",$J$115,0)</f>
        <v>0</v>
      </c>
      <c r="BG115" s="164">
        <f>IF($N$115="zákl. přenesená",$J$115,0)</f>
        <v>0</v>
      </c>
      <c r="BH115" s="164">
        <f>IF($N$115="sníž. přenesená",$J$115,0)</f>
        <v>0</v>
      </c>
      <c r="BI115" s="164">
        <f>IF($N$115="nulová",$J$115,0)</f>
        <v>0</v>
      </c>
      <c r="BJ115" s="97" t="s">
        <v>22</v>
      </c>
      <c r="BK115" s="164">
        <f>ROUND($I$115*$H$115,2)</f>
        <v>0</v>
      </c>
      <c r="BL115" s="97" t="s">
        <v>1180</v>
      </c>
      <c r="BM115" s="97" t="s">
        <v>1215</v>
      </c>
    </row>
    <row r="116" spans="2:47" s="6" customFormat="1" ht="16.5" customHeight="1">
      <c r="B116" s="23"/>
      <c r="C116" s="24"/>
      <c r="D116" s="165" t="s">
        <v>223</v>
      </c>
      <c r="E116" s="24"/>
      <c r="F116" s="166" t="s">
        <v>1216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223</v>
      </c>
      <c r="AU116" s="6" t="s">
        <v>85</v>
      </c>
    </row>
    <row r="117" spans="2:47" s="6" customFormat="1" ht="44.25" customHeight="1">
      <c r="B117" s="23"/>
      <c r="C117" s="24"/>
      <c r="D117" s="169" t="s">
        <v>256</v>
      </c>
      <c r="E117" s="24"/>
      <c r="F117" s="191" t="s">
        <v>1217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256</v>
      </c>
      <c r="AU117" s="6" t="s">
        <v>85</v>
      </c>
    </row>
    <row r="118" spans="2:65" s="6" customFormat="1" ht="15.75" customHeight="1">
      <c r="B118" s="23"/>
      <c r="C118" s="153" t="s">
        <v>267</v>
      </c>
      <c r="D118" s="153" t="s">
        <v>218</v>
      </c>
      <c r="E118" s="154" t="s">
        <v>1218</v>
      </c>
      <c r="F118" s="155" t="s">
        <v>1219</v>
      </c>
      <c r="G118" s="156" t="s">
        <v>1179</v>
      </c>
      <c r="H118" s="157">
        <v>1</v>
      </c>
      <c r="I118" s="158"/>
      <c r="J118" s="159">
        <f>ROUND($I$118*$H$118,2)</f>
        <v>0</v>
      </c>
      <c r="K118" s="155" t="s">
        <v>221</v>
      </c>
      <c r="L118" s="43"/>
      <c r="M118" s="160"/>
      <c r="N118" s="161" t="s">
        <v>48</v>
      </c>
      <c r="O118" s="24"/>
      <c r="P118" s="24"/>
      <c r="Q118" s="162">
        <v>0</v>
      </c>
      <c r="R118" s="162">
        <f>$Q$118*$H$118</f>
        <v>0</v>
      </c>
      <c r="S118" s="162">
        <v>0</v>
      </c>
      <c r="T118" s="163">
        <f>$S$118*$H$118</f>
        <v>0</v>
      </c>
      <c r="AR118" s="97" t="s">
        <v>1180</v>
      </c>
      <c r="AT118" s="97" t="s">
        <v>218</v>
      </c>
      <c r="AU118" s="97" t="s">
        <v>85</v>
      </c>
      <c r="AY118" s="6" t="s">
        <v>216</v>
      </c>
      <c r="BE118" s="164">
        <f>IF($N$118="základní",$J$118,0)</f>
        <v>0</v>
      </c>
      <c r="BF118" s="164">
        <f>IF($N$118="snížená",$J$118,0)</f>
        <v>0</v>
      </c>
      <c r="BG118" s="164">
        <f>IF($N$118="zákl. přenesená",$J$118,0)</f>
        <v>0</v>
      </c>
      <c r="BH118" s="164">
        <f>IF($N$118="sníž. přenesená",$J$118,0)</f>
        <v>0</v>
      </c>
      <c r="BI118" s="164">
        <f>IF($N$118="nulová",$J$118,0)</f>
        <v>0</v>
      </c>
      <c r="BJ118" s="97" t="s">
        <v>22</v>
      </c>
      <c r="BK118" s="164">
        <f>ROUND($I$118*$H$118,2)</f>
        <v>0</v>
      </c>
      <c r="BL118" s="97" t="s">
        <v>1180</v>
      </c>
      <c r="BM118" s="97" t="s">
        <v>1220</v>
      </c>
    </row>
    <row r="119" spans="2:47" s="6" customFormat="1" ht="16.5" customHeight="1">
      <c r="B119" s="23"/>
      <c r="C119" s="24"/>
      <c r="D119" s="165" t="s">
        <v>223</v>
      </c>
      <c r="E119" s="24"/>
      <c r="F119" s="166" t="s">
        <v>1221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223</v>
      </c>
      <c r="AU119" s="6" t="s">
        <v>85</v>
      </c>
    </row>
    <row r="120" spans="2:65" s="6" customFormat="1" ht="15.75" customHeight="1">
      <c r="B120" s="23"/>
      <c r="C120" s="153" t="s">
        <v>27</v>
      </c>
      <c r="D120" s="153" t="s">
        <v>218</v>
      </c>
      <c r="E120" s="154" t="s">
        <v>1222</v>
      </c>
      <c r="F120" s="155" t="s">
        <v>1223</v>
      </c>
      <c r="G120" s="156" t="s">
        <v>1179</v>
      </c>
      <c r="H120" s="157">
        <v>1</v>
      </c>
      <c r="I120" s="158"/>
      <c r="J120" s="159">
        <f>ROUND($I$120*$H$120,2)</f>
        <v>0</v>
      </c>
      <c r="K120" s="155" t="s">
        <v>221</v>
      </c>
      <c r="L120" s="43"/>
      <c r="M120" s="160"/>
      <c r="N120" s="161" t="s">
        <v>48</v>
      </c>
      <c r="O120" s="24"/>
      <c r="P120" s="24"/>
      <c r="Q120" s="162">
        <v>0</v>
      </c>
      <c r="R120" s="162">
        <f>$Q$120*$H$120</f>
        <v>0</v>
      </c>
      <c r="S120" s="162">
        <v>0</v>
      </c>
      <c r="T120" s="163">
        <f>$S$120*$H$120</f>
        <v>0</v>
      </c>
      <c r="AR120" s="97" t="s">
        <v>1180</v>
      </c>
      <c r="AT120" s="97" t="s">
        <v>218</v>
      </c>
      <c r="AU120" s="97" t="s">
        <v>85</v>
      </c>
      <c r="AY120" s="6" t="s">
        <v>216</v>
      </c>
      <c r="BE120" s="164">
        <f>IF($N$120="základní",$J$120,0)</f>
        <v>0</v>
      </c>
      <c r="BF120" s="164">
        <f>IF($N$120="snížená",$J$120,0)</f>
        <v>0</v>
      </c>
      <c r="BG120" s="164">
        <f>IF($N$120="zákl. přenesená",$J$120,0)</f>
        <v>0</v>
      </c>
      <c r="BH120" s="164">
        <f>IF($N$120="sníž. přenesená",$J$120,0)</f>
        <v>0</v>
      </c>
      <c r="BI120" s="164">
        <f>IF($N$120="nulová",$J$120,0)</f>
        <v>0</v>
      </c>
      <c r="BJ120" s="97" t="s">
        <v>22</v>
      </c>
      <c r="BK120" s="164">
        <f>ROUND($I$120*$H$120,2)</f>
        <v>0</v>
      </c>
      <c r="BL120" s="97" t="s">
        <v>1180</v>
      </c>
      <c r="BM120" s="97" t="s">
        <v>1224</v>
      </c>
    </row>
    <row r="121" spans="2:47" s="6" customFormat="1" ht="16.5" customHeight="1">
      <c r="B121" s="23"/>
      <c r="C121" s="24"/>
      <c r="D121" s="165" t="s">
        <v>223</v>
      </c>
      <c r="E121" s="24"/>
      <c r="F121" s="166" t="s">
        <v>1225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223</v>
      </c>
      <c r="AU121" s="6" t="s">
        <v>85</v>
      </c>
    </row>
    <row r="122" spans="2:47" s="6" customFormat="1" ht="30.75" customHeight="1">
      <c r="B122" s="23"/>
      <c r="C122" s="24"/>
      <c r="D122" s="169" t="s">
        <v>256</v>
      </c>
      <c r="E122" s="24"/>
      <c r="F122" s="191" t="s">
        <v>1226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256</v>
      </c>
      <c r="AU122" s="6" t="s">
        <v>85</v>
      </c>
    </row>
    <row r="123" spans="2:63" s="140" customFormat="1" ht="30.75" customHeight="1">
      <c r="B123" s="141"/>
      <c r="C123" s="142"/>
      <c r="D123" s="142" t="s">
        <v>76</v>
      </c>
      <c r="E123" s="151" t="s">
        <v>1227</v>
      </c>
      <c r="F123" s="151" t="s">
        <v>1228</v>
      </c>
      <c r="G123" s="142"/>
      <c r="H123" s="142"/>
      <c r="J123" s="152">
        <f>$BK$123</f>
        <v>0</v>
      </c>
      <c r="K123" s="142"/>
      <c r="L123" s="145"/>
      <c r="M123" s="146"/>
      <c r="N123" s="142"/>
      <c r="O123" s="142"/>
      <c r="P123" s="147">
        <f>SUM($P$124:$P$137)</f>
        <v>0</v>
      </c>
      <c r="Q123" s="142"/>
      <c r="R123" s="147">
        <f>SUM($R$124:$R$137)</f>
        <v>0</v>
      </c>
      <c r="S123" s="142"/>
      <c r="T123" s="148">
        <f>SUM($T$124:$T$137)</f>
        <v>0</v>
      </c>
      <c r="AR123" s="149" t="s">
        <v>244</v>
      </c>
      <c r="AT123" s="149" t="s">
        <v>76</v>
      </c>
      <c r="AU123" s="149" t="s">
        <v>22</v>
      </c>
      <c r="AY123" s="149" t="s">
        <v>216</v>
      </c>
      <c r="BK123" s="150">
        <f>SUM($BK$124:$BK$137)</f>
        <v>0</v>
      </c>
    </row>
    <row r="124" spans="2:65" s="6" customFormat="1" ht="15.75" customHeight="1">
      <c r="B124" s="23"/>
      <c r="C124" s="153" t="s">
        <v>275</v>
      </c>
      <c r="D124" s="153" t="s">
        <v>218</v>
      </c>
      <c r="E124" s="154" t="s">
        <v>1229</v>
      </c>
      <c r="F124" s="155" t="s">
        <v>1230</v>
      </c>
      <c r="G124" s="156" t="s">
        <v>1179</v>
      </c>
      <c r="H124" s="157">
        <v>1</v>
      </c>
      <c r="I124" s="158"/>
      <c r="J124" s="159">
        <f>ROUND($I$124*$H$124,2)</f>
        <v>0</v>
      </c>
      <c r="K124" s="155" t="s">
        <v>221</v>
      </c>
      <c r="L124" s="43"/>
      <c r="M124" s="160"/>
      <c r="N124" s="161" t="s">
        <v>48</v>
      </c>
      <c r="O124" s="24"/>
      <c r="P124" s="24"/>
      <c r="Q124" s="162">
        <v>0</v>
      </c>
      <c r="R124" s="162">
        <f>$Q$124*$H$124</f>
        <v>0</v>
      </c>
      <c r="S124" s="162">
        <v>0</v>
      </c>
      <c r="T124" s="163">
        <f>$S$124*$H$124</f>
        <v>0</v>
      </c>
      <c r="AR124" s="97" t="s">
        <v>1180</v>
      </c>
      <c r="AT124" s="97" t="s">
        <v>218</v>
      </c>
      <c r="AU124" s="97" t="s">
        <v>85</v>
      </c>
      <c r="AY124" s="6" t="s">
        <v>216</v>
      </c>
      <c r="BE124" s="164">
        <f>IF($N$124="základní",$J$124,0)</f>
        <v>0</v>
      </c>
      <c r="BF124" s="164">
        <f>IF($N$124="snížená",$J$124,0)</f>
        <v>0</v>
      </c>
      <c r="BG124" s="164">
        <f>IF($N$124="zákl. přenesená",$J$124,0)</f>
        <v>0</v>
      </c>
      <c r="BH124" s="164">
        <f>IF($N$124="sníž. přenesená",$J$124,0)</f>
        <v>0</v>
      </c>
      <c r="BI124" s="164">
        <f>IF($N$124="nulová",$J$124,0)</f>
        <v>0</v>
      </c>
      <c r="BJ124" s="97" t="s">
        <v>22</v>
      </c>
      <c r="BK124" s="164">
        <f>ROUND($I$124*$H$124,2)</f>
        <v>0</v>
      </c>
      <c r="BL124" s="97" t="s">
        <v>1180</v>
      </c>
      <c r="BM124" s="97" t="s">
        <v>1231</v>
      </c>
    </row>
    <row r="125" spans="2:47" s="6" customFormat="1" ht="16.5" customHeight="1">
      <c r="B125" s="23"/>
      <c r="C125" s="24"/>
      <c r="D125" s="165" t="s">
        <v>223</v>
      </c>
      <c r="E125" s="24"/>
      <c r="F125" s="166" t="s">
        <v>1232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223</v>
      </c>
      <c r="AU125" s="6" t="s">
        <v>85</v>
      </c>
    </row>
    <row r="126" spans="2:47" s="6" customFormat="1" ht="30.75" customHeight="1">
      <c r="B126" s="23"/>
      <c r="C126" s="24"/>
      <c r="D126" s="169" t="s">
        <v>256</v>
      </c>
      <c r="E126" s="24"/>
      <c r="F126" s="191" t="s">
        <v>1233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256</v>
      </c>
      <c r="AU126" s="6" t="s">
        <v>85</v>
      </c>
    </row>
    <row r="127" spans="2:65" s="6" customFormat="1" ht="15.75" customHeight="1">
      <c r="B127" s="23"/>
      <c r="C127" s="153" t="s">
        <v>280</v>
      </c>
      <c r="D127" s="153" t="s">
        <v>218</v>
      </c>
      <c r="E127" s="154" t="s">
        <v>1234</v>
      </c>
      <c r="F127" s="155" t="s">
        <v>1235</v>
      </c>
      <c r="G127" s="156" t="s">
        <v>1179</v>
      </c>
      <c r="H127" s="157">
        <v>1</v>
      </c>
      <c r="I127" s="158"/>
      <c r="J127" s="159">
        <f>ROUND($I$127*$H$127,2)</f>
        <v>0</v>
      </c>
      <c r="K127" s="155" t="s">
        <v>221</v>
      </c>
      <c r="L127" s="43"/>
      <c r="M127" s="160"/>
      <c r="N127" s="161" t="s">
        <v>48</v>
      </c>
      <c r="O127" s="24"/>
      <c r="P127" s="24"/>
      <c r="Q127" s="162">
        <v>0</v>
      </c>
      <c r="R127" s="162">
        <f>$Q$127*$H$127</f>
        <v>0</v>
      </c>
      <c r="S127" s="162">
        <v>0</v>
      </c>
      <c r="T127" s="163">
        <f>$S$127*$H$127</f>
        <v>0</v>
      </c>
      <c r="AR127" s="97" t="s">
        <v>1180</v>
      </c>
      <c r="AT127" s="97" t="s">
        <v>218</v>
      </c>
      <c r="AU127" s="97" t="s">
        <v>85</v>
      </c>
      <c r="AY127" s="6" t="s">
        <v>216</v>
      </c>
      <c r="BE127" s="164">
        <f>IF($N$127="základní",$J$127,0)</f>
        <v>0</v>
      </c>
      <c r="BF127" s="164">
        <f>IF($N$127="snížená",$J$127,0)</f>
        <v>0</v>
      </c>
      <c r="BG127" s="164">
        <f>IF($N$127="zákl. přenesená",$J$127,0)</f>
        <v>0</v>
      </c>
      <c r="BH127" s="164">
        <f>IF($N$127="sníž. přenesená",$J$127,0)</f>
        <v>0</v>
      </c>
      <c r="BI127" s="164">
        <f>IF($N$127="nulová",$J$127,0)</f>
        <v>0</v>
      </c>
      <c r="BJ127" s="97" t="s">
        <v>22</v>
      </c>
      <c r="BK127" s="164">
        <f>ROUND($I$127*$H$127,2)</f>
        <v>0</v>
      </c>
      <c r="BL127" s="97" t="s">
        <v>1180</v>
      </c>
      <c r="BM127" s="97" t="s">
        <v>1236</v>
      </c>
    </row>
    <row r="128" spans="2:47" s="6" customFormat="1" ht="16.5" customHeight="1">
      <c r="B128" s="23"/>
      <c r="C128" s="24"/>
      <c r="D128" s="165" t="s">
        <v>223</v>
      </c>
      <c r="E128" s="24"/>
      <c r="F128" s="166" t="s">
        <v>1237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223</v>
      </c>
      <c r="AU128" s="6" t="s">
        <v>85</v>
      </c>
    </row>
    <row r="129" spans="2:47" s="6" customFormat="1" ht="44.25" customHeight="1">
      <c r="B129" s="23"/>
      <c r="C129" s="24"/>
      <c r="D129" s="169" t="s">
        <v>256</v>
      </c>
      <c r="E129" s="24"/>
      <c r="F129" s="191" t="s">
        <v>1238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256</v>
      </c>
      <c r="AU129" s="6" t="s">
        <v>85</v>
      </c>
    </row>
    <row r="130" spans="2:65" s="6" customFormat="1" ht="15.75" customHeight="1">
      <c r="B130" s="23"/>
      <c r="C130" s="153" t="s">
        <v>285</v>
      </c>
      <c r="D130" s="153" t="s">
        <v>218</v>
      </c>
      <c r="E130" s="154" t="s">
        <v>1239</v>
      </c>
      <c r="F130" s="155" t="s">
        <v>1240</v>
      </c>
      <c r="G130" s="156" t="s">
        <v>1179</v>
      </c>
      <c r="H130" s="157">
        <v>1</v>
      </c>
      <c r="I130" s="158"/>
      <c r="J130" s="159">
        <f>ROUND($I$130*$H$130,2)</f>
        <v>0</v>
      </c>
      <c r="K130" s="155" t="s">
        <v>221</v>
      </c>
      <c r="L130" s="43"/>
      <c r="M130" s="160"/>
      <c r="N130" s="161" t="s">
        <v>48</v>
      </c>
      <c r="O130" s="24"/>
      <c r="P130" s="24"/>
      <c r="Q130" s="162">
        <v>0</v>
      </c>
      <c r="R130" s="162">
        <f>$Q$130*$H$130</f>
        <v>0</v>
      </c>
      <c r="S130" s="162">
        <v>0</v>
      </c>
      <c r="T130" s="163">
        <f>$S$130*$H$130</f>
        <v>0</v>
      </c>
      <c r="AR130" s="97" t="s">
        <v>1180</v>
      </c>
      <c r="AT130" s="97" t="s">
        <v>218</v>
      </c>
      <c r="AU130" s="97" t="s">
        <v>85</v>
      </c>
      <c r="AY130" s="6" t="s">
        <v>216</v>
      </c>
      <c r="BE130" s="164">
        <f>IF($N$130="základní",$J$130,0)</f>
        <v>0</v>
      </c>
      <c r="BF130" s="164">
        <f>IF($N$130="snížená",$J$130,0)</f>
        <v>0</v>
      </c>
      <c r="BG130" s="164">
        <f>IF($N$130="zákl. přenesená",$J$130,0)</f>
        <v>0</v>
      </c>
      <c r="BH130" s="164">
        <f>IF($N$130="sníž. přenesená",$J$130,0)</f>
        <v>0</v>
      </c>
      <c r="BI130" s="164">
        <f>IF($N$130="nulová",$J$130,0)</f>
        <v>0</v>
      </c>
      <c r="BJ130" s="97" t="s">
        <v>22</v>
      </c>
      <c r="BK130" s="164">
        <f>ROUND($I$130*$H$130,2)</f>
        <v>0</v>
      </c>
      <c r="BL130" s="97" t="s">
        <v>1180</v>
      </c>
      <c r="BM130" s="97" t="s">
        <v>1241</v>
      </c>
    </row>
    <row r="131" spans="2:47" s="6" customFormat="1" ht="16.5" customHeight="1">
      <c r="B131" s="23"/>
      <c r="C131" s="24"/>
      <c r="D131" s="165" t="s">
        <v>223</v>
      </c>
      <c r="E131" s="24"/>
      <c r="F131" s="166" t="s">
        <v>1242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223</v>
      </c>
      <c r="AU131" s="6" t="s">
        <v>85</v>
      </c>
    </row>
    <row r="132" spans="2:65" s="6" customFormat="1" ht="15.75" customHeight="1">
      <c r="B132" s="23"/>
      <c r="C132" s="153" t="s">
        <v>288</v>
      </c>
      <c r="D132" s="153" t="s">
        <v>218</v>
      </c>
      <c r="E132" s="154" t="s">
        <v>1243</v>
      </c>
      <c r="F132" s="155" t="s">
        <v>1244</v>
      </c>
      <c r="G132" s="156" t="s">
        <v>1179</v>
      </c>
      <c r="H132" s="157">
        <v>1</v>
      </c>
      <c r="I132" s="158"/>
      <c r="J132" s="159">
        <f>ROUND($I$132*$H$132,2)</f>
        <v>0</v>
      </c>
      <c r="K132" s="155" t="s">
        <v>221</v>
      </c>
      <c r="L132" s="43"/>
      <c r="M132" s="160"/>
      <c r="N132" s="161" t="s">
        <v>48</v>
      </c>
      <c r="O132" s="24"/>
      <c r="P132" s="24"/>
      <c r="Q132" s="162">
        <v>0</v>
      </c>
      <c r="R132" s="162">
        <f>$Q$132*$H$132</f>
        <v>0</v>
      </c>
      <c r="S132" s="162">
        <v>0</v>
      </c>
      <c r="T132" s="163">
        <f>$S$132*$H$132</f>
        <v>0</v>
      </c>
      <c r="AR132" s="97" t="s">
        <v>1180</v>
      </c>
      <c r="AT132" s="97" t="s">
        <v>218</v>
      </c>
      <c r="AU132" s="97" t="s">
        <v>85</v>
      </c>
      <c r="AY132" s="6" t="s">
        <v>216</v>
      </c>
      <c r="BE132" s="164">
        <f>IF($N$132="základní",$J$132,0)</f>
        <v>0</v>
      </c>
      <c r="BF132" s="164">
        <f>IF($N$132="snížená",$J$132,0)</f>
        <v>0</v>
      </c>
      <c r="BG132" s="164">
        <f>IF($N$132="zákl. přenesená",$J$132,0)</f>
        <v>0</v>
      </c>
      <c r="BH132" s="164">
        <f>IF($N$132="sníž. přenesená",$J$132,0)</f>
        <v>0</v>
      </c>
      <c r="BI132" s="164">
        <f>IF($N$132="nulová",$J$132,0)</f>
        <v>0</v>
      </c>
      <c r="BJ132" s="97" t="s">
        <v>22</v>
      </c>
      <c r="BK132" s="164">
        <f>ROUND($I$132*$H$132,2)</f>
        <v>0</v>
      </c>
      <c r="BL132" s="97" t="s">
        <v>1180</v>
      </c>
      <c r="BM132" s="97" t="s">
        <v>1245</v>
      </c>
    </row>
    <row r="133" spans="2:47" s="6" customFormat="1" ht="16.5" customHeight="1">
      <c r="B133" s="23"/>
      <c r="C133" s="24"/>
      <c r="D133" s="165" t="s">
        <v>223</v>
      </c>
      <c r="E133" s="24"/>
      <c r="F133" s="166" t="s">
        <v>1246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223</v>
      </c>
      <c r="AU133" s="6" t="s">
        <v>85</v>
      </c>
    </row>
    <row r="134" spans="2:47" s="6" customFormat="1" ht="44.25" customHeight="1">
      <c r="B134" s="23"/>
      <c r="C134" s="24"/>
      <c r="D134" s="169" t="s">
        <v>256</v>
      </c>
      <c r="E134" s="24"/>
      <c r="F134" s="191" t="s">
        <v>1247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256</v>
      </c>
      <c r="AU134" s="6" t="s">
        <v>85</v>
      </c>
    </row>
    <row r="135" spans="2:65" s="6" customFormat="1" ht="15.75" customHeight="1">
      <c r="B135" s="23"/>
      <c r="C135" s="153" t="s">
        <v>7</v>
      </c>
      <c r="D135" s="153" t="s">
        <v>218</v>
      </c>
      <c r="E135" s="154" t="s">
        <v>1248</v>
      </c>
      <c r="F135" s="155" t="s">
        <v>1249</v>
      </c>
      <c r="G135" s="156" t="s">
        <v>1179</v>
      </c>
      <c r="H135" s="157">
        <v>1</v>
      </c>
      <c r="I135" s="158"/>
      <c r="J135" s="159">
        <f>ROUND($I$135*$H$135,2)</f>
        <v>0</v>
      </c>
      <c r="K135" s="155" t="s">
        <v>221</v>
      </c>
      <c r="L135" s="43"/>
      <c r="M135" s="160"/>
      <c r="N135" s="161" t="s">
        <v>48</v>
      </c>
      <c r="O135" s="24"/>
      <c r="P135" s="24"/>
      <c r="Q135" s="162">
        <v>0</v>
      </c>
      <c r="R135" s="162">
        <f>$Q$135*$H$135</f>
        <v>0</v>
      </c>
      <c r="S135" s="162">
        <v>0</v>
      </c>
      <c r="T135" s="163">
        <f>$S$135*$H$135</f>
        <v>0</v>
      </c>
      <c r="AR135" s="97" t="s">
        <v>1180</v>
      </c>
      <c r="AT135" s="97" t="s">
        <v>218</v>
      </c>
      <c r="AU135" s="97" t="s">
        <v>85</v>
      </c>
      <c r="AY135" s="6" t="s">
        <v>216</v>
      </c>
      <c r="BE135" s="164">
        <f>IF($N$135="základní",$J$135,0)</f>
        <v>0</v>
      </c>
      <c r="BF135" s="164">
        <f>IF($N$135="snížená",$J$135,0)</f>
        <v>0</v>
      </c>
      <c r="BG135" s="164">
        <f>IF($N$135="zákl. přenesená",$J$135,0)</f>
        <v>0</v>
      </c>
      <c r="BH135" s="164">
        <f>IF($N$135="sníž. přenesená",$J$135,0)</f>
        <v>0</v>
      </c>
      <c r="BI135" s="164">
        <f>IF($N$135="nulová",$J$135,0)</f>
        <v>0</v>
      </c>
      <c r="BJ135" s="97" t="s">
        <v>22</v>
      </c>
      <c r="BK135" s="164">
        <f>ROUND($I$135*$H$135,2)</f>
        <v>0</v>
      </c>
      <c r="BL135" s="97" t="s">
        <v>1180</v>
      </c>
      <c r="BM135" s="97" t="s">
        <v>1250</v>
      </c>
    </row>
    <row r="136" spans="2:47" s="6" customFormat="1" ht="16.5" customHeight="1">
      <c r="B136" s="23"/>
      <c r="C136" s="24"/>
      <c r="D136" s="165" t="s">
        <v>223</v>
      </c>
      <c r="E136" s="24"/>
      <c r="F136" s="166" t="s">
        <v>1251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223</v>
      </c>
      <c r="AU136" s="6" t="s">
        <v>85</v>
      </c>
    </row>
    <row r="137" spans="2:47" s="6" customFormat="1" ht="30.75" customHeight="1">
      <c r="B137" s="23"/>
      <c r="C137" s="24"/>
      <c r="D137" s="169" t="s">
        <v>256</v>
      </c>
      <c r="E137" s="24"/>
      <c r="F137" s="191" t="s">
        <v>1252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256</v>
      </c>
      <c r="AU137" s="6" t="s">
        <v>85</v>
      </c>
    </row>
    <row r="138" spans="2:63" s="140" customFormat="1" ht="30.75" customHeight="1">
      <c r="B138" s="141"/>
      <c r="C138" s="142"/>
      <c r="D138" s="142" t="s">
        <v>76</v>
      </c>
      <c r="E138" s="151" t="s">
        <v>1253</v>
      </c>
      <c r="F138" s="151" t="s">
        <v>1254</v>
      </c>
      <c r="G138" s="142"/>
      <c r="H138" s="142"/>
      <c r="J138" s="152">
        <f>$BK$138</f>
        <v>0</v>
      </c>
      <c r="K138" s="142"/>
      <c r="L138" s="145"/>
      <c r="M138" s="146"/>
      <c r="N138" s="142"/>
      <c r="O138" s="142"/>
      <c r="P138" s="147">
        <f>SUM($P$139:$P$141)</f>
        <v>0</v>
      </c>
      <c r="Q138" s="142"/>
      <c r="R138" s="147">
        <f>SUM($R$139:$R$141)</f>
        <v>0</v>
      </c>
      <c r="S138" s="142"/>
      <c r="T138" s="148">
        <f>SUM($T$139:$T$141)</f>
        <v>0</v>
      </c>
      <c r="AR138" s="149" t="s">
        <v>244</v>
      </c>
      <c r="AT138" s="149" t="s">
        <v>76</v>
      </c>
      <c r="AU138" s="149" t="s">
        <v>22</v>
      </c>
      <c r="AY138" s="149" t="s">
        <v>216</v>
      </c>
      <c r="BK138" s="150">
        <f>SUM($BK$139:$BK$141)</f>
        <v>0</v>
      </c>
    </row>
    <row r="139" spans="2:65" s="6" customFormat="1" ht="15.75" customHeight="1">
      <c r="B139" s="23"/>
      <c r="C139" s="153" t="s">
        <v>298</v>
      </c>
      <c r="D139" s="153" t="s">
        <v>218</v>
      </c>
      <c r="E139" s="154" t="s">
        <v>1255</v>
      </c>
      <c r="F139" s="155" t="s">
        <v>1254</v>
      </c>
      <c r="G139" s="156" t="s">
        <v>1179</v>
      </c>
      <c r="H139" s="157">
        <v>1</v>
      </c>
      <c r="I139" s="158"/>
      <c r="J139" s="159">
        <f>ROUND($I$139*$H$139,2)</f>
        <v>0</v>
      </c>
      <c r="K139" s="155" t="s">
        <v>221</v>
      </c>
      <c r="L139" s="43"/>
      <c r="M139" s="160"/>
      <c r="N139" s="161" t="s">
        <v>48</v>
      </c>
      <c r="O139" s="24"/>
      <c r="P139" s="24"/>
      <c r="Q139" s="162">
        <v>0</v>
      </c>
      <c r="R139" s="162">
        <f>$Q$139*$H$139</f>
        <v>0</v>
      </c>
      <c r="S139" s="162">
        <v>0</v>
      </c>
      <c r="T139" s="163">
        <f>$S$139*$H$139</f>
        <v>0</v>
      </c>
      <c r="AR139" s="97" t="s">
        <v>1180</v>
      </c>
      <c r="AT139" s="97" t="s">
        <v>218</v>
      </c>
      <c r="AU139" s="97" t="s">
        <v>85</v>
      </c>
      <c r="AY139" s="6" t="s">
        <v>216</v>
      </c>
      <c r="BE139" s="164">
        <f>IF($N$139="základní",$J$139,0)</f>
        <v>0</v>
      </c>
      <c r="BF139" s="164">
        <f>IF($N$139="snížená",$J$139,0)</f>
        <v>0</v>
      </c>
      <c r="BG139" s="164">
        <f>IF($N$139="zákl. přenesená",$J$139,0)</f>
        <v>0</v>
      </c>
      <c r="BH139" s="164">
        <f>IF($N$139="sníž. přenesená",$J$139,0)</f>
        <v>0</v>
      </c>
      <c r="BI139" s="164">
        <f>IF($N$139="nulová",$J$139,0)</f>
        <v>0</v>
      </c>
      <c r="BJ139" s="97" t="s">
        <v>22</v>
      </c>
      <c r="BK139" s="164">
        <f>ROUND($I$139*$H$139,2)</f>
        <v>0</v>
      </c>
      <c r="BL139" s="97" t="s">
        <v>1180</v>
      </c>
      <c r="BM139" s="97" t="s">
        <v>1256</v>
      </c>
    </row>
    <row r="140" spans="2:47" s="6" customFormat="1" ht="16.5" customHeight="1">
      <c r="B140" s="23"/>
      <c r="C140" s="24"/>
      <c r="D140" s="165" t="s">
        <v>223</v>
      </c>
      <c r="E140" s="24"/>
      <c r="F140" s="166" t="s">
        <v>1257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223</v>
      </c>
      <c r="AU140" s="6" t="s">
        <v>85</v>
      </c>
    </row>
    <row r="141" spans="2:47" s="6" customFormat="1" ht="30.75" customHeight="1">
      <c r="B141" s="23"/>
      <c r="C141" s="24"/>
      <c r="D141" s="169" t="s">
        <v>256</v>
      </c>
      <c r="E141" s="24"/>
      <c r="F141" s="191" t="s">
        <v>1258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256</v>
      </c>
      <c r="AU141" s="6" t="s">
        <v>85</v>
      </c>
    </row>
    <row r="142" spans="2:63" s="140" customFormat="1" ht="30.75" customHeight="1">
      <c r="B142" s="141"/>
      <c r="C142" s="142"/>
      <c r="D142" s="142" t="s">
        <v>76</v>
      </c>
      <c r="E142" s="151" t="s">
        <v>1259</v>
      </c>
      <c r="F142" s="151" t="s">
        <v>1260</v>
      </c>
      <c r="G142" s="142"/>
      <c r="H142" s="142"/>
      <c r="J142" s="152">
        <f>$BK$142</f>
        <v>0</v>
      </c>
      <c r="K142" s="142"/>
      <c r="L142" s="145"/>
      <c r="M142" s="146"/>
      <c r="N142" s="142"/>
      <c r="O142" s="142"/>
      <c r="P142" s="147">
        <f>SUM($P$143:$P$145)</f>
        <v>0</v>
      </c>
      <c r="Q142" s="142"/>
      <c r="R142" s="147">
        <f>SUM($R$143:$R$145)</f>
        <v>0</v>
      </c>
      <c r="S142" s="142"/>
      <c r="T142" s="148">
        <f>SUM($T$143:$T$145)</f>
        <v>0</v>
      </c>
      <c r="AR142" s="149" t="s">
        <v>244</v>
      </c>
      <c r="AT142" s="149" t="s">
        <v>76</v>
      </c>
      <c r="AU142" s="149" t="s">
        <v>22</v>
      </c>
      <c r="AY142" s="149" t="s">
        <v>216</v>
      </c>
      <c r="BK142" s="150">
        <f>SUM($BK$143:$BK$145)</f>
        <v>0</v>
      </c>
    </row>
    <row r="143" spans="2:65" s="6" customFormat="1" ht="15.75" customHeight="1">
      <c r="B143" s="23"/>
      <c r="C143" s="153" t="s">
        <v>303</v>
      </c>
      <c r="D143" s="153" t="s">
        <v>218</v>
      </c>
      <c r="E143" s="154" t="s">
        <v>1261</v>
      </c>
      <c r="F143" s="155" t="s">
        <v>1260</v>
      </c>
      <c r="G143" s="156" t="s">
        <v>1179</v>
      </c>
      <c r="H143" s="157">
        <v>1</v>
      </c>
      <c r="I143" s="158"/>
      <c r="J143" s="159">
        <f>ROUND($I$143*$H$143,2)</f>
        <v>0</v>
      </c>
      <c r="K143" s="155" t="s">
        <v>221</v>
      </c>
      <c r="L143" s="43"/>
      <c r="M143" s="160"/>
      <c r="N143" s="161" t="s">
        <v>48</v>
      </c>
      <c r="O143" s="24"/>
      <c r="P143" s="24"/>
      <c r="Q143" s="162">
        <v>0</v>
      </c>
      <c r="R143" s="162">
        <f>$Q$143*$H$143</f>
        <v>0</v>
      </c>
      <c r="S143" s="162">
        <v>0</v>
      </c>
      <c r="T143" s="163">
        <f>$S$143*$H$143</f>
        <v>0</v>
      </c>
      <c r="AR143" s="97" t="s">
        <v>1180</v>
      </c>
      <c r="AT143" s="97" t="s">
        <v>218</v>
      </c>
      <c r="AU143" s="97" t="s">
        <v>85</v>
      </c>
      <c r="AY143" s="6" t="s">
        <v>216</v>
      </c>
      <c r="BE143" s="164">
        <f>IF($N$143="základní",$J$143,0)</f>
        <v>0</v>
      </c>
      <c r="BF143" s="164">
        <f>IF($N$143="snížená",$J$143,0)</f>
        <v>0</v>
      </c>
      <c r="BG143" s="164">
        <f>IF($N$143="zákl. přenesená",$J$143,0)</f>
        <v>0</v>
      </c>
      <c r="BH143" s="164">
        <f>IF($N$143="sníž. přenesená",$J$143,0)</f>
        <v>0</v>
      </c>
      <c r="BI143" s="164">
        <f>IF($N$143="nulová",$J$143,0)</f>
        <v>0</v>
      </c>
      <c r="BJ143" s="97" t="s">
        <v>22</v>
      </c>
      <c r="BK143" s="164">
        <f>ROUND($I$143*$H$143,2)</f>
        <v>0</v>
      </c>
      <c r="BL143" s="97" t="s">
        <v>1180</v>
      </c>
      <c r="BM143" s="97" t="s">
        <v>1262</v>
      </c>
    </row>
    <row r="144" spans="2:47" s="6" customFormat="1" ht="16.5" customHeight="1">
      <c r="B144" s="23"/>
      <c r="C144" s="24"/>
      <c r="D144" s="165" t="s">
        <v>223</v>
      </c>
      <c r="E144" s="24"/>
      <c r="F144" s="166" t="s">
        <v>1263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223</v>
      </c>
      <c r="AU144" s="6" t="s">
        <v>85</v>
      </c>
    </row>
    <row r="145" spans="2:47" s="6" customFormat="1" ht="30.75" customHeight="1">
      <c r="B145" s="23"/>
      <c r="C145" s="24"/>
      <c r="D145" s="169" t="s">
        <v>256</v>
      </c>
      <c r="E145" s="24"/>
      <c r="F145" s="191" t="s">
        <v>1264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256</v>
      </c>
      <c r="AU145" s="6" t="s">
        <v>85</v>
      </c>
    </row>
    <row r="146" spans="2:63" s="140" customFormat="1" ht="30.75" customHeight="1">
      <c r="B146" s="141"/>
      <c r="C146" s="142"/>
      <c r="D146" s="142" t="s">
        <v>76</v>
      </c>
      <c r="E146" s="151" t="s">
        <v>1265</v>
      </c>
      <c r="F146" s="151" t="s">
        <v>1266</v>
      </c>
      <c r="G146" s="142"/>
      <c r="H146" s="142"/>
      <c r="J146" s="152">
        <f>$BK$146</f>
        <v>0</v>
      </c>
      <c r="K146" s="142"/>
      <c r="L146" s="145"/>
      <c r="M146" s="146"/>
      <c r="N146" s="142"/>
      <c r="O146" s="142"/>
      <c r="P146" s="147">
        <f>SUM($P$147:$P$149)</f>
        <v>0</v>
      </c>
      <c r="Q146" s="142"/>
      <c r="R146" s="147">
        <f>SUM($R$147:$R$149)</f>
        <v>0</v>
      </c>
      <c r="S146" s="142"/>
      <c r="T146" s="148">
        <f>SUM($T$147:$T$149)</f>
        <v>0</v>
      </c>
      <c r="AR146" s="149" t="s">
        <v>244</v>
      </c>
      <c r="AT146" s="149" t="s">
        <v>76</v>
      </c>
      <c r="AU146" s="149" t="s">
        <v>22</v>
      </c>
      <c r="AY146" s="149" t="s">
        <v>216</v>
      </c>
      <c r="BK146" s="150">
        <f>SUM($BK$147:$BK$149)</f>
        <v>0</v>
      </c>
    </row>
    <row r="147" spans="2:65" s="6" customFormat="1" ht="15.75" customHeight="1">
      <c r="B147" s="23"/>
      <c r="C147" s="153" t="s">
        <v>307</v>
      </c>
      <c r="D147" s="153" t="s">
        <v>218</v>
      </c>
      <c r="E147" s="154" t="s">
        <v>1267</v>
      </c>
      <c r="F147" s="155" t="s">
        <v>1266</v>
      </c>
      <c r="G147" s="156" t="s">
        <v>1179</v>
      </c>
      <c r="H147" s="157">
        <v>1</v>
      </c>
      <c r="I147" s="158"/>
      <c r="J147" s="159">
        <f>ROUND($I$147*$H$147,2)</f>
        <v>0</v>
      </c>
      <c r="K147" s="155" t="s">
        <v>221</v>
      </c>
      <c r="L147" s="43"/>
      <c r="M147" s="160"/>
      <c r="N147" s="161" t="s">
        <v>48</v>
      </c>
      <c r="O147" s="24"/>
      <c r="P147" s="24"/>
      <c r="Q147" s="162">
        <v>0</v>
      </c>
      <c r="R147" s="162">
        <f>$Q$147*$H$147</f>
        <v>0</v>
      </c>
      <c r="S147" s="162">
        <v>0</v>
      </c>
      <c r="T147" s="163">
        <f>$S$147*$H$147</f>
        <v>0</v>
      </c>
      <c r="AR147" s="97" t="s">
        <v>1180</v>
      </c>
      <c r="AT147" s="97" t="s">
        <v>218</v>
      </c>
      <c r="AU147" s="97" t="s">
        <v>85</v>
      </c>
      <c r="AY147" s="6" t="s">
        <v>216</v>
      </c>
      <c r="BE147" s="164">
        <f>IF($N$147="základní",$J$147,0)</f>
        <v>0</v>
      </c>
      <c r="BF147" s="164">
        <f>IF($N$147="snížená",$J$147,0)</f>
        <v>0</v>
      </c>
      <c r="BG147" s="164">
        <f>IF($N$147="zákl. přenesená",$J$147,0)</f>
        <v>0</v>
      </c>
      <c r="BH147" s="164">
        <f>IF($N$147="sníž. přenesená",$J$147,0)</f>
        <v>0</v>
      </c>
      <c r="BI147" s="164">
        <f>IF($N$147="nulová",$J$147,0)</f>
        <v>0</v>
      </c>
      <c r="BJ147" s="97" t="s">
        <v>22</v>
      </c>
      <c r="BK147" s="164">
        <f>ROUND($I$147*$H$147,2)</f>
        <v>0</v>
      </c>
      <c r="BL147" s="97" t="s">
        <v>1180</v>
      </c>
      <c r="BM147" s="97" t="s">
        <v>1268</v>
      </c>
    </row>
    <row r="148" spans="2:47" s="6" customFormat="1" ht="16.5" customHeight="1">
      <c r="B148" s="23"/>
      <c r="C148" s="24"/>
      <c r="D148" s="165" t="s">
        <v>223</v>
      </c>
      <c r="E148" s="24"/>
      <c r="F148" s="166" t="s">
        <v>1269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223</v>
      </c>
      <c r="AU148" s="6" t="s">
        <v>85</v>
      </c>
    </row>
    <row r="149" spans="2:47" s="6" customFormat="1" ht="44.25" customHeight="1">
      <c r="B149" s="23"/>
      <c r="C149" s="24"/>
      <c r="D149" s="169" t="s">
        <v>256</v>
      </c>
      <c r="E149" s="24"/>
      <c r="F149" s="191" t="s">
        <v>1270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256</v>
      </c>
      <c r="AU149" s="6" t="s">
        <v>85</v>
      </c>
    </row>
    <row r="150" spans="2:63" s="140" customFormat="1" ht="30.75" customHeight="1">
      <c r="B150" s="141"/>
      <c r="C150" s="142"/>
      <c r="D150" s="142" t="s">
        <v>76</v>
      </c>
      <c r="E150" s="151" t="s">
        <v>1271</v>
      </c>
      <c r="F150" s="151" t="s">
        <v>1272</v>
      </c>
      <c r="G150" s="142"/>
      <c r="H150" s="142"/>
      <c r="J150" s="152">
        <f>$BK$150</f>
        <v>0</v>
      </c>
      <c r="K150" s="142"/>
      <c r="L150" s="145"/>
      <c r="M150" s="146"/>
      <c r="N150" s="142"/>
      <c r="O150" s="142"/>
      <c r="P150" s="147">
        <f>SUM($P$151:$P$153)</f>
        <v>0</v>
      </c>
      <c r="Q150" s="142"/>
      <c r="R150" s="147">
        <f>SUM($R$151:$R$153)</f>
        <v>0</v>
      </c>
      <c r="S150" s="142"/>
      <c r="T150" s="148">
        <f>SUM($T$151:$T$153)</f>
        <v>0</v>
      </c>
      <c r="AR150" s="149" t="s">
        <v>244</v>
      </c>
      <c r="AT150" s="149" t="s">
        <v>76</v>
      </c>
      <c r="AU150" s="149" t="s">
        <v>22</v>
      </c>
      <c r="AY150" s="149" t="s">
        <v>216</v>
      </c>
      <c r="BK150" s="150">
        <f>SUM($BK$151:$BK$153)</f>
        <v>0</v>
      </c>
    </row>
    <row r="151" spans="2:65" s="6" customFormat="1" ht="15.75" customHeight="1">
      <c r="B151" s="23"/>
      <c r="C151" s="153" t="s">
        <v>310</v>
      </c>
      <c r="D151" s="153" t="s">
        <v>218</v>
      </c>
      <c r="E151" s="154" t="s">
        <v>1273</v>
      </c>
      <c r="F151" s="155" t="s">
        <v>1272</v>
      </c>
      <c r="G151" s="156" t="s">
        <v>1179</v>
      </c>
      <c r="H151" s="157">
        <v>1</v>
      </c>
      <c r="I151" s="158"/>
      <c r="J151" s="159">
        <f>ROUND($I$151*$H$151,2)</f>
        <v>0</v>
      </c>
      <c r="K151" s="155" t="s">
        <v>221</v>
      </c>
      <c r="L151" s="43"/>
      <c r="M151" s="160"/>
      <c r="N151" s="161" t="s">
        <v>48</v>
      </c>
      <c r="O151" s="24"/>
      <c r="P151" s="24"/>
      <c r="Q151" s="162">
        <v>0</v>
      </c>
      <c r="R151" s="162">
        <f>$Q$151*$H$151</f>
        <v>0</v>
      </c>
      <c r="S151" s="162">
        <v>0</v>
      </c>
      <c r="T151" s="163">
        <f>$S$151*$H$151</f>
        <v>0</v>
      </c>
      <c r="AR151" s="97" t="s">
        <v>1180</v>
      </c>
      <c r="AT151" s="97" t="s">
        <v>218</v>
      </c>
      <c r="AU151" s="97" t="s">
        <v>85</v>
      </c>
      <c r="AY151" s="6" t="s">
        <v>216</v>
      </c>
      <c r="BE151" s="164">
        <f>IF($N$151="základní",$J$151,0)</f>
        <v>0</v>
      </c>
      <c r="BF151" s="164">
        <f>IF($N$151="snížená",$J$151,0)</f>
        <v>0</v>
      </c>
      <c r="BG151" s="164">
        <f>IF($N$151="zákl. přenesená",$J$151,0)</f>
        <v>0</v>
      </c>
      <c r="BH151" s="164">
        <f>IF($N$151="sníž. přenesená",$J$151,0)</f>
        <v>0</v>
      </c>
      <c r="BI151" s="164">
        <f>IF($N$151="nulová",$J$151,0)</f>
        <v>0</v>
      </c>
      <c r="BJ151" s="97" t="s">
        <v>22</v>
      </c>
      <c r="BK151" s="164">
        <f>ROUND($I$151*$H$151,2)</f>
        <v>0</v>
      </c>
      <c r="BL151" s="97" t="s">
        <v>1180</v>
      </c>
      <c r="BM151" s="97" t="s">
        <v>1274</v>
      </c>
    </row>
    <row r="152" spans="2:47" s="6" customFormat="1" ht="16.5" customHeight="1">
      <c r="B152" s="23"/>
      <c r="C152" s="24"/>
      <c r="D152" s="165" t="s">
        <v>223</v>
      </c>
      <c r="E152" s="24"/>
      <c r="F152" s="166" t="s">
        <v>1275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223</v>
      </c>
      <c r="AU152" s="6" t="s">
        <v>85</v>
      </c>
    </row>
    <row r="153" spans="2:47" s="6" customFormat="1" ht="44.25" customHeight="1">
      <c r="B153" s="23"/>
      <c r="C153" s="24"/>
      <c r="D153" s="169" t="s">
        <v>256</v>
      </c>
      <c r="E153" s="24"/>
      <c r="F153" s="191" t="s">
        <v>1276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256</v>
      </c>
      <c r="AU153" s="6" t="s">
        <v>85</v>
      </c>
    </row>
    <row r="154" spans="2:63" s="140" customFormat="1" ht="30.75" customHeight="1">
      <c r="B154" s="141"/>
      <c r="C154" s="142"/>
      <c r="D154" s="142" t="s">
        <v>76</v>
      </c>
      <c r="E154" s="151" t="s">
        <v>1277</v>
      </c>
      <c r="F154" s="151" t="s">
        <v>1278</v>
      </c>
      <c r="G154" s="142"/>
      <c r="H154" s="142"/>
      <c r="J154" s="152">
        <f>$BK$154</f>
        <v>0</v>
      </c>
      <c r="K154" s="142"/>
      <c r="L154" s="145"/>
      <c r="M154" s="146"/>
      <c r="N154" s="142"/>
      <c r="O154" s="142"/>
      <c r="P154" s="147">
        <f>SUM($P$155:$P$157)</f>
        <v>0</v>
      </c>
      <c r="Q154" s="142"/>
      <c r="R154" s="147">
        <f>SUM($R$155:$R$157)</f>
        <v>0</v>
      </c>
      <c r="S154" s="142"/>
      <c r="T154" s="148">
        <f>SUM($T$155:$T$157)</f>
        <v>0</v>
      </c>
      <c r="AR154" s="149" t="s">
        <v>244</v>
      </c>
      <c r="AT154" s="149" t="s">
        <v>76</v>
      </c>
      <c r="AU154" s="149" t="s">
        <v>22</v>
      </c>
      <c r="AY154" s="149" t="s">
        <v>216</v>
      </c>
      <c r="BK154" s="150">
        <f>SUM($BK$155:$BK$157)</f>
        <v>0</v>
      </c>
    </row>
    <row r="155" spans="2:65" s="6" customFormat="1" ht="15.75" customHeight="1">
      <c r="B155" s="23"/>
      <c r="C155" s="153" t="s">
        <v>317</v>
      </c>
      <c r="D155" s="153" t="s">
        <v>218</v>
      </c>
      <c r="E155" s="154" t="s">
        <v>1279</v>
      </c>
      <c r="F155" s="155" t="s">
        <v>1280</v>
      </c>
      <c r="G155" s="156" t="s">
        <v>1179</v>
      </c>
      <c r="H155" s="157">
        <v>1</v>
      </c>
      <c r="I155" s="158"/>
      <c r="J155" s="159">
        <f>ROUND($I$155*$H$155,2)</f>
        <v>0</v>
      </c>
      <c r="K155" s="155" t="s">
        <v>221</v>
      </c>
      <c r="L155" s="43"/>
      <c r="M155" s="160"/>
      <c r="N155" s="161" t="s">
        <v>48</v>
      </c>
      <c r="O155" s="24"/>
      <c r="P155" s="24"/>
      <c r="Q155" s="162">
        <v>0</v>
      </c>
      <c r="R155" s="162">
        <f>$Q$155*$H$155</f>
        <v>0</v>
      </c>
      <c r="S155" s="162">
        <v>0</v>
      </c>
      <c r="T155" s="163">
        <f>$S$155*$H$155</f>
        <v>0</v>
      </c>
      <c r="AR155" s="97" t="s">
        <v>1180</v>
      </c>
      <c r="AT155" s="97" t="s">
        <v>218</v>
      </c>
      <c r="AU155" s="97" t="s">
        <v>85</v>
      </c>
      <c r="AY155" s="6" t="s">
        <v>216</v>
      </c>
      <c r="BE155" s="164">
        <f>IF($N$155="základní",$J$155,0)</f>
        <v>0</v>
      </c>
      <c r="BF155" s="164">
        <f>IF($N$155="snížená",$J$155,0)</f>
        <v>0</v>
      </c>
      <c r="BG155" s="164">
        <f>IF($N$155="zákl. přenesená",$J$155,0)</f>
        <v>0</v>
      </c>
      <c r="BH155" s="164">
        <f>IF($N$155="sníž. přenesená",$J$155,0)</f>
        <v>0</v>
      </c>
      <c r="BI155" s="164">
        <f>IF($N$155="nulová",$J$155,0)</f>
        <v>0</v>
      </c>
      <c r="BJ155" s="97" t="s">
        <v>22</v>
      </c>
      <c r="BK155" s="164">
        <f>ROUND($I$155*$H$155,2)</f>
        <v>0</v>
      </c>
      <c r="BL155" s="97" t="s">
        <v>1180</v>
      </c>
      <c r="BM155" s="97" t="s">
        <v>1281</v>
      </c>
    </row>
    <row r="156" spans="2:47" s="6" customFormat="1" ht="16.5" customHeight="1">
      <c r="B156" s="23"/>
      <c r="C156" s="24"/>
      <c r="D156" s="165" t="s">
        <v>223</v>
      </c>
      <c r="E156" s="24"/>
      <c r="F156" s="166" t="s">
        <v>1282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223</v>
      </c>
      <c r="AU156" s="6" t="s">
        <v>85</v>
      </c>
    </row>
    <row r="157" spans="2:47" s="6" customFormat="1" ht="30.75" customHeight="1">
      <c r="B157" s="23"/>
      <c r="C157" s="24"/>
      <c r="D157" s="169" t="s">
        <v>256</v>
      </c>
      <c r="E157" s="24"/>
      <c r="F157" s="191" t="s">
        <v>1283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256</v>
      </c>
      <c r="AU157" s="6" t="s">
        <v>85</v>
      </c>
    </row>
    <row r="158" spans="2:63" s="140" customFormat="1" ht="30.75" customHeight="1">
      <c r="B158" s="141"/>
      <c r="C158" s="142"/>
      <c r="D158" s="142" t="s">
        <v>76</v>
      </c>
      <c r="E158" s="151" t="s">
        <v>1284</v>
      </c>
      <c r="F158" s="151" t="s">
        <v>1285</v>
      </c>
      <c r="G158" s="142"/>
      <c r="H158" s="142"/>
      <c r="J158" s="152">
        <f>$BK$158</f>
        <v>0</v>
      </c>
      <c r="K158" s="142"/>
      <c r="L158" s="145"/>
      <c r="M158" s="146"/>
      <c r="N158" s="142"/>
      <c r="O158" s="142"/>
      <c r="P158" s="147">
        <f>SUM($P$159:$P$161)</f>
        <v>0</v>
      </c>
      <c r="Q158" s="142"/>
      <c r="R158" s="147">
        <f>SUM($R$159:$R$161)</f>
        <v>0</v>
      </c>
      <c r="S158" s="142"/>
      <c r="T158" s="148">
        <f>SUM($T$159:$T$161)</f>
        <v>0</v>
      </c>
      <c r="AR158" s="149" t="s">
        <v>244</v>
      </c>
      <c r="AT158" s="149" t="s">
        <v>76</v>
      </c>
      <c r="AU158" s="149" t="s">
        <v>22</v>
      </c>
      <c r="AY158" s="149" t="s">
        <v>216</v>
      </c>
      <c r="BK158" s="150">
        <f>SUM($BK$159:$BK$161)</f>
        <v>0</v>
      </c>
    </row>
    <row r="159" spans="2:65" s="6" customFormat="1" ht="15.75" customHeight="1">
      <c r="B159" s="23"/>
      <c r="C159" s="153" t="s">
        <v>6</v>
      </c>
      <c r="D159" s="153" t="s">
        <v>218</v>
      </c>
      <c r="E159" s="154" t="s">
        <v>1286</v>
      </c>
      <c r="F159" s="155" t="s">
        <v>1285</v>
      </c>
      <c r="G159" s="156" t="s">
        <v>1179</v>
      </c>
      <c r="H159" s="157">
        <v>1</v>
      </c>
      <c r="I159" s="158"/>
      <c r="J159" s="159">
        <f>ROUND($I$159*$H$159,2)</f>
        <v>0</v>
      </c>
      <c r="K159" s="155" t="s">
        <v>221</v>
      </c>
      <c r="L159" s="43"/>
      <c r="M159" s="160"/>
      <c r="N159" s="161" t="s">
        <v>48</v>
      </c>
      <c r="O159" s="24"/>
      <c r="P159" s="24"/>
      <c r="Q159" s="162">
        <v>0</v>
      </c>
      <c r="R159" s="162">
        <f>$Q$159*$H$159</f>
        <v>0</v>
      </c>
      <c r="S159" s="162">
        <v>0</v>
      </c>
      <c r="T159" s="163">
        <f>$S$159*$H$159</f>
        <v>0</v>
      </c>
      <c r="AR159" s="97" t="s">
        <v>1180</v>
      </c>
      <c r="AT159" s="97" t="s">
        <v>218</v>
      </c>
      <c r="AU159" s="97" t="s">
        <v>85</v>
      </c>
      <c r="AY159" s="6" t="s">
        <v>216</v>
      </c>
      <c r="BE159" s="164">
        <f>IF($N$159="základní",$J$159,0)</f>
        <v>0</v>
      </c>
      <c r="BF159" s="164">
        <f>IF($N$159="snížená",$J$159,0)</f>
        <v>0</v>
      </c>
      <c r="BG159" s="164">
        <f>IF($N$159="zákl. přenesená",$J$159,0)</f>
        <v>0</v>
      </c>
      <c r="BH159" s="164">
        <f>IF($N$159="sníž. přenesená",$J$159,0)</f>
        <v>0</v>
      </c>
      <c r="BI159" s="164">
        <f>IF($N$159="nulová",$J$159,0)</f>
        <v>0</v>
      </c>
      <c r="BJ159" s="97" t="s">
        <v>22</v>
      </c>
      <c r="BK159" s="164">
        <f>ROUND($I$159*$H$159,2)</f>
        <v>0</v>
      </c>
      <c r="BL159" s="97" t="s">
        <v>1180</v>
      </c>
      <c r="BM159" s="97" t="s">
        <v>1287</v>
      </c>
    </row>
    <row r="160" spans="2:47" s="6" customFormat="1" ht="16.5" customHeight="1">
      <c r="B160" s="23"/>
      <c r="C160" s="24"/>
      <c r="D160" s="165" t="s">
        <v>223</v>
      </c>
      <c r="E160" s="24"/>
      <c r="F160" s="166" t="s">
        <v>1288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223</v>
      </c>
      <c r="AU160" s="6" t="s">
        <v>85</v>
      </c>
    </row>
    <row r="161" spans="2:47" s="6" customFormat="1" ht="30.75" customHeight="1">
      <c r="B161" s="23"/>
      <c r="C161" s="24"/>
      <c r="D161" s="169" t="s">
        <v>256</v>
      </c>
      <c r="E161" s="24"/>
      <c r="F161" s="191" t="s">
        <v>1289</v>
      </c>
      <c r="G161" s="24"/>
      <c r="H161" s="24"/>
      <c r="J161" s="24"/>
      <c r="K161" s="24"/>
      <c r="L161" s="43"/>
      <c r="M161" s="202"/>
      <c r="N161" s="203"/>
      <c r="O161" s="203"/>
      <c r="P161" s="203"/>
      <c r="Q161" s="203"/>
      <c r="R161" s="203"/>
      <c r="S161" s="203"/>
      <c r="T161" s="204"/>
      <c r="AT161" s="6" t="s">
        <v>256</v>
      </c>
      <c r="AU161" s="6" t="s">
        <v>85</v>
      </c>
    </row>
    <row r="162" spans="2:12" s="6" customFormat="1" ht="7.5" customHeight="1">
      <c r="B162" s="38"/>
      <c r="C162" s="39"/>
      <c r="D162" s="39"/>
      <c r="E162" s="39"/>
      <c r="F162" s="39"/>
      <c r="G162" s="39"/>
      <c r="H162" s="39"/>
      <c r="I162" s="110"/>
      <c r="J162" s="39"/>
      <c r="K162" s="39"/>
      <c r="L162" s="43"/>
    </row>
    <row r="534" s="2" customFormat="1" ht="14.25" customHeight="1"/>
  </sheetData>
  <sheetProtection password="CC35" sheet="1" objects="1" scenarios="1" formatColumns="0" formatRows="0" sort="0" autoFilter="0"/>
  <autoFilter ref="C91:K9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6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230" customFormat="1" ht="45" customHeight="1">
      <c r="B3" s="228"/>
      <c r="C3" s="343" t="s">
        <v>1297</v>
      </c>
      <c r="D3" s="343"/>
      <c r="E3" s="343"/>
      <c r="F3" s="343"/>
      <c r="G3" s="343"/>
      <c r="H3" s="343"/>
      <c r="I3" s="343"/>
      <c r="J3" s="343"/>
      <c r="K3" s="229"/>
    </row>
    <row r="4" spans="2:11" ht="25.5" customHeight="1">
      <c r="B4" s="231"/>
      <c r="C4" s="344" t="s">
        <v>1298</v>
      </c>
      <c r="D4" s="344"/>
      <c r="E4" s="344"/>
      <c r="F4" s="344"/>
      <c r="G4" s="344"/>
      <c r="H4" s="344"/>
      <c r="I4" s="344"/>
      <c r="J4" s="344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45" t="s">
        <v>1299</v>
      </c>
      <c r="D6" s="345"/>
      <c r="E6" s="345"/>
      <c r="F6" s="345"/>
      <c r="G6" s="345"/>
      <c r="H6" s="345"/>
      <c r="I6" s="345"/>
      <c r="J6" s="345"/>
      <c r="K6" s="232"/>
    </row>
    <row r="7" spans="2:11" ht="15" customHeight="1">
      <c r="B7" s="235"/>
      <c r="C7" s="345" t="s">
        <v>1300</v>
      </c>
      <c r="D7" s="345"/>
      <c r="E7" s="345"/>
      <c r="F7" s="345"/>
      <c r="G7" s="345"/>
      <c r="H7" s="345"/>
      <c r="I7" s="345"/>
      <c r="J7" s="345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45" t="s">
        <v>1301</v>
      </c>
      <c r="D9" s="345"/>
      <c r="E9" s="345"/>
      <c r="F9" s="345"/>
      <c r="G9" s="345"/>
      <c r="H9" s="345"/>
      <c r="I9" s="345"/>
      <c r="J9" s="345"/>
      <c r="K9" s="232"/>
    </row>
    <row r="10" spans="2:11" ht="15" customHeight="1">
      <c r="B10" s="235"/>
      <c r="C10" s="234"/>
      <c r="D10" s="345" t="s">
        <v>1302</v>
      </c>
      <c r="E10" s="345"/>
      <c r="F10" s="345"/>
      <c r="G10" s="345"/>
      <c r="H10" s="345"/>
      <c r="I10" s="345"/>
      <c r="J10" s="345"/>
      <c r="K10" s="232"/>
    </row>
    <row r="11" spans="2:11" ht="15" customHeight="1">
      <c r="B11" s="235"/>
      <c r="C11" s="236"/>
      <c r="D11" s="345" t="s">
        <v>1303</v>
      </c>
      <c r="E11" s="345"/>
      <c r="F11" s="345"/>
      <c r="G11" s="345"/>
      <c r="H11" s="345"/>
      <c r="I11" s="345"/>
      <c r="J11" s="345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45" t="s">
        <v>1304</v>
      </c>
      <c r="E13" s="345"/>
      <c r="F13" s="345"/>
      <c r="G13" s="345"/>
      <c r="H13" s="345"/>
      <c r="I13" s="345"/>
      <c r="J13" s="345"/>
      <c r="K13" s="232"/>
    </row>
    <row r="14" spans="2:11" ht="15" customHeight="1">
      <c r="B14" s="235"/>
      <c r="C14" s="236"/>
      <c r="D14" s="345" t="s">
        <v>1305</v>
      </c>
      <c r="E14" s="345"/>
      <c r="F14" s="345"/>
      <c r="G14" s="345"/>
      <c r="H14" s="345"/>
      <c r="I14" s="345"/>
      <c r="J14" s="345"/>
      <c r="K14" s="232"/>
    </row>
    <row r="15" spans="2:11" ht="15" customHeight="1">
      <c r="B15" s="235"/>
      <c r="C15" s="236"/>
      <c r="D15" s="345" t="s">
        <v>1306</v>
      </c>
      <c r="E15" s="345"/>
      <c r="F15" s="345"/>
      <c r="G15" s="345"/>
      <c r="H15" s="345"/>
      <c r="I15" s="345"/>
      <c r="J15" s="345"/>
      <c r="K15" s="232"/>
    </row>
    <row r="16" spans="2:11" ht="15" customHeight="1">
      <c r="B16" s="235"/>
      <c r="C16" s="236"/>
      <c r="D16" s="236"/>
      <c r="E16" s="237" t="s">
        <v>83</v>
      </c>
      <c r="F16" s="345" t="s">
        <v>1307</v>
      </c>
      <c r="G16" s="345"/>
      <c r="H16" s="345"/>
      <c r="I16" s="345"/>
      <c r="J16" s="345"/>
      <c r="K16" s="232"/>
    </row>
    <row r="17" spans="2:11" ht="15" customHeight="1">
      <c r="B17" s="235"/>
      <c r="C17" s="236"/>
      <c r="D17" s="236"/>
      <c r="E17" s="237" t="s">
        <v>1308</v>
      </c>
      <c r="F17" s="345" t="s">
        <v>1309</v>
      </c>
      <c r="G17" s="345"/>
      <c r="H17" s="345"/>
      <c r="I17" s="345"/>
      <c r="J17" s="345"/>
      <c r="K17" s="232"/>
    </row>
    <row r="18" spans="2:11" ht="15" customHeight="1">
      <c r="B18" s="235"/>
      <c r="C18" s="236"/>
      <c r="D18" s="236"/>
      <c r="E18" s="237" t="s">
        <v>1310</v>
      </c>
      <c r="F18" s="345" t="s">
        <v>1311</v>
      </c>
      <c r="G18" s="345"/>
      <c r="H18" s="345"/>
      <c r="I18" s="345"/>
      <c r="J18" s="345"/>
      <c r="K18" s="232"/>
    </row>
    <row r="19" spans="2:11" ht="15" customHeight="1">
      <c r="B19" s="235"/>
      <c r="C19" s="236"/>
      <c r="D19" s="236"/>
      <c r="E19" s="237" t="s">
        <v>1312</v>
      </c>
      <c r="F19" s="345" t="s">
        <v>1313</v>
      </c>
      <c r="G19" s="345"/>
      <c r="H19" s="345"/>
      <c r="I19" s="345"/>
      <c r="J19" s="345"/>
      <c r="K19" s="232"/>
    </row>
    <row r="20" spans="2:11" ht="15" customHeight="1">
      <c r="B20" s="235"/>
      <c r="C20" s="236"/>
      <c r="D20" s="236"/>
      <c r="E20" s="237" t="s">
        <v>1314</v>
      </c>
      <c r="F20" s="345" t="s">
        <v>1315</v>
      </c>
      <c r="G20" s="345"/>
      <c r="H20" s="345"/>
      <c r="I20" s="345"/>
      <c r="J20" s="345"/>
      <c r="K20" s="232"/>
    </row>
    <row r="21" spans="2:11" ht="15" customHeight="1">
      <c r="B21" s="235"/>
      <c r="C21" s="236"/>
      <c r="D21" s="236"/>
      <c r="E21" s="237" t="s">
        <v>88</v>
      </c>
      <c r="F21" s="345" t="s">
        <v>1316</v>
      </c>
      <c r="G21" s="345"/>
      <c r="H21" s="345"/>
      <c r="I21" s="345"/>
      <c r="J21" s="345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45" t="s">
        <v>1317</v>
      </c>
      <c r="D23" s="345"/>
      <c r="E23" s="345"/>
      <c r="F23" s="345"/>
      <c r="G23" s="345"/>
      <c r="H23" s="345"/>
      <c r="I23" s="345"/>
      <c r="J23" s="345"/>
      <c r="K23" s="232"/>
    </row>
    <row r="24" spans="2:11" ht="15" customHeight="1">
      <c r="B24" s="235"/>
      <c r="C24" s="345" t="s">
        <v>1318</v>
      </c>
      <c r="D24" s="345"/>
      <c r="E24" s="345"/>
      <c r="F24" s="345"/>
      <c r="G24" s="345"/>
      <c r="H24" s="345"/>
      <c r="I24" s="345"/>
      <c r="J24" s="345"/>
      <c r="K24" s="232"/>
    </row>
    <row r="25" spans="2:11" ht="15" customHeight="1">
      <c r="B25" s="235"/>
      <c r="C25" s="234"/>
      <c r="D25" s="345" t="s">
        <v>1319</v>
      </c>
      <c r="E25" s="345"/>
      <c r="F25" s="345"/>
      <c r="G25" s="345"/>
      <c r="H25" s="345"/>
      <c r="I25" s="345"/>
      <c r="J25" s="345"/>
      <c r="K25" s="232"/>
    </row>
    <row r="26" spans="2:11" ht="15" customHeight="1">
      <c r="B26" s="235"/>
      <c r="C26" s="236"/>
      <c r="D26" s="345" t="s">
        <v>1320</v>
      </c>
      <c r="E26" s="345"/>
      <c r="F26" s="345"/>
      <c r="G26" s="345"/>
      <c r="H26" s="345"/>
      <c r="I26" s="345"/>
      <c r="J26" s="345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45" t="s">
        <v>1321</v>
      </c>
      <c r="E28" s="345"/>
      <c r="F28" s="345"/>
      <c r="G28" s="345"/>
      <c r="H28" s="345"/>
      <c r="I28" s="345"/>
      <c r="J28" s="345"/>
      <c r="K28" s="232"/>
    </row>
    <row r="29" spans="2:11" ht="15" customHeight="1">
      <c r="B29" s="235"/>
      <c r="C29" s="236"/>
      <c r="D29" s="345" t="s">
        <v>1322</v>
      </c>
      <c r="E29" s="345"/>
      <c r="F29" s="345"/>
      <c r="G29" s="345"/>
      <c r="H29" s="345"/>
      <c r="I29" s="345"/>
      <c r="J29" s="345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45" t="s">
        <v>1323</v>
      </c>
      <c r="E31" s="345"/>
      <c r="F31" s="345"/>
      <c r="G31" s="345"/>
      <c r="H31" s="345"/>
      <c r="I31" s="345"/>
      <c r="J31" s="345"/>
      <c r="K31" s="232"/>
    </row>
    <row r="32" spans="2:11" ht="15" customHeight="1">
      <c r="B32" s="235"/>
      <c r="C32" s="236"/>
      <c r="D32" s="345" t="s">
        <v>1324</v>
      </c>
      <c r="E32" s="345"/>
      <c r="F32" s="345"/>
      <c r="G32" s="345"/>
      <c r="H32" s="345"/>
      <c r="I32" s="345"/>
      <c r="J32" s="345"/>
      <c r="K32" s="232"/>
    </row>
    <row r="33" spans="2:11" ht="15" customHeight="1">
      <c r="B33" s="235"/>
      <c r="C33" s="236"/>
      <c r="D33" s="345" t="s">
        <v>1325</v>
      </c>
      <c r="E33" s="345"/>
      <c r="F33" s="345"/>
      <c r="G33" s="345"/>
      <c r="H33" s="345"/>
      <c r="I33" s="345"/>
      <c r="J33" s="345"/>
      <c r="K33" s="232"/>
    </row>
    <row r="34" spans="2:11" ht="15" customHeight="1">
      <c r="B34" s="235"/>
      <c r="C34" s="236"/>
      <c r="D34" s="234"/>
      <c r="E34" s="238" t="s">
        <v>200</v>
      </c>
      <c r="F34" s="234"/>
      <c r="G34" s="345" t="s">
        <v>1326</v>
      </c>
      <c r="H34" s="345"/>
      <c r="I34" s="345"/>
      <c r="J34" s="345"/>
      <c r="K34" s="232"/>
    </row>
    <row r="35" spans="2:11" ht="30.75" customHeight="1">
      <c r="B35" s="235"/>
      <c r="C35" s="236"/>
      <c r="D35" s="234"/>
      <c r="E35" s="238" t="s">
        <v>1327</v>
      </c>
      <c r="F35" s="234"/>
      <c r="G35" s="345" t="s">
        <v>1328</v>
      </c>
      <c r="H35" s="345"/>
      <c r="I35" s="345"/>
      <c r="J35" s="345"/>
      <c r="K35" s="232"/>
    </row>
    <row r="36" spans="2:11" ht="15" customHeight="1">
      <c r="B36" s="235"/>
      <c r="C36" s="236"/>
      <c r="D36" s="234"/>
      <c r="E36" s="238" t="s">
        <v>58</v>
      </c>
      <c r="F36" s="234"/>
      <c r="G36" s="345" t="s">
        <v>1329</v>
      </c>
      <c r="H36" s="345"/>
      <c r="I36" s="345"/>
      <c r="J36" s="345"/>
      <c r="K36" s="232"/>
    </row>
    <row r="37" spans="2:11" ht="15" customHeight="1">
      <c r="B37" s="235"/>
      <c r="C37" s="236"/>
      <c r="D37" s="234"/>
      <c r="E37" s="238" t="s">
        <v>201</v>
      </c>
      <c r="F37" s="234"/>
      <c r="G37" s="345" t="s">
        <v>1330</v>
      </c>
      <c r="H37" s="345"/>
      <c r="I37" s="345"/>
      <c r="J37" s="345"/>
      <c r="K37" s="232"/>
    </row>
    <row r="38" spans="2:11" ht="15" customHeight="1">
      <c r="B38" s="235"/>
      <c r="C38" s="236"/>
      <c r="D38" s="234"/>
      <c r="E38" s="238" t="s">
        <v>202</v>
      </c>
      <c r="F38" s="234"/>
      <c r="G38" s="345" t="s">
        <v>1331</v>
      </c>
      <c r="H38" s="345"/>
      <c r="I38" s="345"/>
      <c r="J38" s="345"/>
      <c r="K38" s="232"/>
    </row>
    <row r="39" spans="2:11" ht="15" customHeight="1">
      <c r="B39" s="235"/>
      <c r="C39" s="236"/>
      <c r="D39" s="234"/>
      <c r="E39" s="238" t="s">
        <v>203</v>
      </c>
      <c r="F39" s="234"/>
      <c r="G39" s="345" t="s">
        <v>1332</v>
      </c>
      <c r="H39" s="345"/>
      <c r="I39" s="345"/>
      <c r="J39" s="345"/>
      <c r="K39" s="232"/>
    </row>
    <row r="40" spans="2:11" ht="15" customHeight="1">
      <c r="B40" s="235"/>
      <c r="C40" s="236"/>
      <c r="D40" s="234"/>
      <c r="E40" s="238" t="s">
        <v>1333</v>
      </c>
      <c r="F40" s="234"/>
      <c r="G40" s="345" t="s">
        <v>1334</v>
      </c>
      <c r="H40" s="345"/>
      <c r="I40" s="345"/>
      <c r="J40" s="345"/>
      <c r="K40" s="232"/>
    </row>
    <row r="41" spans="2:11" ht="15" customHeight="1">
      <c r="B41" s="235"/>
      <c r="C41" s="236"/>
      <c r="D41" s="234"/>
      <c r="E41" s="238"/>
      <c r="F41" s="234"/>
      <c r="G41" s="345" t="s">
        <v>1335</v>
      </c>
      <c r="H41" s="345"/>
      <c r="I41" s="345"/>
      <c r="J41" s="345"/>
      <c r="K41" s="232"/>
    </row>
    <row r="42" spans="2:11" ht="15" customHeight="1">
      <c r="B42" s="235"/>
      <c r="C42" s="236"/>
      <c r="D42" s="234"/>
      <c r="E42" s="238" t="s">
        <v>1336</v>
      </c>
      <c r="F42" s="234"/>
      <c r="G42" s="345" t="s">
        <v>1337</v>
      </c>
      <c r="H42" s="345"/>
      <c r="I42" s="345"/>
      <c r="J42" s="345"/>
      <c r="K42" s="232"/>
    </row>
    <row r="43" spans="2:11" ht="15" customHeight="1">
      <c r="B43" s="235"/>
      <c r="C43" s="236"/>
      <c r="D43" s="234"/>
      <c r="E43" s="238" t="s">
        <v>206</v>
      </c>
      <c r="F43" s="234"/>
      <c r="G43" s="345" t="s">
        <v>1338</v>
      </c>
      <c r="H43" s="345"/>
      <c r="I43" s="345"/>
      <c r="J43" s="345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45" t="s">
        <v>1339</v>
      </c>
      <c r="E45" s="345"/>
      <c r="F45" s="345"/>
      <c r="G45" s="345"/>
      <c r="H45" s="345"/>
      <c r="I45" s="345"/>
      <c r="J45" s="345"/>
      <c r="K45" s="232"/>
    </row>
    <row r="46" spans="2:11" ht="15" customHeight="1">
      <c r="B46" s="235"/>
      <c r="C46" s="236"/>
      <c r="D46" s="236"/>
      <c r="E46" s="345" t="s">
        <v>1340</v>
      </c>
      <c r="F46" s="345"/>
      <c r="G46" s="345"/>
      <c r="H46" s="345"/>
      <c r="I46" s="345"/>
      <c r="J46" s="345"/>
      <c r="K46" s="232"/>
    </row>
    <row r="47" spans="2:11" ht="15" customHeight="1">
      <c r="B47" s="235"/>
      <c r="C47" s="236"/>
      <c r="D47" s="236"/>
      <c r="E47" s="345" t="s">
        <v>1341</v>
      </c>
      <c r="F47" s="345"/>
      <c r="G47" s="345"/>
      <c r="H47" s="345"/>
      <c r="I47" s="345"/>
      <c r="J47" s="345"/>
      <c r="K47" s="232"/>
    </row>
    <row r="48" spans="2:11" ht="15" customHeight="1">
      <c r="B48" s="235"/>
      <c r="C48" s="236"/>
      <c r="D48" s="236"/>
      <c r="E48" s="345" t="s">
        <v>1342</v>
      </c>
      <c r="F48" s="345"/>
      <c r="G48" s="345"/>
      <c r="H48" s="345"/>
      <c r="I48" s="345"/>
      <c r="J48" s="345"/>
      <c r="K48" s="232"/>
    </row>
    <row r="49" spans="2:11" ht="15" customHeight="1">
      <c r="B49" s="235"/>
      <c r="C49" s="236"/>
      <c r="D49" s="345" t="s">
        <v>1343</v>
      </c>
      <c r="E49" s="345"/>
      <c r="F49" s="345"/>
      <c r="G49" s="345"/>
      <c r="H49" s="345"/>
      <c r="I49" s="345"/>
      <c r="J49" s="345"/>
      <c r="K49" s="232"/>
    </row>
    <row r="50" spans="2:11" ht="25.5" customHeight="1">
      <c r="B50" s="231"/>
      <c r="C50" s="344" t="s">
        <v>1344</v>
      </c>
      <c r="D50" s="344"/>
      <c r="E50" s="344"/>
      <c r="F50" s="344"/>
      <c r="G50" s="344"/>
      <c r="H50" s="344"/>
      <c r="I50" s="344"/>
      <c r="J50" s="344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45" t="s">
        <v>1345</v>
      </c>
      <c r="D52" s="345"/>
      <c r="E52" s="345"/>
      <c r="F52" s="345"/>
      <c r="G52" s="345"/>
      <c r="H52" s="345"/>
      <c r="I52" s="345"/>
      <c r="J52" s="345"/>
      <c r="K52" s="232"/>
    </row>
    <row r="53" spans="2:11" ht="15" customHeight="1">
      <c r="B53" s="231"/>
      <c r="C53" s="345" t="s">
        <v>1346</v>
      </c>
      <c r="D53" s="345"/>
      <c r="E53" s="345"/>
      <c r="F53" s="345"/>
      <c r="G53" s="345"/>
      <c r="H53" s="345"/>
      <c r="I53" s="345"/>
      <c r="J53" s="345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45" t="s">
        <v>1347</v>
      </c>
      <c r="D55" s="345"/>
      <c r="E55" s="345"/>
      <c r="F55" s="345"/>
      <c r="G55" s="345"/>
      <c r="H55" s="345"/>
      <c r="I55" s="345"/>
      <c r="J55" s="345"/>
      <c r="K55" s="232"/>
    </row>
    <row r="56" spans="2:11" ht="15" customHeight="1">
      <c r="B56" s="231"/>
      <c r="C56" s="236"/>
      <c r="D56" s="345" t="s">
        <v>1348</v>
      </c>
      <c r="E56" s="345"/>
      <c r="F56" s="345"/>
      <c r="G56" s="345"/>
      <c r="H56" s="345"/>
      <c r="I56" s="345"/>
      <c r="J56" s="345"/>
      <c r="K56" s="232"/>
    </row>
    <row r="57" spans="2:11" ht="15" customHeight="1">
      <c r="B57" s="231"/>
      <c r="C57" s="236"/>
      <c r="D57" s="345" t="s">
        <v>1349</v>
      </c>
      <c r="E57" s="345"/>
      <c r="F57" s="345"/>
      <c r="G57" s="345"/>
      <c r="H57" s="345"/>
      <c r="I57" s="345"/>
      <c r="J57" s="345"/>
      <c r="K57" s="232"/>
    </row>
    <row r="58" spans="2:11" ht="15" customHeight="1">
      <c r="B58" s="231"/>
      <c r="C58" s="236"/>
      <c r="D58" s="345" t="s">
        <v>1350</v>
      </c>
      <c r="E58" s="345"/>
      <c r="F58" s="345"/>
      <c r="G58" s="345"/>
      <c r="H58" s="345"/>
      <c r="I58" s="345"/>
      <c r="J58" s="345"/>
      <c r="K58" s="232"/>
    </row>
    <row r="59" spans="2:11" ht="15" customHeight="1">
      <c r="B59" s="231"/>
      <c r="C59" s="236"/>
      <c r="D59" s="345" t="s">
        <v>1351</v>
      </c>
      <c r="E59" s="345"/>
      <c r="F59" s="345"/>
      <c r="G59" s="345"/>
      <c r="H59" s="345"/>
      <c r="I59" s="345"/>
      <c r="J59" s="345"/>
      <c r="K59" s="232"/>
    </row>
    <row r="60" spans="2:11" ht="15" customHeight="1">
      <c r="B60" s="231"/>
      <c r="C60" s="236"/>
      <c r="D60" s="346" t="s">
        <v>1352</v>
      </c>
      <c r="E60" s="346"/>
      <c r="F60" s="346"/>
      <c r="G60" s="346"/>
      <c r="H60" s="346"/>
      <c r="I60" s="346"/>
      <c r="J60" s="346"/>
      <c r="K60" s="232"/>
    </row>
    <row r="61" spans="2:11" ht="15" customHeight="1">
      <c r="B61" s="231"/>
      <c r="C61" s="236"/>
      <c r="D61" s="345" t="s">
        <v>1353</v>
      </c>
      <c r="E61" s="345"/>
      <c r="F61" s="345"/>
      <c r="G61" s="345"/>
      <c r="H61" s="345"/>
      <c r="I61" s="345"/>
      <c r="J61" s="345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45" t="s">
        <v>1354</v>
      </c>
      <c r="E63" s="345"/>
      <c r="F63" s="345"/>
      <c r="G63" s="345"/>
      <c r="H63" s="345"/>
      <c r="I63" s="345"/>
      <c r="J63" s="345"/>
      <c r="K63" s="232"/>
    </row>
    <row r="64" spans="2:11" ht="15" customHeight="1">
      <c r="B64" s="231"/>
      <c r="C64" s="236"/>
      <c r="D64" s="346" t="s">
        <v>1355</v>
      </c>
      <c r="E64" s="346"/>
      <c r="F64" s="346"/>
      <c r="G64" s="346"/>
      <c r="H64" s="346"/>
      <c r="I64" s="346"/>
      <c r="J64" s="346"/>
      <c r="K64" s="232"/>
    </row>
    <row r="65" spans="2:11" ht="15" customHeight="1">
      <c r="B65" s="231"/>
      <c r="C65" s="236"/>
      <c r="D65" s="345" t="s">
        <v>1356</v>
      </c>
      <c r="E65" s="345"/>
      <c r="F65" s="345"/>
      <c r="G65" s="345"/>
      <c r="H65" s="345"/>
      <c r="I65" s="345"/>
      <c r="J65" s="345"/>
      <c r="K65" s="232"/>
    </row>
    <row r="66" spans="2:11" ht="15" customHeight="1">
      <c r="B66" s="231"/>
      <c r="C66" s="236"/>
      <c r="D66" s="345" t="s">
        <v>1357</v>
      </c>
      <c r="E66" s="345"/>
      <c r="F66" s="345"/>
      <c r="G66" s="345"/>
      <c r="H66" s="345"/>
      <c r="I66" s="345"/>
      <c r="J66" s="345"/>
      <c r="K66" s="232"/>
    </row>
    <row r="67" spans="2:11" ht="15" customHeight="1">
      <c r="B67" s="231"/>
      <c r="C67" s="236"/>
      <c r="D67" s="345" t="s">
        <v>1358</v>
      </c>
      <c r="E67" s="345"/>
      <c r="F67" s="345"/>
      <c r="G67" s="345"/>
      <c r="H67" s="345"/>
      <c r="I67" s="345"/>
      <c r="J67" s="345"/>
      <c r="K67" s="232"/>
    </row>
    <row r="68" spans="2:11" ht="15" customHeight="1">
      <c r="B68" s="231"/>
      <c r="C68" s="236"/>
      <c r="D68" s="345" t="s">
        <v>1359</v>
      </c>
      <c r="E68" s="345"/>
      <c r="F68" s="345"/>
      <c r="G68" s="345"/>
      <c r="H68" s="345"/>
      <c r="I68" s="345"/>
      <c r="J68" s="345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47" t="s">
        <v>1296</v>
      </c>
      <c r="D73" s="347"/>
      <c r="E73" s="347"/>
      <c r="F73" s="347"/>
      <c r="G73" s="347"/>
      <c r="H73" s="347"/>
      <c r="I73" s="347"/>
      <c r="J73" s="347"/>
      <c r="K73" s="249"/>
    </row>
    <row r="74" spans="2:11" ht="17.25" customHeight="1">
      <c r="B74" s="248"/>
      <c r="C74" s="250" t="s">
        <v>1360</v>
      </c>
      <c r="D74" s="250"/>
      <c r="E74" s="250"/>
      <c r="F74" s="250" t="s">
        <v>1361</v>
      </c>
      <c r="G74" s="251"/>
      <c r="H74" s="250" t="s">
        <v>201</v>
      </c>
      <c r="I74" s="250" t="s">
        <v>62</v>
      </c>
      <c r="J74" s="250" t="s">
        <v>1362</v>
      </c>
      <c r="K74" s="249"/>
    </row>
    <row r="75" spans="2:11" ht="17.25" customHeight="1">
      <c r="B75" s="248"/>
      <c r="C75" s="252" t="s">
        <v>1363</v>
      </c>
      <c r="D75" s="252"/>
      <c r="E75" s="252"/>
      <c r="F75" s="253" t="s">
        <v>1364</v>
      </c>
      <c r="G75" s="254"/>
      <c r="H75" s="252"/>
      <c r="I75" s="252"/>
      <c r="J75" s="252" t="s">
        <v>1365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58</v>
      </c>
      <c r="D77" s="255"/>
      <c r="E77" s="255"/>
      <c r="F77" s="257" t="s">
        <v>1366</v>
      </c>
      <c r="G77" s="256"/>
      <c r="H77" s="238" t="s">
        <v>1367</v>
      </c>
      <c r="I77" s="238" t="s">
        <v>1368</v>
      </c>
      <c r="J77" s="238">
        <v>20</v>
      </c>
      <c r="K77" s="249"/>
    </row>
    <row r="78" spans="2:11" ht="15" customHeight="1">
      <c r="B78" s="248"/>
      <c r="C78" s="238" t="s">
        <v>1369</v>
      </c>
      <c r="D78" s="238"/>
      <c r="E78" s="238"/>
      <c r="F78" s="257" t="s">
        <v>1366</v>
      </c>
      <c r="G78" s="256"/>
      <c r="H78" s="238" t="s">
        <v>1370</v>
      </c>
      <c r="I78" s="238" t="s">
        <v>1368</v>
      </c>
      <c r="J78" s="238">
        <v>120</v>
      </c>
      <c r="K78" s="249"/>
    </row>
    <row r="79" spans="2:11" ht="15" customHeight="1">
      <c r="B79" s="258"/>
      <c r="C79" s="238" t="s">
        <v>1371</v>
      </c>
      <c r="D79" s="238"/>
      <c r="E79" s="238"/>
      <c r="F79" s="257" t="s">
        <v>1372</v>
      </c>
      <c r="G79" s="256"/>
      <c r="H79" s="238" t="s">
        <v>1373</v>
      </c>
      <c r="I79" s="238" t="s">
        <v>1368</v>
      </c>
      <c r="J79" s="238">
        <v>50</v>
      </c>
      <c r="K79" s="249"/>
    </row>
    <row r="80" spans="2:11" ht="15" customHeight="1">
      <c r="B80" s="258"/>
      <c r="C80" s="238" t="s">
        <v>1374</v>
      </c>
      <c r="D80" s="238"/>
      <c r="E80" s="238"/>
      <c r="F80" s="257" t="s">
        <v>1366</v>
      </c>
      <c r="G80" s="256"/>
      <c r="H80" s="238" t="s">
        <v>1375</v>
      </c>
      <c r="I80" s="238" t="s">
        <v>1376</v>
      </c>
      <c r="J80" s="238"/>
      <c r="K80" s="249"/>
    </row>
    <row r="81" spans="2:11" ht="15" customHeight="1">
      <c r="B81" s="258"/>
      <c r="C81" s="259" t="s">
        <v>1377</v>
      </c>
      <c r="D81" s="259"/>
      <c r="E81" s="259"/>
      <c r="F81" s="260" t="s">
        <v>1372</v>
      </c>
      <c r="G81" s="259"/>
      <c r="H81" s="259" t="s">
        <v>1378</v>
      </c>
      <c r="I81" s="259" t="s">
        <v>1368</v>
      </c>
      <c r="J81" s="259">
        <v>15</v>
      </c>
      <c r="K81" s="249"/>
    </row>
    <row r="82" spans="2:11" ht="15" customHeight="1">
      <c r="B82" s="258"/>
      <c r="C82" s="259" t="s">
        <v>1379</v>
      </c>
      <c r="D82" s="259"/>
      <c r="E82" s="259"/>
      <c r="F82" s="260" t="s">
        <v>1372</v>
      </c>
      <c r="G82" s="259"/>
      <c r="H82" s="259" t="s">
        <v>1380</v>
      </c>
      <c r="I82" s="259" t="s">
        <v>1368</v>
      </c>
      <c r="J82" s="259">
        <v>15</v>
      </c>
      <c r="K82" s="249"/>
    </row>
    <row r="83" spans="2:11" ht="15" customHeight="1">
      <c r="B83" s="258"/>
      <c r="C83" s="259" t="s">
        <v>1381</v>
      </c>
      <c r="D83" s="259"/>
      <c r="E83" s="259"/>
      <c r="F83" s="260" t="s">
        <v>1372</v>
      </c>
      <c r="G83" s="259"/>
      <c r="H83" s="259" t="s">
        <v>1382</v>
      </c>
      <c r="I83" s="259" t="s">
        <v>1368</v>
      </c>
      <c r="J83" s="259">
        <v>20</v>
      </c>
      <c r="K83" s="249"/>
    </row>
    <row r="84" spans="2:11" ht="15" customHeight="1">
      <c r="B84" s="258"/>
      <c r="C84" s="259" t="s">
        <v>1383</v>
      </c>
      <c r="D84" s="259"/>
      <c r="E84" s="259"/>
      <c r="F84" s="260" t="s">
        <v>1372</v>
      </c>
      <c r="G84" s="259"/>
      <c r="H84" s="259" t="s">
        <v>1384</v>
      </c>
      <c r="I84" s="259" t="s">
        <v>1368</v>
      </c>
      <c r="J84" s="259">
        <v>20</v>
      </c>
      <c r="K84" s="249"/>
    </row>
    <row r="85" spans="2:11" ht="15" customHeight="1">
      <c r="B85" s="258"/>
      <c r="C85" s="238" t="s">
        <v>1385</v>
      </c>
      <c r="D85" s="238"/>
      <c r="E85" s="238"/>
      <c r="F85" s="257" t="s">
        <v>1372</v>
      </c>
      <c r="G85" s="256"/>
      <c r="H85" s="238" t="s">
        <v>1386</v>
      </c>
      <c r="I85" s="238" t="s">
        <v>1368</v>
      </c>
      <c r="J85" s="238">
        <v>50</v>
      </c>
      <c r="K85" s="249"/>
    </row>
    <row r="86" spans="2:11" ht="15" customHeight="1">
      <c r="B86" s="258"/>
      <c r="C86" s="238" t="s">
        <v>1387</v>
      </c>
      <c r="D86" s="238"/>
      <c r="E86" s="238"/>
      <c r="F86" s="257" t="s">
        <v>1372</v>
      </c>
      <c r="G86" s="256"/>
      <c r="H86" s="238" t="s">
        <v>1388</v>
      </c>
      <c r="I86" s="238" t="s">
        <v>1368</v>
      </c>
      <c r="J86" s="238">
        <v>20</v>
      </c>
      <c r="K86" s="249"/>
    </row>
    <row r="87" spans="2:11" ht="15" customHeight="1">
      <c r="B87" s="258"/>
      <c r="C87" s="238" t="s">
        <v>1389</v>
      </c>
      <c r="D87" s="238"/>
      <c r="E87" s="238"/>
      <c r="F87" s="257" t="s">
        <v>1372</v>
      </c>
      <c r="G87" s="256"/>
      <c r="H87" s="238" t="s">
        <v>1390</v>
      </c>
      <c r="I87" s="238" t="s">
        <v>1368</v>
      </c>
      <c r="J87" s="238">
        <v>20</v>
      </c>
      <c r="K87" s="249"/>
    </row>
    <row r="88" spans="2:11" ht="15" customHeight="1">
      <c r="B88" s="258"/>
      <c r="C88" s="238" t="s">
        <v>1391</v>
      </c>
      <c r="D88" s="238"/>
      <c r="E88" s="238"/>
      <c r="F88" s="257" t="s">
        <v>1372</v>
      </c>
      <c r="G88" s="256"/>
      <c r="H88" s="238" t="s">
        <v>1392</v>
      </c>
      <c r="I88" s="238" t="s">
        <v>1368</v>
      </c>
      <c r="J88" s="238">
        <v>50</v>
      </c>
      <c r="K88" s="249"/>
    </row>
    <row r="89" spans="2:11" ht="15" customHeight="1">
      <c r="B89" s="258"/>
      <c r="C89" s="238" t="s">
        <v>1393</v>
      </c>
      <c r="D89" s="238"/>
      <c r="E89" s="238"/>
      <c r="F89" s="257" t="s">
        <v>1372</v>
      </c>
      <c r="G89" s="256"/>
      <c r="H89" s="238" t="s">
        <v>1393</v>
      </c>
      <c r="I89" s="238" t="s">
        <v>1368</v>
      </c>
      <c r="J89" s="238">
        <v>50</v>
      </c>
      <c r="K89" s="249"/>
    </row>
    <row r="90" spans="2:11" ht="15" customHeight="1">
      <c r="B90" s="258"/>
      <c r="C90" s="238" t="s">
        <v>207</v>
      </c>
      <c r="D90" s="238"/>
      <c r="E90" s="238"/>
      <c r="F90" s="257" t="s">
        <v>1372</v>
      </c>
      <c r="G90" s="256"/>
      <c r="H90" s="238" t="s">
        <v>1394</v>
      </c>
      <c r="I90" s="238" t="s">
        <v>1368</v>
      </c>
      <c r="J90" s="238">
        <v>255</v>
      </c>
      <c r="K90" s="249"/>
    </row>
    <row r="91" spans="2:11" ht="15" customHeight="1">
      <c r="B91" s="258"/>
      <c r="C91" s="238" t="s">
        <v>1395</v>
      </c>
      <c r="D91" s="238"/>
      <c r="E91" s="238"/>
      <c r="F91" s="257" t="s">
        <v>1366</v>
      </c>
      <c r="G91" s="256"/>
      <c r="H91" s="238" t="s">
        <v>1396</v>
      </c>
      <c r="I91" s="238" t="s">
        <v>1397</v>
      </c>
      <c r="J91" s="238"/>
      <c r="K91" s="249"/>
    </row>
    <row r="92" spans="2:11" ht="15" customHeight="1">
      <c r="B92" s="258"/>
      <c r="C92" s="238" t="s">
        <v>1398</v>
      </c>
      <c r="D92" s="238"/>
      <c r="E92" s="238"/>
      <c r="F92" s="257" t="s">
        <v>1366</v>
      </c>
      <c r="G92" s="256"/>
      <c r="H92" s="238" t="s">
        <v>1399</v>
      </c>
      <c r="I92" s="238" t="s">
        <v>1400</v>
      </c>
      <c r="J92" s="238"/>
      <c r="K92" s="249"/>
    </row>
    <row r="93" spans="2:11" ht="15" customHeight="1">
      <c r="B93" s="258"/>
      <c r="C93" s="238" t="s">
        <v>1401</v>
      </c>
      <c r="D93" s="238"/>
      <c r="E93" s="238"/>
      <c r="F93" s="257" t="s">
        <v>1366</v>
      </c>
      <c r="G93" s="256"/>
      <c r="H93" s="238" t="s">
        <v>1401</v>
      </c>
      <c r="I93" s="238" t="s">
        <v>1400</v>
      </c>
      <c r="J93" s="238"/>
      <c r="K93" s="249"/>
    </row>
    <row r="94" spans="2:11" ht="15" customHeight="1">
      <c r="B94" s="258"/>
      <c r="C94" s="238" t="s">
        <v>43</v>
      </c>
      <c r="D94" s="238"/>
      <c r="E94" s="238"/>
      <c r="F94" s="257" t="s">
        <v>1366</v>
      </c>
      <c r="G94" s="256"/>
      <c r="H94" s="238" t="s">
        <v>1402</v>
      </c>
      <c r="I94" s="238" t="s">
        <v>1400</v>
      </c>
      <c r="J94" s="238"/>
      <c r="K94" s="249"/>
    </row>
    <row r="95" spans="2:11" ht="15" customHeight="1">
      <c r="B95" s="258"/>
      <c r="C95" s="238" t="s">
        <v>53</v>
      </c>
      <c r="D95" s="238"/>
      <c r="E95" s="238"/>
      <c r="F95" s="257" t="s">
        <v>1366</v>
      </c>
      <c r="G95" s="256"/>
      <c r="H95" s="238" t="s">
        <v>1403</v>
      </c>
      <c r="I95" s="238" t="s">
        <v>1400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47" t="s">
        <v>1404</v>
      </c>
      <c r="D100" s="347"/>
      <c r="E100" s="347"/>
      <c r="F100" s="347"/>
      <c r="G100" s="347"/>
      <c r="H100" s="347"/>
      <c r="I100" s="347"/>
      <c r="J100" s="347"/>
      <c r="K100" s="249"/>
    </row>
    <row r="101" spans="2:11" ht="17.25" customHeight="1">
      <c r="B101" s="248"/>
      <c r="C101" s="250" t="s">
        <v>1360</v>
      </c>
      <c r="D101" s="250"/>
      <c r="E101" s="250"/>
      <c r="F101" s="250" t="s">
        <v>1361</v>
      </c>
      <c r="G101" s="251"/>
      <c r="H101" s="250" t="s">
        <v>201</v>
      </c>
      <c r="I101" s="250" t="s">
        <v>62</v>
      </c>
      <c r="J101" s="250" t="s">
        <v>1362</v>
      </c>
      <c r="K101" s="249"/>
    </row>
    <row r="102" spans="2:11" ht="17.25" customHeight="1">
      <c r="B102" s="248"/>
      <c r="C102" s="252" t="s">
        <v>1363</v>
      </c>
      <c r="D102" s="252"/>
      <c r="E102" s="252"/>
      <c r="F102" s="253" t="s">
        <v>1364</v>
      </c>
      <c r="G102" s="254"/>
      <c r="H102" s="252"/>
      <c r="I102" s="252"/>
      <c r="J102" s="252" t="s">
        <v>1365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58</v>
      </c>
      <c r="D104" s="255"/>
      <c r="E104" s="255"/>
      <c r="F104" s="257" t="s">
        <v>1366</v>
      </c>
      <c r="G104" s="266"/>
      <c r="H104" s="238" t="s">
        <v>1405</v>
      </c>
      <c r="I104" s="238" t="s">
        <v>1368</v>
      </c>
      <c r="J104" s="238">
        <v>20</v>
      </c>
      <c r="K104" s="249"/>
    </row>
    <row r="105" spans="2:11" ht="15" customHeight="1">
      <c r="B105" s="248"/>
      <c r="C105" s="238" t="s">
        <v>1369</v>
      </c>
      <c r="D105" s="238"/>
      <c r="E105" s="238"/>
      <c r="F105" s="257" t="s">
        <v>1366</v>
      </c>
      <c r="G105" s="238"/>
      <c r="H105" s="238" t="s">
        <v>1405</v>
      </c>
      <c r="I105" s="238" t="s">
        <v>1368</v>
      </c>
      <c r="J105" s="238">
        <v>120</v>
      </c>
      <c r="K105" s="249"/>
    </row>
    <row r="106" spans="2:11" ht="15" customHeight="1">
      <c r="B106" s="258"/>
      <c r="C106" s="238" t="s">
        <v>1371</v>
      </c>
      <c r="D106" s="238"/>
      <c r="E106" s="238"/>
      <c r="F106" s="257" t="s">
        <v>1372</v>
      </c>
      <c r="G106" s="238"/>
      <c r="H106" s="238" t="s">
        <v>1405</v>
      </c>
      <c r="I106" s="238" t="s">
        <v>1368</v>
      </c>
      <c r="J106" s="238">
        <v>50</v>
      </c>
      <c r="K106" s="249"/>
    </row>
    <row r="107" spans="2:11" ht="15" customHeight="1">
      <c r="B107" s="258"/>
      <c r="C107" s="238" t="s">
        <v>1374</v>
      </c>
      <c r="D107" s="238"/>
      <c r="E107" s="238"/>
      <c r="F107" s="257" t="s">
        <v>1366</v>
      </c>
      <c r="G107" s="238"/>
      <c r="H107" s="238" t="s">
        <v>1405</v>
      </c>
      <c r="I107" s="238" t="s">
        <v>1376</v>
      </c>
      <c r="J107" s="238"/>
      <c r="K107" s="249"/>
    </row>
    <row r="108" spans="2:11" ht="15" customHeight="1">
      <c r="B108" s="258"/>
      <c r="C108" s="238" t="s">
        <v>1385</v>
      </c>
      <c r="D108" s="238"/>
      <c r="E108" s="238"/>
      <c r="F108" s="257" t="s">
        <v>1372</v>
      </c>
      <c r="G108" s="238"/>
      <c r="H108" s="238" t="s">
        <v>1405</v>
      </c>
      <c r="I108" s="238" t="s">
        <v>1368</v>
      </c>
      <c r="J108" s="238">
        <v>50</v>
      </c>
      <c r="K108" s="249"/>
    </row>
    <row r="109" spans="2:11" ht="15" customHeight="1">
      <c r="B109" s="258"/>
      <c r="C109" s="238" t="s">
        <v>1393</v>
      </c>
      <c r="D109" s="238"/>
      <c r="E109" s="238"/>
      <c r="F109" s="257" t="s">
        <v>1372</v>
      </c>
      <c r="G109" s="238"/>
      <c r="H109" s="238" t="s">
        <v>1405</v>
      </c>
      <c r="I109" s="238" t="s">
        <v>1368</v>
      </c>
      <c r="J109" s="238">
        <v>50</v>
      </c>
      <c r="K109" s="249"/>
    </row>
    <row r="110" spans="2:11" ht="15" customHeight="1">
      <c r="B110" s="258"/>
      <c r="C110" s="238" t="s">
        <v>1391</v>
      </c>
      <c r="D110" s="238"/>
      <c r="E110" s="238"/>
      <c r="F110" s="257" t="s">
        <v>1372</v>
      </c>
      <c r="G110" s="238"/>
      <c r="H110" s="238" t="s">
        <v>1405</v>
      </c>
      <c r="I110" s="238" t="s">
        <v>1368</v>
      </c>
      <c r="J110" s="238">
        <v>50</v>
      </c>
      <c r="K110" s="249"/>
    </row>
    <row r="111" spans="2:11" ht="15" customHeight="1">
      <c r="B111" s="258"/>
      <c r="C111" s="238" t="s">
        <v>58</v>
      </c>
      <c r="D111" s="238"/>
      <c r="E111" s="238"/>
      <c r="F111" s="257" t="s">
        <v>1366</v>
      </c>
      <c r="G111" s="238"/>
      <c r="H111" s="238" t="s">
        <v>1406</v>
      </c>
      <c r="I111" s="238" t="s">
        <v>1368</v>
      </c>
      <c r="J111" s="238">
        <v>20</v>
      </c>
      <c r="K111" s="249"/>
    </row>
    <row r="112" spans="2:11" ht="15" customHeight="1">
      <c r="B112" s="258"/>
      <c r="C112" s="238" t="s">
        <v>1407</v>
      </c>
      <c r="D112" s="238"/>
      <c r="E112" s="238"/>
      <c r="F112" s="257" t="s">
        <v>1366</v>
      </c>
      <c r="G112" s="238"/>
      <c r="H112" s="238" t="s">
        <v>1408</v>
      </c>
      <c r="I112" s="238" t="s">
        <v>1368</v>
      </c>
      <c r="J112" s="238">
        <v>120</v>
      </c>
      <c r="K112" s="249"/>
    </row>
    <row r="113" spans="2:11" ht="15" customHeight="1">
      <c r="B113" s="258"/>
      <c r="C113" s="238" t="s">
        <v>43</v>
      </c>
      <c r="D113" s="238"/>
      <c r="E113" s="238"/>
      <c r="F113" s="257" t="s">
        <v>1366</v>
      </c>
      <c r="G113" s="238"/>
      <c r="H113" s="238" t="s">
        <v>1409</v>
      </c>
      <c r="I113" s="238" t="s">
        <v>1400</v>
      </c>
      <c r="J113" s="238"/>
      <c r="K113" s="249"/>
    </row>
    <row r="114" spans="2:11" ht="15" customHeight="1">
      <c r="B114" s="258"/>
      <c r="C114" s="238" t="s">
        <v>53</v>
      </c>
      <c r="D114" s="238"/>
      <c r="E114" s="238"/>
      <c r="F114" s="257" t="s">
        <v>1366</v>
      </c>
      <c r="G114" s="238"/>
      <c r="H114" s="238" t="s">
        <v>1410</v>
      </c>
      <c r="I114" s="238" t="s">
        <v>1400</v>
      </c>
      <c r="J114" s="238"/>
      <c r="K114" s="249"/>
    </row>
    <row r="115" spans="2:11" ht="15" customHeight="1">
      <c r="B115" s="258"/>
      <c r="C115" s="238" t="s">
        <v>62</v>
      </c>
      <c r="D115" s="238"/>
      <c r="E115" s="238"/>
      <c r="F115" s="257" t="s">
        <v>1366</v>
      </c>
      <c r="G115" s="238"/>
      <c r="H115" s="238" t="s">
        <v>1411</v>
      </c>
      <c r="I115" s="238" t="s">
        <v>1412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43" t="s">
        <v>1413</v>
      </c>
      <c r="D120" s="343"/>
      <c r="E120" s="343"/>
      <c r="F120" s="343"/>
      <c r="G120" s="343"/>
      <c r="H120" s="343"/>
      <c r="I120" s="343"/>
      <c r="J120" s="343"/>
      <c r="K120" s="274"/>
    </row>
    <row r="121" spans="2:11" ht="17.25" customHeight="1">
      <c r="B121" s="275"/>
      <c r="C121" s="250" t="s">
        <v>1360</v>
      </c>
      <c r="D121" s="250"/>
      <c r="E121" s="250"/>
      <c r="F121" s="250" t="s">
        <v>1361</v>
      </c>
      <c r="G121" s="251"/>
      <c r="H121" s="250" t="s">
        <v>201</v>
      </c>
      <c r="I121" s="250" t="s">
        <v>62</v>
      </c>
      <c r="J121" s="250" t="s">
        <v>1362</v>
      </c>
      <c r="K121" s="276"/>
    </row>
    <row r="122" spans="2:11" ht="17.25" customHeight="1">
      <c r="B122" s="275"/>
      <c r="C122" s="252" t="s">
        <v>1363</v>
      </c>
      <c r="D122" s="252"/>
      <c r="E122" s="252"/>
      <c r="F122" s="253" t="s">
        <v>1364</v>
      </c>
      <c r="G122" s="254"/>
      <c r="H122" s="252"/>
      <c r="I122" s="252"/>
      <c r="J122" s="252" t="s">
        <v>1365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1369</v>
      </c>
      <c r="D124" s="255"/>
      <c r="E124" s="255"/>
      <c r="F124" s="257" t="s">
        <v>1366</v>
      </c>
      <c r="G124" s="238"/>
      <c r="H124" s="238" t="s">
        <v>1405</v>
      </c>
      <c r="I124" s="238" t="s">
        <v>1368</v>
      </c>
      <c r="J124" s="238">
        <v>120</v>
      </c>
      <c r="K124" s="279"/>
    </row>
    <row r="125" spans="2:11" ht="15" customHeight="1">
      <c r="B125" s="277"/>
      <c r="C125" s="238" t="s">
        <v>1414</v>
      </c>
      <c r="D125" s="238"/>
      <c r="E125" s="238"/>
      <c r="F125" s="257" t="s">
        <v>1366</v>
      </c>
      <c r="G125" s="238"/>
      <c r="H125" s="238" t="s">
        <v>1415</v>
      </c>
      <c r="I125" s="238" t="s">
        <v>1368</v>
      </c>
      <c r="J125" s="238" t="s">
        <v>1416</v>
      </c>
      <c r="K125" s="279"/>
    </row>
    <row r="126" spans="2:11" ht="15" customHeight="1">
      <c r="B126" s="277"/>
      <c r="C126" s="238" t="s">
        <v>88</v>
      </c>
      <c r="D126" s="238"/>
      <c r="E126" s="238"/>
      <c r="F126" s="257" t="s">
        <v>1366</v>
      </c>
      <c r="G126" s="238"/>
      <c r="H126" s="238" t="s">
        <v>1417</v>
      </c>
      <c r="I126" s="238" t="s">
        <v>1368</v>
      </c>
      <c r="J126" s="238" t="s">
        <v>1416</v>
      </c>
      <c r="K126" s="279"/>
    </row>
    <row r="127" spans="2:11" ht="15" customHeight="1">
      <c r="B127" s="277"/>
      <c r="C127" s="238" t="s">
        <v>1377</v>
      </c>
      <c r="D127" s="238"/>
      <c r="E127" s="238"/>
      <c r="F127" s="257" t="s">
        <v>1372</v>
      </c>
      <c r="G127" s="238"/>
      <c r="H127" s="238" t="s">
        <v>1378</v>
      </c>
      <c r="I127" s="238" t="s">
        <v>1368</v>
      </c>
      <c r="J127" s="238">
        <v>15</v>
      </c>
      <c r="K127" s="279"/>
    </row>
    <row r="128" spans="2:11" ht="15" customHeight="1">
      <c r="B128" s="277"/>
      <c r="C128" s="259" t="s">
        <v>1379</v>
      </c>
      <c r="D128" s="259"/>
      <c r="E128" s="259"/>
      <c r="F128" s="260" t="s">
        <v>1372</v>
      </c>
      <c r="G128" s="259"/>
      <c r="H128" s="259" t="s">
        <v>1380</v>
      </c>
      <c r="I128" s="259" t="s">
        <v>1368</v>
      </c>
      <c r="J128" s="259">
        <v>15</v>
      </c>
      <c r="K128" s="279"/>
    </row>
    <row r="129" spans="2:11" ht="15" customHeight="1">
      <c r="B129" s="277"/>
      <c r="C129" s="259" t="s">
        <v>1381</v>
      </c>
      <c r="D129" s="259"/>
      <c r="E129" s="259"/>
      <c r="F129" s="260" t="s">
        <v>1372</v>
      </c>
      <c r="G129" s="259"/>
      <c r="H129" s="259" t="s">
        <v>1382</v>
      </c>
      <c r="I129" s="259" t="s">
        <v>1368</v>
      </c>
      <c r="J129" s="259">
        <v>20</v>
      </c>
      <c r="K129" s="279"/>
    </row>
    <row r="130" spans="2:11" ht="15" customHeight="1">
      <c r="B130" s="277"/>
      <c r="C130" s="259" t="s">
        <v>1383</v>
      </c>
      <c r="D130" s="259"/>
      <c r="E130" s="259"/>
      <c r="F130" s="260" t="s">
        <v>1372</v>
      </c>
      <c r="G130" s="259"/>
      <c r="H130" s="259" t="s">
        <v>1384</v>
      </c>
      <c r="I130" s="259" t="s">
        <v>1368</v>
      </c>
      <c r="J130" s="259">
        <v>20</v>
      </c>
      <c r="K130" s="279"/>
    </row>
    <row r="131" spans="2:11" ht="15" customHeight="1">
      <c r="B131" s="277"/>
      <c r="C131" s="238" t="s">
        <v>1371</v>
      </c>
      <c r="D131" s="238"/>
      <c r="E131" s="238"/>
      <c r="F131" s="257" t="s">
        <v>1372</v>
      </c>
      <c r="G131" s="238"/>
      <c r="H131" s="238" t="s">
        <v>1405</v>
      </c>
      <c r="I131" s="238" t="s">
        <v>1368</v>
      </c>
      <c r="J131" s="238">
        <v>50</v>
      </c>
      <c r="K131" s="279"/>
    </row>
    <row r="132" spans="2:11" ht="15" customHeight="1">
      <c r="B132" s="277"/>
      <c r="C132" s="238" t="s">
        <v>1385</v>
      </c>
      <c r="D132" s="238"/>
      <c r="E132" s="238"/>
      <c r="F132" s="257" t="s">
        <v>1372</v>
      </c>
      <c r="G132" s="238"/>
      <c r="H132" s="238" t="s">
        <v>1405</v>
      </c>
      <c r="I132" s="238" t="s">
        <v>1368</v>
      </c>
      <c r="J132" s="238">
        <v>50</v>
      </c>
      <c r="K132" s="279"/>
    </row>
    <row r="133" spans="2:11" ht="15" customHeight="1">
      <c r="B133" s="277"/>
      <c r="C133" s="238" t="s">
        <v>1391</v>
      </c>
      <c r="D133" s="238"/>
      <c r="E133" s="238"/>
      <c r="F133" s="257" t="s">
        <v>1372</v>
      </c>
      <c r="G133" s="238"/>
      <c r="H133" s="238" t="s">
        <v>1405</v>
      </c>
      <c r="I133" s="238" t="s">
        <v>1368</v>
      </c>
      <c r="J133" s="238">
        <v>50</v>
      </c>
      <c r="K133" s="279"/>
    </row>
    <row r="134" spans="2:11" ht="15" customHeight="1">
      <c r="B134" s="277"/>
      <c r="C134" s="238" t="s">
        <v>1393</v>
      </c>
      <c r="D134" s="238"/>
      <c r="E134" s="238"/>
      <c r="F134" s="257" t="s">
        <v>1372</v>
      </c>
      <c r="G134" s="238"/>
      <c r="H134" s="238" t="s">
        <v>1405</v>
      </c>
      <c r="I134" s="238" t="s">
        <v>1368</v>
      </c>
      <c r="J134" s="238">
        <v>50</v>
      </c>
      <c r="K134" s="279"/>
    </row>
    <row r="135" spans="2:11" ht="15" customHeight="1">
      <c r="B135" s="277"/>
      <c r="C135" s="238" t="s">
        <v>207</v>
      </c>
      <c r="D135" s="238"/>
      <c r="E135" s="238"/>
      <c r="F135" s="257" t="s">
        <v>1372</v>
      </c>
      <c r="G135" s="238"/>
      <c r="H135" s="238" t="s">
        <v>1418</v>
      </c>
      <c r="I135" s="238" t="s">
        <v>1368</v>
      </c>
      <c r="J135" s="238">
        <v>255</v>
      </c>
      <c r="K135" s="279"/>
    </row>
    <row r="136" spans="2:11" ht="15" customHeight="1">
      <c r="B136" s="277"/>
      <c r="C136" s="238" t="s">
        <v>1395</v>
      </c>
      <c r="D136" s="238"/>
      <c r="E136" s="238"/>
      <c r="F136" s="257" t="s">
        <v>1366</v>
      </c>
      <c r="G136" s="238"/>
      <c r="H136" s="238" t="s">
        <v>1419</v>
      </c>
      <c r="I136" s="238" t="s">
        <v>1397</v>
      </c>
      <c r="J136" s="238"/>
      <c r="K136" s="279"/>
    </row>
    <row r="137" spans="2:11" ht="15" customHeight="1">
      <c r="B137" s="277"/>
      <c r="C137" s="238" t="s">
        <v>1398</v>
      </c>
      <c r="D137" s="238"/>
      <c r="E137" s="238"/>
      <c r="F137" s="257" t="s">
        <v>1366</v>
      </c>
      <c r="G137" s="238"/>
      <c r="H137" s="238" t="s">
        <v>1420</v>
      </c>
      <c r="I137" s="238" t="s">
        <v>1400</v>
      </c>
      <c r="J137" s="238"/>
      <c r="K137" s="279"/>
    </row>
    <row r="138" spans="2:11" ht="15" customHeight="1">
      <c r="B138" s="277"/>
      <c r="C138" s="238" t="s">
        <v>1401</v>
      </c>
      <c r="D138" s="238"/>
      <c r="E138" s="238"/>
      <c r="F138" s="257" t="s">
        <v>1366</v>
      </c>
      <c r="G138" s="238"/>
      <c r="H138" s="238" t="s">
        <v>1401</v>
      </c>
      <c r="I138" s="238" t="s">
        <v>1400</v>
      </c>
      <c r="J138" s="238"/>
      <c r="K138" s="279"/>
    </row>
    <row r="139" spans="2:11" ht="15" customHeight="1">
      <c r="B139" s="277"/>
      <c r="C139" s="238" t="s">
        <v>43</v>
      </c>
      <c r="D139" s="238"/>
      <c r="E139" s="238"/>
      <c r="F139" s="257" t="s">
        <v>1366</v>
      </c>
      <c r="G139" s="238"/>
      <c r="H139" s="238" t="s">
        <v>1421</v>
      </c>
      <c r="I139" s="238" t="s">
        <v>1400</v>
      </c>
      <c r="J139" s="238"/>
      <c r="K139" s="279"/>
    </row>
    <row r="140" spans="2:11" ht="15" customHeight="1">
      <c r="B140" s="277"/>
      <c r="C140" s="238" t="s">
        <v>1422</v>
      </c>
      <c r="D140" s="238"/>
      <c r="E140" s="238"/>
      <c r="F140" s="257" t="s">
        <v>1366</v>
      </c>
      <c r="G140" s="238"/>
      <c r="H140" s="238" t="s">
        <v>1423</v>
      </c>
      <c r="I140" s="238" t="s">
        <v>1400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47" t="s">
        <v>1424</v>
      </c>
      <c r="D145" s="347"/>
      <c r="E145" s="347"/>
      <c r="F145" s="347"/>
      <c r="G145" s="347"/>
      <c r="H145" s="347"/>
      <c r="I145" s="347"/>
      <c r="J145" s="347"/>
      <c r="K145" s="249"/>
    </row>
    <row r="146" spans="2:11" ht="17.25" customHeight="1">
      <c r="B146" s="248"/>
      <c r="C146" s="250" t="s">
        <v>1360</v>
      </c>
      <c r="D146" s="250"/>
      <c r="E146" s="250"/>
      <c r="F146" s="250" t="s">
        <v>1361</v>
      </c>
      <c r="G146" s="251"/>
      <c r="H146" s="250" t="s">
        <v>201</v>
      </c>
      <c r="I146" s="250" t="s">
        <v>62</v>
      </c>
      <c r="J146" s="250" t="s">
        <v>1362</v>
      </c>
      <c r="K146" s="249"/>
    </row>
    <row r="147" spans="2:11" ht="17.25" customHeight="1">
      <c r="B147" s="248"/>
      <c r="C147" s="252" t="s">
        <v>1363</v>
      </c>
      <c r="D147" s="252"/>
      <c r="E147" s="252"/>
      <c r="F147" s="253" t="s">
        <v>1364</v>
      </c>
      <c r="G147" s="254"/>
      <c r="H147" s="252"/>
      <c r="I147" s="252"/>
      <c r="J147" s="252" t="s">
        <v>1365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1369</v>
      </c>
      <c r="D149" s="238"/>
      <c r="E149" s="238"/>
      <c r="F149" s="284" t="s">
        <v>1366</v>
      </c>
      <c r="G149" s="238"/>
      <c r="H149" s="283" t="s">
        <v>1405</v>
      </c>
      <c r="I149" s="283" t="s">
        <v>1368</v>
      </c>
      <c r="J149" s="283">
        <v>120</v>
      </c>
      <c r="K149" s="279"/>
    </row>
    <row r="150" spans="2:11" ht="15" customHeight="1">
      <c r="B150" s="258"/>
      <c r="C150" s="283" t="s">
        <v>1414</v>
      </c>
      <c r="D150" s="238"/>
      <c r="E150" s="238"/>
      <c r="F150" s="284" t="s">
        <v>1366</v>
      </c>
      <c r="G150" s="238"/>
      <c r="H150" s="283" t="s">
        <v>1425</v>
      </c>
      <c r="I150" s="283" t="s">
        <v>1368</v>
      </c>
      <c r="J150" s="283" t="s">
        <v>1416</v>
      </c>
      <c r="K150" s="279"/>
    </row>
    <row r="151" spans="2:11" ht="15" customHeight="1">
      <c r="B151" s="258"/>
      <c r="C151" s="283" t="s">
        <v>88</v>
      </c>
      <c r="D151" s="238"/>
      <c r="E151" s="238"/>
      <c r="F151" s="284" t="s">
        <v>1366</v>
      </c>
      <c r="G151" s="238"/>
      <c r="H151" s="283" t="s">
        <v>1426</v>
      </c>
      <c r="I151" s="283" t="s">
        <v>1368</v>
      </c>
      <c r="J151" s="283" t="s">
        <v>1416</v>
      </c>
      <c r="K151" s="279"/>
    </row>
    <row r="152" spans="2:11" ht="15" customHeight="1">
      <c r="B152" s="258"/>
      <c r="C152" s="283" t="s">
        <v>1371</v>
      </c>
      <c r="D152" s="238"/>
      <c r="E152" s="238"/>
      <c r="F152" s="284" t="s">
        <v>1372</v>
      </c>
      <c r="G152" s="238"/>
      <c r="H152" s="283" t="s">
        <v>1405</v>
      </c>
      <c r="I152" s="283" t="s">
        <v>1368</v>
      </c>
      <c r="J152" s="283">
        <v>50</v>
      </c>
      <c r="K152" s="279"/>
    </row>
    <row r="153" spans="2:11" ht="15" customHeight="1">
      <c r="B153" s="258"/>
      <c r="C153" s="283" t="s">
        <v>1374</v>
      </c>
      <c r="D153" s="238"/>
      <c r="E153" s="238"/>
      <c r="F153" s="284" t="s">
        <v>1366</v>
      </c>
      <c r="G153" s="238"/>
      <c r="H153" s="283" t="s">
        <v>1405</v>
      </c>
      <c r="I153" s="283" t="s">
        <v>1376</v>
      </c>
      <c r="J153" s="283"/>
      <c r="K153" s="279"/>
    </row>
    <row r="154" spans="2:11" ht="15" customHeight="1">
      <c r="B154" s="258"/>
      <c r="C154" s="283" t="s">
        <v>1385</v>
      </c>
      <c r="D154" s="238"/>
      <c r="E154" s="238"/>
      <c r="F154" s="284" t="s">
        <v>1372</v>
      </c>
      <c r="G154" s="238"/>
      <c r="H154" s="283" t="s">
        <v>1405</v>
      </c>
      <c r="I154" s="283" t="s">
        <v>1368</v>
      </c>
      <c r="J154" s="283">
        <v>50</v>
      </c>
      <c r="K154" s="279"/>
    </row>
    <row r="155" spans="2:11" ht="15" customHeight="1">
      <c r="B155" s="258"/>
      <c r="C155" s="283" t="s">
        <v>1393</v>
      </c>
      <c r="D155" s="238"/>
      <c r="E155" s="238"/>
      <c r="F155" s="284" t="s">
        <v>1372</v>
      </c>
      <c r="G155" s="238"/>
      <c r="H155" s="283" t="s">
        <v>1405</v>
      </c>
      <c r="I155" s="283" t="s">
        <v>1368</v>
      </c>
      <c r="J155" s="283">
        <v>50</v>
      </c>
      <c r="K155" s="279"/>
    </row>
    <row r="156" spans="2:11" ht="15" customHeight="1">
      <c r="B156" s="258"/>
      <c r="C156" s="283" t="s">
        <v>1391</v>
      </c>
      <c r="D156" s="238"/>
      <c r="E156" s="238"/>
      <c r="F156" s="284" t="s">
        <v>1372</v>
      </c>
      <c r="G156" s="238"/>
      <c r="H156" s="283" t="s">
        <v>1405</v>
      </c>
      <c r="I156" s="283" t="s">
        <v>1368</v>
      </c>
      <c r="J156" s="283">
        <v>50</v>
      </c>
      <c r="K156" s="279"/>
    </row>
    <row r="157" spans="2:11" ht="15" customHeight="1">
      <c r="B157" s="258"/>
      <c r="C157" s="283" t="s">
        <v>185</v>
      </c>
      <c r="D157" s="238"/>
      <c r="E157" s="238"/>
      <c r="F157" s="284" t="s">
        <v>1366</v>
      </c>
      <c r="G157" s="238"/>
      <c r="H157" s="283" t="s">
        <v>1427</v>
      </c>
      <c r="I157" s="283" t="s">
        <v>1368</v>
      </c>
      <c r="J157" s="283" t="s">
        <v>1428</v>
      </c>
      <c r="K157" s="279"/>
    </row>
    <row r="158" spans="2:11" ht="15" customHeight="1">
      <c r="B158" s="258"/>
      <c r="C158" s="283" t="s">
        <v>1429</v>
      </c>
      <c r="D158" s="238"/>
      <c r="E158" s="238"/>
      <c r="F158" s="284" t="s">
        <v>1366</v>
      </c>
      <c r="G158" s="238"/>
      <c r="H158" s="283" t="s">
        <v>1430</v>
      </c>
      <c r="I158" s="283" t="s">
        <v>1400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343" t="s">
        <v>1431</v>
      </c>
      <c r="D163" s="343"/>
      <c r="E163" s="343"/>
      <c r="F163" s="343"/>
      <c r="G163" s="343"/>
      <c r="H163" s="343"/>
      <c r="I163" s="343"/>
      <c r="J163" s="343"/>
      <c r="K163" s="229"/>
    </row>
    <row r="164" spans="2:11" ht="17.25" customHeight="1">
      <c r="B164" s="228"/>
      <c r="C164" s="250" t="s">
        <v>1360</v>
      </c>
      <c r="D164" s="250"/>
      <c r="E164" s="250"/>
      <c r="F164" s="250" t="s">
        <v>1361</v>
      </c>
      <c r="G164" s="287"/>
      <c r="H164" s="288" t="s">
        <v>201</v>
      </c>
      <c r="I164" s="288" t="s">
        <v>62</v>
      </c>
      <c r="J164" s="250" t="s">
        <v>1362</v>
      </c>
      <c r="K164" s="229"/>
    </row>
    <row r="165" spans="2:11" ht="17.25" customHeight="1">
      <c r="B165" s="231"/>
      <c r="C165" s="252" t="s">
        <v>1363</v>
      </c>
      <c r="D165" s="252"/>
      <c r="E165" s="252"/>
      <c r="F165" s="253" t="s">
        <v>1364</v>
      </c>
      <c r="G165" s="289"/>
      <c r="H165" s="290"/>
      <c r="I165" s="290"/>
      <c r="J165" s="252" t="s">
        <v>1365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1369</v>
      </c>
      <c r="D167" s="238"/>
      <c r="E167" s="238"/>
      <c r="F167" s="257" t="s">
        <v>1366</v>
      </c>
      <c r="G167" s="238"/>
      <c r="H167" s="238" t="s">
        <v>1405</v>
      </c>
      <c r="I167" s="238" t="s">
        <v>1368</v>
      </c>
      <c r="J167" s="238">
        <v>120</v>
      </c>
      <c r="K167" s="279"/>
    </row>
    <row r="168" spans="2:11" ht="15" customHeight="1">
      <c r="B168" s="258"/>
      <c r="C168" s="238" t="s">
        <v>1414</v>
      </c>
      <c r="D168" s="238"/>
      <c r="E168" s="238"/>
      <c r="F168" s="257" t="s">
        <v>1366</v>
      </c>
      <c r="G168" s="238"/>
      <c r="H168" s="238" t="s">
        <v>1415</v>
      </c>
      <c r="I168" s="238" t="s">
        <v>1368</v>
      </c>
      <c r="J168" s="238" t="s">
        <v>1416</v>
      </c>
      <c r="K168" s="279"/>
    </row>
    <row r="169" spans="2:11" ht="15" customHeight="1">
      <c r="B169" s="258"/>
      <c r="C169" s="238" t="s">
        <v>88</v>
      </c>
      <c r="D169" s="238"/>
      <c r="E169" s="238"/>
      <c r="F169" s="257" t="s">
        <v>1366</v>
      </c>
      <c r="G169" s="238"/>
      <c r="H169" s="238" t="s">
        <v>1432</v>
      </c>
      <c r="I169" s="238" t="s">
        <v>1368</v>
      </c>
      <c r="J169" s="238" t="s">
        <v>1416</v>
      </c>
      <c r="K169" s="279"/>
    </row>
    <row r="170" spans="2:11" ht="15" customHeight="1">
      <c r="B170" s="258"/>
      <c r="C170" s="238" t="s">
        <v>1371</v>
      </c>
      <c r="D170" s="238"/>
      <c r="E170" s="238"/>
      <c r="F170" s="257" t="s">
        <v>1372</v>
      </c>
      <c r="G170" s="238"/>
      <c r="H170" s="238" t="s">
        <v>1432</v>
      </c>
      <c r="I170" s="238" t="s">
        <v>1368</v>
      </c>
      <c r="J170" s="238">
        <v>50</v>
      </c>
      <c r="K170" s="279"/>
    </row>
    <row r="171" spans="2:11" ht="15" customHeight="1">
      <c r="B171" s="258"/>
      <c r="C171" s="238" t="s">
        <v>1374</v>
      </c>
      <c r="D171" s="238"/>
      <c r="E171" s="238"/>
      <c r="F171" s="257" t="s">
        <v>1366</v>
      </c>
      <c r="G171" s="238"/>
      <c r="H171" s="238" t="s">
        <v>1432</v>
      </c>
      <c r="I171" s="238" t="s">
        <v>1376</v>
      </c>
      <c r="J171" s="238"/>
      <c r="K171" s="279"/>
    </row>
    <row r="172" spans="2:11" ht="15" customHeight="1">
      <c r="B172" s="258"/>
      <c r="C172" s="238" t="s">
        <v>1385</v>
      </c>
      <c r="D172" s="238"/>
      <c r="E172" s="238"/>
      <c r="F172" s="257" t="s">
        <v>1372</v>
      </c>
      <c r="G172" s="238"/>
      <c r="H172" s="238" t="s">
        <v>1432</v>
      </c>
      <c r="I172" s="238" t="s">
        <v>1368</v>
      </c>
      <c r="J172" s="238">
        <v>50</v>
      </c>
      <c r="K172" s="279"/>
    </row>
    <row r="173" spans="2:11" ht="15" customHeight="1">
      <c r="B173" s="258"/>
      <c r="C173" s="238" t="s">
        <v>1393</v>
      </c>
      <c r="D173" s="238"/>
      <c r="E173" s="238"/>
      <c r="F173" s="257" t="s">
        <v>1372</v>
      </c>
      <c r="G173" s="238"/>
      <c r="H173" s="238" t="s">
        <v>1432</v>
      </c>
      <c r="I173" s="238" t="s">
        <v>1368</v>
      </c>
      <c r="J173" s="238">
        <v>50</v>
      </c>
      <c r="K173" s="279"/>
    </row>
    <row r="174" spans="2:11" ht="15" customHeight="1">
      <c r="B174" s="258"/>
      <c r="C174" s="238" t="s">
        <v>1391</v>
      </c>
      <c r="D174" s="238"/>
      <c r="E174" s="238"/>
      <c r="F174" s="257" t="s">
        <v>1372</v>
      </c>
      <c r="G174" s="238"/>
      <c r="H174" s="238" t="s">
        <v>1432</v>
      </c>
      <c r="I174" s="238" t="s">
        <v>1368</v>
      </c>
      <c r="J174" s="238">
        <v>50</v>
      </c>
      <c r="K174" s="279"/>
    </row>
    <row r="175" spans="2:11" ht="15" customHeight="1">
      <c r="B175" s="258"/>
      <c r="C175" s="238" t="s">
        <v>200</v>
      </c>
      <c r="D175" s="238"/>
      <c r="E175" s="238"/>
      <c r="F175" s="257" t="s">
        <v>1366</v>
      </c>
      <c r="G175" s="238"/>
      <c r="H175" s="238" t="s">
        <v>1433</v>
      </c>
      <c r="I175" s="238" t="s">
        <v>1434</v>
      </c>
      <c r="J175" s="238"/>
      <c r="K175" s="279"/>
    </row>
    <row r="176" spans="2:11" ht="15" customHeight="1">
      <c r="B176" s="258"/>
      <c r="C176" s="238" t="s">
        <v>62</v>
      </c>
      <c r="D176" s="238"/>
      <c r="E176" s="238"/>
      <c r="F176" s="257" t="s">
        <v>1366</v>
      </c>
      <c r="G176" s="238"/>
      <c r="H176" s="238" t="s">
        <v>1435</v>
      </c>
      <c r="I176" s="238" t="s">
        <v>1436</v>
      </c>
      <c r="J176" s="238">
        <v>1</v>
      </c>
      <c r="K176" s="279"/>
    </row>
    <row r="177" spans="2:11" ht="15" customHeight="1">
      <c r="B177" s="258"/>
      <c r="C177" s="238" t="s">
        <v>58</v>
      </c>
      <c r="D177" s="238"/>
      <c r="E177" s="238"/>
      <c r="F177" s="257" t="s">
        <v>1366</v>
      </c>
      <c r="G177" s="238"/>
      <c r="H177" s="238" t="s">
        <v>1437</v>
      </c>
      <c r="I177" s="238" t="s">
        <v>1368</v>
      </c>
      <c r="J177" s="238">
        <v>20</v>
      </c>
      <c r="K177" s="279"/>
    </row>
    <row r="178" spans="2:11" ht="15" customHeight="1">
      <c r="B178" s="258"/>
      <c r="C178" s="238" t="s">
        <v>201</v>
      </c>
      <c r="D178" s="238"/>
      <c r="E178" s="238"/>
      <c r="F178" s="257" t="s">
        <v>1366</v>
      </c>
      <c r="G178" s="238"/>
      <c r="H178" s="238" t="s">
        <v>1438</v>
      </c>
      <c r="I178" s="238" t="s">
        <v>1368</v>
      </c>
      <c r="J178" s="238">
        <v>255</v>
      </c>
      <c r="K178" s="279"/>
    </row>
    <row r="179" spans="2:11" ht="15" customHeight="1">
      <c r="B179" s="258"/>
      <c r="C179" s="238" t="s">
        <v>202</v>
      </c>
      <c r="D179" s="238"/>
      <c r="E179" s="238"/>
      <c r="F179" s="257" t="s">
        <v>1366</v>
      </c>
      <c r="G179" s="238"/>
      <c r="H179" s="238" t="s">
        <v>1331</v>
      </c>
      <c r="I179" s="238" t="s">
        <v>1368</v>
      </c>
      <c r="J179" s="238">
        <v>10</v>
      </c>
      <c r="K179" s="279"/>
    </row>
    <row r="180" spans="2:11" ht="15" customHeight="1">
      <c r="B180" s="258"/>
      <c r="C180" s="238" t="s">
        <v>203</v>
      </c>
      <c r="D180" s="238"/>
      <c r="E180" s="238"/>
      <c r="F180" s="257" t="s">
        <v>1366</v>
      </c>
      <c r="G180" s="238"/>
      <c r="H180" s="238" t="s">
        <v>1439</v>
      </c>
      <c r="I180" s="238" t="s">
        <v>1400</v>
      </c>
      <c r="J180" s="238"/>
      <c r="K180" s="279"/>
    </row>
    <row r="181" spans="2:11" ht="15" customHeight="1">
      <c r="B181" s="258"/>
      <c r="C181" s="238" t="s">
        <v>1440</v>
      </c>
      <c r="D181" s="238"/>
      <c r="E181" s="238"/>
      <c r="F181" s="257" t="s">
        <v>1366</v>
      </c>
      <c r="G181" s="238"/>
      <c r="H181" s="238" t="s">
        <v>1441</v>
      </c>
      <c r="I181" s="238" t="s">
        <v>1400</v>
      </c>
      <c r="J181" s="238"/>
      <c r="K181" s="279"/>
    </row>
    <row r="182" spans="2:11" ht="15" customHeight="1">
      <c r="B182" s="258"/>
      <c r="C182" s="238" t="s">
        <v>1429</v>
      </c>
      <c r="D182" s="238"/>
      <c r="E182" s="238"/>
      <c r="F182" s="257" t="s">
        <v>1366</v>
      </c>
      <c r="G182" s="238"/>
      <c r="H182" s="238" t="s">
        <v>1442</v>
      </c>
      <c r="I182" s="238" t="s">
        <v>1400</v>
      </c>
      <c r="J182" s="238"/>
      <c r="K182" s="279"/>
    </row>
    <row r="183" spans="2:11" ht="15" customHeight="1">
      <c r="B183" s="258"/>
      <c r="C183" s="238" t="s">
        <v>206</v>
      </c>
      <c r="D183" s="238"/>
      <c r="E183" s="238"/>
      <c r="F183" s="257" t="s">
        <v>1372</v>
      </c>
      <c r="G183" s="238"/>
      <c r="H183" s="238" t="s">
        <v>1443</v>
      </c>
      <c r="I183" s="238" t="s">
        <v>1368</v>
      </c>
      <c r="J183" s="238">
        <v>50</v>
      </c>
      <c r="K183" s="279"/>
    </row>
    <row r="184" spans="2:11" ht="15" customHeight="1">
      <c r="B184" s="285"/>
      <c r="C184" s="267"/>
      <c r="D184" s="267"/>
      <c r="E184" s="267"/>
      <c r="F184" s="267"/>
      <c r="G184" s="267"/>
      <c r="H184" s="267"/>
      <c r="I184" s="267"/>
      <c r="J184" s="267"/>
      <c r="K184" s="286"/>
    </row>
    <row r="185" spans="2:11" ht="18.75" customHeight="1">
      <c r="B185" s="234"/>
      <c r="C185" s="238"/>
      <c r="D185" s="238"/>
      <c r="E185" s="238"/>
      <c r="F185" s="257"/>
      <c r="G185" s="238"/>
      <c r="H185" s="238"/>
      <c r="I185" s="238"/>
      <c r="J185" s="238"/>
      <c r="K185" s="234"/>
    </row>
    <row r="186" spans="2:11" ht="18.75" customHeight="1"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</row>
    <row r="187" spans="2:11" ht="13.5">
      <c r="B187" s="225"/>
      <c r="C187" s="226"/>
      <c r="D187" s="226"/>
      <c r="E187" s="226"/>
      <c r="F187" s="226"/>
      <c r="G187" s="226"/>
      <c r="H187" s="226"/>
      <c r="I187" s="226"/>
      <c r="J187" s="226"/>
      <c r="K187" s="227"/>
    </row>
    <row r="188" spans="2:11" ht="21">
      <c r="B188" s="228"/>
      <c r="C188" s="343" t="s">
        <v>1444</v>
      </c>
      <c r="D188" s="343"/>
      <c r="E188" s="343"/>
      <c r="F188" s="343"/>
      <c r="G188" s="343"/>
      <c r="H188" s="343"/>
      <c r="I188" s="343"/>
      <c r="J188" s="343"/>
      <c r="K188" s="229"/>
    </row>
    <row r="189" spans="2:11" ht="25.5" customHeight="1">
      <c r="B189" s="228"/>
      <c r="C189" s="291" t="s">
        <v>1445</v>
      </c>
      <c r="D189" s="291"/>
      <c r="E189" s="291"/>
      <c r="F189" s="291" t="s">
        <v>1446</v>
      </c>
      <c r="G189" s="292"/>
      <c r="H189" s="349" t="s">
        <v>1447</v>
      </c>
      <c r="I189" s="349"/>
      <c r="J189" s="349"/>
      <c r="K189" s="229"/>
    </row>
    <row r="190" spans="2:11" ht="5.25" customHeight="1">
      <c r="B190" s="258"/>
      <c r="C190" s="255"/>
      <c r="D190" s="255"/>
      <c r="E190" s="255"/>
      <c r="F190" s="255"/>
      <c r="G190" s="238"/>
      <c r="H190" s="255"/>
      <c r="I190" s="255"/>
      <c r="J190" s="255"/>
      <c r="K190" s="279"/>
    </row>
    <row r="191" spans="2:11" ht="15" customHeight="1">
      <c r="B191" s="258"/>
      <c r="C191" s="238" t="s">
        <v>1448</v>
      </c>
      <c r="D191" s="238"/>
      <c r="E191" s="238"/>
      <c r="F191" s="257" t="s">
        <v>48</v>
      </c>
      <c r="G191" s="238"/>
      <c r="H191" s="350" t="s">
        <v>1449</v>
      </c>
      <c r="I191" s="350"/>
      <c r="J191" s="350"/>
      <c r="K191" s="279"/>
    </row>
    <row r="192" spans="2:11" ht="15" customHeight="1">
      <c r="B192" s="258"/>
      <c r="C192" s="264"/>
      <c r="D192" s="238"/>
      <c r="E192" s="238"/>
      <c r="F192" s="257" t="s">
        <v>49</v>
      </c>
      <c r="G192" s="238"/>
      <c r="H192" s="350" t="s">
        <v>1450</v>
      </c>
      <c r="I192" s="350"/>
      <c r="J192" s="350"/>
      <c r="K192" s="279"/>
    </row>
    <row r="193" spans="2:11" ht="15" customHeight="1">
      <c r="B193" s="258"/>
      <c r="C193" s="264"/>
      <c r="D193" s="238"/>
      <c r="E193" s="238"/>
      <c r="F193" s="257" t="s">
        <v>52</v>
      </c>
      <c r="G193" s="238"/>
      <c r="H193" s="350" t="s">
        <v>1451</v>
      </c>
      <c r="I193" s="350"/>
      <c r="J193" s="350"/>
      <c r="K193" s="279"/>
    </row>
    <row r="194" spans="2:11" ht="15" customHeight="1">
      <c r="B194" s="258"/>
      <c r="C194" s="238"/>
      <c r="D194" s="238"/>
      <c r="E194" s="238"/>
      <c r="F194" s="257" t="s">
        <v>50</v>
      </c>
      <c r="G194" s="238"/>
      <c r="H194" s="350" t="s">
        <v>1452</v>
      </c>
      <c r="I194" s="350"/>
      <c r="J194" s="350"/>
      <c r="K194" s="279"/>
    </row>
    <row r="195" spans="2:11" ht="15" customHeight="1">
      <c r="B195" s="258"/>
      <c r="C195" s="238"/>
      <c r="D195" s="238"/>
      <c r="E195" s="238"/>
      <c r="F195" s="257" t="s">
        <v>51</v>
      </c>
      <c r="G195" s="238"/>
      <c r="H195" s="350" t="s">
        <v>1453</v>
      </c>
      <c r="I195" s="350"/>
      <c r="J195" s="350"/>
      <c r="K195" s="279"/>
    </row>
    <row r="196" spans="2:11" ht="15" customHeight="1">
      <c r="B196" s="258"/>
      <c r="C196" s="238"/>
      <c r="D196" s="238"/>
      <c r="E196" s="238"/>
      <c r="F196" s="257"/>
      <c r="G196" s="238"/>
      <c r="H196" s="238"/>
      <c r="I196" s="238"/>
      <c r="J196" s="238"/>
      <c r="K196" s="279"/>
    </row>
    <row r="197" spans="2:11" ht="15" customHeight="1">
      <c r="B197" s="258"/>
      <c r="C197" s="238" t="s">
        <v>1412</v>
      </c>
      <c r="D197" s="238"/>
      <c r="E197" s="238"/>
      <c r="F197" s="257" t="s">
        <v>83</v>
      </c>
      <c r="G197" s="238"/>
      <c r="H197" s="350" t="s">
        <v>1454</v>
      </c>
      <c r="I197" s="350"/>
      <c r="J197" s="350"/>
      <c r="K197" s="279"/>
    </row>
    <row r="198" spans="2:11" ht="15" customHeight="1">
      <c r="B198" s="258"/>
      <c r="C198" s="264"/>
      <c r="D198" s="238"/>
      <c r="E198" s="238"/>
      <c r="F198" s="257" t="s">
        <v>1310</v>
      </c>
      <c r="G198" s="238"/>
      <c r="H198" s="350" t="s">
        <v>1311</v>
      </c>
      <c r="I198" s="350"/>
      <c r="J198" s="350"/>
      <c r="K198" s="279"/>
    </row>
    <row r="199" spans="2:11" ht="15" customHeight="1">
      <c r="B199" s="258"/>
      <c r="C199" s="238"/>
      <c r="D199" s="238"/>
      <c r="E199" s="238"/>
      <c r="F199" s="257" t="s">
        <v>1308</v>
      </c>
      <c r="G199" s="238"/>
      <c r="H199" s="350" t="s">
        <v>1455</v>
      </c>
      <c r="I199" s="350"/>
      <c r="J199" s="350"/>
      <c r="K199" s="279"/>
    </row>
    <row r="200" spans="2:11" ht="15" customHeight="1">
      <c r="B200" s="293"/>
      <c r="C200" s="264"/>
      <c r="D200" s="264"/>
      <c r="E200" s="264"/>
      <c r="F200" s="257" t="s">
        <v>1312</v>
      </c>
      <c r="G200" s="243"/>
      <c r="H200" s="348" t="s">
        <v>1313</v>
      </c>
      <c r="I200" s="348"/>
      <c r="J200" s="348"/>
      <c r="K200" s="294"/>
    </row>
    <row r="201" spans="2:11" ht="15" customHeight="1">
      <c r="B201" s="293"/>
      <c r="C201" s="264"/>
      <c r="D201" s="264"/>
      <c r="E201" s="264"/>
      <c r="F201" s="257" t="s">
        <v>1314</v>
      </c>
      <c r="G201" s="243"/>
      <c r="H201" s="348" t="s">
        <v>1285</v>
      </c>
      <c r="I201" s="348"/>
      <c r="J201" s="348"/>
      <c r="K201" s="294"/>
    </row>
    <row r="202" spans="2:11" ht="15" customHeight="1">
      <c r="B202" s="293"/>
      <c r="C202" s="264"/>
      <c r="D202" s="264"/>
      <c r="E202" s="264"/>
      <c r="F202" s="295"/>
      <c r="G202" s="243"/>
      <c r="H202" s="296"/>
      <c r="I202" s="296"/>
      <c r="J202" s="296"/>
      <c r="K202" s="294"/>
    </row>
    <row r="203" spans="2:11" ht="15" customHeight="1">
      <c r="B203" s="293"/>
      <c r="C203" s="238" t="s">
        <v>1436</v>
      </c>
      <c r="D203" s="264"/>
      <c r="E203" s="264"/>
      <c r="F203" s="257">
        <v>1</v>
      </c>
      <c r="G203" s="243"/>
      <c r="H203" s="348" t="s">
        <v>1456</v>
      </c>
      <c r="I203" s="348"/>
      <c r="J203" s="348"/>
      <c r="K203" s="294"/>
    </row>
    <row r="204" spans="2:11" ht="15" customHeight="1">
      <c r="B204" s="293"/>
      <c r="C204" s="264"/>
      <c r="D204" s="264"/>
      <c r="E204" s="264"/>
      <c r="F204" s="257">
        <v>2</v>
      </c>
      <c r="G204" s="243"/>
      <c r="H204" s="348" t="s">
        <v>1457</v>
      </c>
      <c r="I204" s="348"/>
      <c r="J204" s="348"/>
      <c r="K204" s="294"/>
    </row>
    <row r="205" spans="2:11" ht="15" customHeight="1">
      <c r="B205" s="293"/>
      <c r="C205" s="264"/>
      <c r="D205" s="264"/>
      <c r="E205" s="264"/>
      <c r="F205" s="257">
        <v>3</v>
      </c>
      <c r="G205" s="243"/>
      <c r="H205" s="348" t="s">
        <v>1458</v>
      </c>
      <c r="I205" s="348"/>
      <c r="J205" s="348"/>
      <c r="K205" s="294"/>
    </row>
    <row r="206" spans="2:11" ht="15" customHeight="1">
      <c r="B206" s="293"/>
      <c r="C206" s="264"/>
      <c r="D206" s="264"/>
      <c r="E206" s="264"/>
      <c r="F206" s="257">
        <v>4</v>
      </c>
      <c r="G206" s="243"/>
      <c r="H206" s="348" t="s">
        <v>1459</v>
      </c>
      <c r="I206" s="348"/>
      <c r="J206" s="348"/>
      <c r="K206" s="294"/>
    </row>
    <row r="207" spans="2:11" ht="12.75" customHeight="1">
      <c r="B207" s="297"/>
      <c r="C207" s="298"/>
      <c r="D207" s="298"/>
      <c r="E207" s="298"/>
      <c r="F207" s="298"/>
      <c r="G207" s="298"/>
      <c r="H207" s="298"/>
      <c r="I207" s="298"/>
      <c r="J207" s="298"/>
      <c r="K207" s="299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Šišková, Michaela</dc:creator>
  <cp:keywords/>
  <dc:description/>
  <cp:lastModifiedBy>Šišková, Michaela</cp:lastModifiedBy>
  <cp:lastPrinted>2014-12-10T06:50:23Z</cp:lastPrinted>
  <dcterms:created xsi:type="dcterms:W3CDTF">2017-04-12T11:32:57Z</dcterms:created>
  <dcterms:modified xsi:type="dcterms:W3CDTF">2017-04-12T11:32:57Z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