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 windowHeight="1185" activeTab="0"/>
  </bookViews>
  <sheets>
    <sheet name="Rekapitulace stavby" sheetId="1" r:id="rId1"/>
    <sheet name="01 - Stavební část" sheetId="2" r:id="rId2"/>
    <sheet name="Pokyny pro vyplnění" sheetId="3" r:id="rId3"/>
  </sheets>
  <definedNames>
    <definedName name="_xlnm._FilterDatabase" localSheetId="1" hidden="1">'01 - Stavební část'!$C$89:$K$89</definedName>
    <definedName name="_xlnm.Print_Titles" localSheetId="1">'01 - Stavební část'!$89:$89</definedName>
    <definedName name="_xlnm.Print_Titles" localSheetId="0">'Rekapitulace stavby'!$49:$49</definedName>
    <definedName name="_xlnm.Print_Area" localSheetId="1">'01 - Stavební část'!$C$4:$J$36,'01 - Stavební část'!$C$42:$J$71,'01 - Stavební část'!$C$77:$K$265</definedName>
    <definedName name="_xlnm.Print_Area" localSheetId="2">'Pokyny pro vyplnění'!$B$2:$K$69,'Pokyny pro vyplnění'!$B$72:$K$116,'Pokyny pro vyplnění'!$B$119:$K$188,'Pokyny pro vyplnění'!$B$192:$K$212</definedName>
    <definedName name="_xlnm.Print_Area" localSheetId="0">'Rekapitulace stavby'!$D$4:$AO$33,'Rekapitulace stavby'!$C$39:$AQ$53</definedName>
  </definedNames>
  <calcPr fullCalcOnLoad="1"/>
</workbook>
</file>

<file path=xl/sharedStrings.xml><?xml version="1.0" encoding="utf-8"?>
<sst xmlns="http://schemas.openxmlformats.org/spreadsheetml/2006/main" count="2165" uniqueCount="612">
  <si>
    <t>Export VZ</t>
  </si>
  <si>
    <t>List obsahuje:</t>
  </si>
  <si>
    <t>3.0</t>
  </si>
  <si>
    <t>ZAMOK</t>
  </si>
  <si>
    <t>False</t>
  </si>
  <si>
    <t>{a520a0c2-ba9d-4911-ab35-8cb0a194d9c3}</t>
  </si>
  <si>
    <t>0,01</t>
  </si>
  <si>
    <t>21</t>
  </si>
  <si>
    <t>15</t>
  </si>
  <si>
    <t>REKAPITULACE STAVBY</t>
  </si>
  <si>
    <t>v ---  níže se nacházejí doplnkové a pomocné údaje k sestavám  --- v</t>
  </si>
  <si>
    <t>Návod na vyplnění</t>
  </si>
  <si>
    <t>0,001</t>
  </si>
  <si>
    <t>Kód:</t>
  </si>
  <si>
    <t>201640</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</si>
  <si>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</si>
  <si>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</si>
  <si>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Zastřešení nákladové rampy</t>
  </si>
  <si>
    <t>0,1</t>
  </si>
  <si>
    <t>KSO:</t>
  </si>
  <si>
    <t/>
  </si>
  <si>
    <t>CC-CZ:</t>
  </si>
  <si>
    <t>1</t>
  </si>
  <si>
    <t>Místo:</t>
  </si>
  <si>
    <t>Sokolov</t>
  </si>
  <si>
    <t>Datum:</t>
  </si>
  <si>
    <t>12.10.2016</t>
  </si>
  <si>
    <t>10</t>
  </si>
  <si>
    <t>100</t>
  </si>
  <si>
    <t>Zadavatel:</t>
  </si>
  <si>
    <t>IČ:</t>
  </si>
  <si>
    <t>Město Sokolov</t>
  </si>
  <si>
    <t>DIČ:</t>
  </si>
  <si>
    <t>Uchazeč:</t>
  </si>
  <si>
    <t>Vyplň údaj</t>
  </si>
  <si>
    <t>True</t>
  </si>
  <si>
    <t>Projektant:</t>
  </si>
  <si>
    <t>Ing. Arch Olga Růžičková</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</si>
  <si>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</si>
  <si>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</si>
  <si>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</si>
  <si>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</si>
  <si>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</si>
  <si>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</si>
  <si>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</si>
  <si>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</si>
  <si>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</si>
  <si>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</si>
  <si>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</si>
  <si>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</si>
  <si>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</si>
  <si>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</si>
  <si>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</si>
  <si>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</si>
  <si>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</si>
  <si>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</si>
  <si>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</si>
  <si>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</si>
  <si>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</si>
  <si>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</si>
  <si>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</si>
  <si>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</si>
  <si>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</si>
  <si>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</si>
  <si>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</si>
  <si>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</si>
  <si>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</si>
  <si>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</si>
  <si>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</si>
  <si>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</si>
  <si>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</si>
  <si>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</si>
  <si>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</si>
  <si>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</si>
  <si>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</si>
  <si>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</si>
  <si>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</si>
  <si>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</si>
  <si>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Stavební část</t>
  </si>
  <si>
    <t>STA</t>
  </si>
  <si>
    <t>{f630f973-3265-45bc-95ee-48e76ee3324b}</t>
  </si>
  <si>
    <t>2</t>
  </si>
  <si>
    <t>Zpět na list:</t>
  </si>
  <si>
    <t>KRYCÍ LIST SOUPISU</t>
  </si>
  <si>
    <t>Objekt:</t>
  </si>
  <si>
    <t>01 - Stavební část</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</si>
  <si>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</si>
  <si>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</si>
  <si>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</si>
  <si>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</si>
  <si>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</si>
  <si>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</si>
  <si>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</si>
  <si>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</si>
  <si>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6 - Úpravy povrchů, podlahy a osazování výplní</t>
  </si>
  <si>
    <t xml:space="preserve">    9 - Ostatní konstrukce a práce, bourání</t>
  </si>
  <si>
    <t>PSV - Práce a dodávky PSV</t>
  </si>
  <si>
    <t xml:space="preserve">    713 - Izolace tepelné</t>
  </si>
  <si>
    <t xml:space="preserve">    764 - Konstrukce klempířské</t>
  </si>
  <si>
    <t xml:space="preserve">    767 - Konstrukce zámečnické</t>
  </si>
  <si>
    <t xml:space="preserve">    783 - Dokončovací práce - nátěry</t>
  </si>
  <si>
    <t xml:space="preserve">    787 - Dokončovací práce - zasklívání</t>
  </si>
  <si>
    <t>VRN - Vedlejší rozpočtové náklady</t>
  </si>
  <si>
    <t xml:space="preserve">    VRN1 - Průzkumné, geodetické a projektové práce</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</si>
  <si>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</si>
  <si>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</si>
  <si>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</si>
  <si>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</si>
  <si>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</si>
  <si>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</si>
  <si>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</si>
  <si>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</si>
  <si>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</si>
  <si>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</si>
  <si>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</si>
  <si>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</si>
  <si>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</si>
  <si>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</si>
  <si>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</si>
  <si>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</si>
  <si>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</si>
  <si>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</si>
  <si>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</si>
  <si>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</si>
  <si>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133201101</t>
  </si>
  <si>
    <t>Hloubení šachet v hornině tř. 3 objemu do 100 m3</t>
  </si>
  <si>
    <t>m3</t>
  </si>
  <si>
    <t>CS ÚRS 2016 01</t>
  </si>
  <si>
    <t>4</t>
  </si>
  <si>
    <t>-65269803</t>
  </si>
  <si>
    <t>PP</t>
  </si>
  <si>
    <t>Hloubení zapažených i nezapažených šachet s případným nutným přemístěním výkopku ve výkopišti v hornině tř. 3 do 100 m3</t>
  </si>
  <si>
    <t>PSC</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</si>
  <si>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</si>
  <si>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VV</t>
  </si>
  <si>
    <t>(1*1*0,5) "vsakovací štěrkové lože</t>
  </si>
  <si>
    <t>133201102</t>
  </si>
  <si>
    <t>Hloubení šachet v hornině tř. 3 objemu přes 100 m3</t>
  </si>
  <si>
    <t>612611760</t>
  </si>
  <si>
    <t>Hloubení zapažených i nezapažených šachet s případným nutným přemístěním výkopku ve výkopišti v hornině tř. 3 přes 100 m3</t>
  </si>
  <si>
    <t>0,5*0,5 'Přepočtené koeficientem množství</t>
  </si>
  <si>
    <t>3</t>
  </si>
  <si>
    <t>162201211</t>
  </si>
  <si>
    <t>Vodorovné přemístění výkopku z horniny tř. 1 až 4 stavebním kolečkem do 10 m</t>
  </si>
  <si>
    <t>1694763331</t>
  </si>
  <si>
    <t>Vodorovné přemístění výkopku stavebním kolečkem s vyprázdněním kolečka na hromady nebo do dopravního prostředku na vzdálenost do 10 m z horniny tř. 1 až 4</t>
  </si>
  <si>
    <t>162201219</t>
  </si>
  <si>
    <t>Příplatek k vodorovnému přemístění výkopku z horniny tř. 1 až 4 stavebním kolečkem ZKD 10 m</t>
  </si>
  <si>
    <t>530122728</t>
  </si>
  <si>
    <t>Vodorovné přemístění výkopku stavebním kolečkem s vyprázdněním kolečka na hromady nebo do dopravního prostředku na vzdálenost do 10 m z horniny Příplatek k ceně za každých dalších 10 m</t>
  </si>
  <si>
    <t>0,5*4 'Přepočtené koeficientem množství</t>
  </si>
  <si>
    <t>5</t>
  </si>
  <si>
    <t>167101101</t>
  </si>
  <si>
    <t>Nakládání výkopku z hornin tř. 1 až 4 do 100 m3</t>
  </si>
  <si>
    <t>-1203888500</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</si>
  <si>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</si>
  <si>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</si>
  <si>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6</t>
  </si>
  <si>
    <t>171203111</t>
  </si>
  <si>
    <t>Uložení a hrubé rozhrnutí výkopku bez zhutnění v rovině a ve svahu do 1:5</t>
  </si>
  <si>
    <t>1737416370</t>
  </si>
  <si>
    <t>Uložení výkopku bez zhutnění s hrubým rozhrnutím v rovině nebo na svahu do 1:5</t>
  </si>
  <si>
    <t xml:space="preserve">Poznámka k souboru cen:
1. Ceny jsou určeny pro ukládání výkopku objemu do 200 m3 na jednom objektu; pro ukládání výkopku     přes 200 m3 lze použít ceny souboru cen 171 20-12 Uložení sypaniny, části A01 katalogu 800-1 Zemní     práce. 2. V cenách o sklonu svahu přes 1:1 jsou uvažovány podmínky pro svahy běžně schůdné; bez použití     lezeckých technik. V případě použití lezeckých technik se tyto náklady oceňují individuálně. </t>
  </si>
  <si>
    <t>7</t>
  </si>
  <si>
    <t>181102302</t>
  </si>
  <si>
    <t>Úprava pláně v zářezech se zhutněním</t>
  </si>
  <si>
    <t>m2</t>
  </si>
  <si>
    <t>-618628542</t>
  </si>
  <si>
    <t>Úprava pláně na stavbách dálnic v zářezech mimo skalních se zhutněním</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</si>
  <si>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</si>
  <si>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Zakládání</t>
  </si>
  <si>
    <t>8</t>
  </si>
  <si>
    <t>211561111</t>
  </si>
  <si>
    <t>Výplň odvodňovacích žeber nebo trativodů kamenivem hrubým drceným frakce 4 až 16 mm</t>
  </si>
  <si>
    <t>-796412269</t>
  </si>
  <si>
    <t>Výplň kamenivem do rýh odvodňovacích žeber nebo trativodů bez zhutnění, s úpravou povrchu výplně kamenivem hrubým drceným frakce 4 až 16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</si>
  <si>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</si>
  <si>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(1*1*1) "vsakovací štěrkové lože</t>
  </si>
  <si>
    <t>Úpravy povrchů, podlahy a osazování výplní</t>
  </si>
  <si>
    <t>9</t>
  </si>
  <si>
    <t>622215121</t>
  </si>
  <si>
    <t>Oprava kontaktního zateplení stěn z polystyrenových desek tloušťky do 120 mm plochy do 0,1m2</t>
  </si>
  <si>
    <t>kus</t>
  </si>
  <si>
    <t>725729839</t>
  </si>
  <si>
    <t>Oprava kontaktního zateplení z polystyrenových desek jednotlivých malých ploch tloušťky přes 80 do 120 mm stěn, plochy jednotlivě do 0,1 m2</t>
  </si>
  <si>
    <t xml:space="preserve">Poznámka k souboru cen:
1. V cenách jsou započteny náklady na:     a) vyříznutí otvoru pro vložení opravované části,     b) upevnění vkládaných desek plochy do 0,1 m2 celoplošným lepením, desek přes 0,1 m2 lepením a         talířovými hmoždinkami , včetně jejich dodávky,     c) přestěrkování vkládaných izolačních desek,     d) vložení sklovláknité tkaniny s přesahem. 2. Výměra opravy zateplení je rovna velikosti plochy vkládané části. </t>
  </si>
  <si>
    <t>3 "detail 02</t>
  </si>
  <si>
    <t>Ostatní konstrukce a práce, bourání</t>
  </si>
  <si>
    <t>949101112</t>
  </si>
  <si>
    <t>Lešení pomocné pro objekty pozemních staveb s lešeňovou podlahou v do 3,5 m zatížení do 150 kg/m2</t>
  </si>
  <si>
    <t>57979669</t>
  </si>
  <si>
    <t>Lešení pomocné pracovní pro objekty pozemních staveb pro zatížení do 150 kg/m2, o výšce lešeňové podlahy přes 1,9 do 3,5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</si>
  <si>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</si>
  <si>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(6,9+3,1)*5</t>
  </si>
  <si>
    <t>11</t>
  </si>
  <si>
    <t>953961214</t>
  </si>
  <si>
    <t>Kotvy chemickou patronou M 16 hl 125 mm do betonu, ŽB nebo kamene s vyvrtáním otvoru</t>
  </si>
  <si>
    <t>773523334</t>
  </si>
  <si>
    <t>Kotvy chemické s vyvrtáním otvoru do betonu, železobetonu nebo tvrdého kamene chemická patrona, velikost M 16, hloubka 125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</si>
  <si>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</si>
  <si>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(2*2) "detail 02</t>
  </si>
  <si>
    <t>12</t>
  </si>
  <si>
    <t>953962212</t>
  </si>
  <si>
    <t>Kotvy chemickým tmelem M 10 hl 80 mm do zdiva z děrovaných cihel s pouzdrem a vyvrtáním otvoru</t>
  </si>
  <si>
    <t>605808881</t>
  </si>
  <si>
    <t>Kotvy chemické s vyvrtáním otvoru do zdiva z děrovaných cihel tmel se síťovým pouzdrem, hloubka 80 mm, velikost M 10</t>
  </si>
  <si>
    <t>(3*4) "detail 02</t>
  </si>
  <si>
    <t>PSV</t>
  </si>
  <si>
    <t>Práce a dodávky PSV</t>
  </si>
  <si>
    <t>713</t>
  </si>
  <si>
    <t>Izolace tepelné</t>
  </si>
  <si>
    <t>13</t>
  </si>
  <si>
    <t>713131141</t>
  </si>
  <si>
    <t>Montáž izolace tepelné stěn a základů lepením celoplošně rohoží, pásů, dílců, desek</t>
  </si>
  <si>
    <t>16</t>
  </si>
  <si>
    <t>1380624195</t>
  </si>
  <si>
    <t>Montáž tepelné izolace stěn rohožemi, pásy, deskami, dílci, bloky (izolační materiál ve specifikaci) lepením celoplošně</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</si>
  <si>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</si>
  <si>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(0,25*0,25)*3</t>
  </si>
  <si>
    <t>14</t>
  </si>
  <si>
    <t>M</t>
  </si>
  <si>
    <t>specifikace-02</t>
  </si>
  <si>
    <t>purenit tl. 20 mm</t>
  </si>
  <si>
    <t>32</t>
  </si>
  <si>
    <t>1428337692</t>
  </si>
  <si>
    <t>0,188*1,1 'Přepočtené koeficientem množství</t>
  </si>
  <si>
    <t>998713101</t>
  </si>
  <si>
    <t>Přesun hmot tonážní pro izolace tepelné v objektech v do 6 m</t>
  </si>
  <si>
    <t>t</t>
  </si>
  <si>
    <t>-344240028</t>
  </si>
  <si>
    <t>Přesun hmot pro izolace tepelné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</si>
  <si>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</si>
  <si>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764</t>
  </si>
  <si>
    <t>Konstrukce klempířské</t>
  </si>
  <si>
    <t>764311613</t>
  </si>
  <si>
    <t>Lemování rovných zdí střech s krytinou skládanou z Pz s povrchovou úpravou rš 250 mm</t>
  </si>
  <si>
    <t>m</t>
  </si>
  <si>
    <t>981525274</t>
  </si>
  <si>
    <t>Lemování zdí z pozinkovaného plechu s povrchovou úpravou boční nebo horní rovné, střech s krytinou skládanou mimo prejzovou rš 250 mm</t>
  </si>
  <si>
    <t>6,9 "podélné lemování</t>
  </si>
  <si>
    <t>17</t>
  </si>
  <si>
    <t>764511612</t>
  </si>
  <si>
    <t>Žlab podokapní hranatý z Pz s povrchovou úpravou rš 330 mm</t>
  </si>
  <si>
    <t>-1773936231</t>
  </si>
  <si>
    <t>Žlab podokapní z pozinkovaného plechu s povrchovou úpravou včetně háků a čel hranatý rš 330 mm</t>
  </si>
  <si>
    <t>(6,9+1,1) "okapový žlab hranatý š. 100 mm</t>
  </si>
  <si>
    <t>18</t>
  </si>
  <si>
    <t>764511662</t>
  </si>
  <si>
    <t>Kotlík hranatý pro podokapní žlaby z Pz s povrchovou úpravou 330/100 mm</t>
  </si>
  <si>
    <t>-734747520</t>
  </si>
  <si>
    <t>Žlab podokapní z pozinkovaného plechu s povrchovou úpravou včetně háků a čel kotlík hranatý, rš žlabu/průměr svodu 330/100 mm</t>
  </si>
  <si>
    <t>(4,32+1) "hranatý svod zaústěný ve štěrkovém loži</t>
  </si>
  <si>
    <t>19</t>
  </si>
  <si>
    <t>998764101</t>
  </si>
  <si>
    <t>Přesun hmot tonážní pro konstrukce klempířské v objektech v do 6 m</t>
  </si>
  <si>
    <t>-1994373808</t>
  </si>
  <si>
    <t>Přesun hmot pro konstrukce klempířské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</si>
  <si>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</si>
  <si>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t>
  </si>
  <si>
    <t>Konstrukce zámečnické</t>
  </si>
  <si>
    <t>20</t>
  </si>
  <si>
    <t>767990001R</t>
  </si>
  <si>
    <t>Montážní práce - jeřáb; hodinová sazba</t>
  </si>
  <si>
    <t>hod</t>
  </si>
  <si>
    <t>-181869593</t>
  </si>
  <si>
    <t>767995111</t>
  </si>
  <si>
    <t>Montáž atypických zámečnických konstrukcí hmotnosti do 5 kg</t>
  </si>
  <si>
    <t>kg</t>
  </si>
  <si>
    <t>763902063</t>
  </si>
  <si>
    <t>Montáž ostatních atypických zámečnických konstrukcí hmotnosti do 5 kg</t>
  </si>
  <si>
    <t xml:space="preserve">Poznámka k souboru cen:
1. Určení cen se řídí hmotností jednotlivě montovaného dílu konstrukce. </t>
  </si>
  <si>
    <t>(2,94*2) "P10; detail 01</t>
  </si>
  <si>
    <t>(3,14*3) "P10; detail 02</t>
  </si>
  <si>
    <t>(1,15*6) "P10; detail 02</t>
  </si>
  <si>
    <t>Součet</t>
  </si>
  <si>
    <t>22</t>
  </si>
  <si>
    <t>136112280</t>
  </si>
  <si>
    <t>plech tlustý hladký jakost S 235 JR, 10x1000x2000 mm</t>
  </si>
  <si>
    <t>1304494786</t>
  </si>
  <si>
    <t>Plechy tlusté hladké - tabule jakost oceli S 235JR  (11 375.1) 10  x 1000 x 2000 mm</t>
  </si>
  <si>
    <t>P</t>
  </si>
  <si>
    <t>Poznámka k položce:
Hmotnost 160 kg/kus</t>
  </si>
  <si>
    <t>(2,94*2)/1000 "P10; detail 01</t>
  </si>
  <si>
    <t>(3,14*3)/1000 "P10; detail 02</t>
  </si>
  <si>
    <t>(1,15*6)/1000 "P10; detail 02</t>
  </si>
  <si>
    <t>0,022*1,1 'Přepočtené koeficientem množství</t>
  </si>
  <si>
    <t>23</t>
  </si>
  <si>
    <t>767995114</t>
  </si>
  <si>
    <t>Montáž atypických zámečnických konstrukcí hmotnosti do 50 kg</t>
  </si>
  <si>
    <t>648711155</t>
  </si>
  <si>
    <t>Montáž ostatních atypických zámečnických konstrukcí hmotnosti přes 20 do 50 kg</t>
  </si>
  <si>
    <t>44,28 "sloupek 100/100/5</t>
  </si>
  <si>
    <t>(41,25*9) "HEA 100</t>
  </si>
  <si>
    <t>24</t>
  </si>
  <si>
    <t>130109500</t>
  </si>
  <si>
    <t>ocel profilová HE-A, v jakosti 11 375, h=100 mm</t>
  </si>
  <si>
    <t>100358215</t>
  </si>
  <si>
    <t>Ocel profilová v jakosti 11 375 ocel profilová H ocel profilová HE-A h=100 mm</t>
  </si>
  <si>
    <t>Poznámka k položce:
Hmotnost: 17,10 kg/m</t>
  </si>
  <si>
    <t>(41,25*9)/1000 "HEA 100</t>
  </si>
  <si>
    <t>0,371*1,1 'Přepočtené koeficientem množství</t>
  </si>
  <si>
    <t>25</t>
  </si>
  <si>
    <t>14550268R</t>
  </si>
  <si>
    <t>profil ocelový čtvercový svařovaný 100x100x5 mm</t>
  </si>
  <si>
    <t>-1969572511</t>
  </si>
  <si>
    <t>Profily ocelové uzavřené svařované profily čtvercové,  jakost 11 375, délka 6m 100x100x5 mm</t>
  </si>
  <si>
    <t>Poznámka k položce:
Hmotnost: 13,969kg/m</t>
  </si>
  <si>
    <t>44,28/1000 "sloupek 100/100/5</t>
  </si>
  <si>
    <t>0,044*1,1 'Přepočtené koeficientem množství</t>
  </si>
  <si>
    <t>26</t>
  </si>
  <si>
    <t>767995115</t>
  </si>
  <si>
    <t>Montáž atypických zámečnických konstrukcí hmotnosti do 100 kg</t>
  </si>
  <si>
    <t>2112141776</t>
  </si>
  <si>
    <t>Montáž ostatních atypických zámečnických konstrukcí hmotnosti přes 50 do 100 kg</t>
  </si>
  <si>
    <t>50,15 "sloupek 100/100/5</t>
  </si>
  <si>
    <t>73,14 "kotvení na stěnu objektu U 100</t>
  </si>
  <si>
    <t>27</t>
  </si>
  <si>
    <t>130108160</t>
  </si>
  <si>
    <t>ocel profilová UPN, v jakosti 11 375, h=100 mm</t>
  </si>
  <si>
    <t>963558087</t>
  </si>
  <si>
    <t>Ocel profilová v jakosti 11 375 ocel profilová U UPN h=100 mm</t>
  </si>
  <si>
    <t>Poznámka k položce:
Hmotnost: 10,60 kg/m</t>
  </si>
  <si>
    <t>73,14/1000 "kotvení na stěnu objektu U 100</t>
  </si>
  <si>
    <t>0,073*1,1 'Přepočtené koeficientem množství</t>
  </si>
  <si>
    <t>28</t>
  </si>
  <si>
    <t>-1397513101</t>
  </si>
  <si>
    <t>Poznámka k položce:
Hmotnost: 8,9kg/m</t>
  </si>
  <si>
    <t>50,15/1000 "sloupek 100/100/5</t>
  </si>
  <si>
    <t>0,05*1,1 'Přepočtené koeficientem množství</t>
  </si>
  <si>
    <t>29</t>
  </si>
  <si>
    <t>767995116</t>
  </si>
  <si>
    <t>Montáž atypických zámečnických konstrukcí hmotnosti do 250 kg</t>
  </si>
  <si>
    <t>1520558540</t>
  </si>
  <si>
    <t>Montáž ostatních atypických zámečnických konstrukcí hmotnosti přes 100 do 250 kg</t>
  </si>
  <si>
    <t>232,53 "pásnice na sloupcích HEB 140</t>
  </si>
  <si>
    <t>30</t>
  </si>
  <si>
    <t>130109740</t>
  </si>
  <si>
    <t>ocel profilová HE-B, v jakosti 11 375, h=140 mm</t>
  </si>
  <si>
    <t>-833533514</t>
  </si>
  <si>
    <t>Ocel profilová v jakosti 11 375 ocel profilová H ocel profilová HE-B h=140 mm</t>
  </si>
  <si>
    <t>Poznámka k položce:
Hmotnost: 34,50 kg/m</t>
  </si>
  <si>
    <t>232,53/1000 "pásnice na sloupcích HEB 140</t>
  </si>
  <si>
    <t>0,233*1,1 'Přepočtené koeficientem množství</t>
  </si>
  <si>
    <t>31</t>
  </si>
  <si>
    <t>998767101</t>
  </si>
  <si>
    <t>Přesun hmot tonážní pro zámečnické konstrukce v objektech v do 6 m</t>
  </si>
  <si>
    <t>-714421021</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</si>
  <si>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</si>
  <si>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</si>
  <si>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</si>
  <si>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</si>
  <si>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783301303</t>
  </si>
  <si>
    <t>Bezoplachové odrezivění zámečnických konstrukcí</t>
  </si>
  <si>
    <t>-1804840953</t>
  </si>
  <si>
    <t>Příprava podkladu zámečnických konstrukcí před provedením nátěru odrezivění odrezovačem bezoplachovým</t>
  </si>
  <si>
    <t>0,17 "det 01 P10</t>
  </si>
  <si>
    <t>1,21 "sloupek 100/100/5</t>
  </si>
  <si>
    <t>1,37 "sloupek 100/100/5</t>
  </si>
  <si>
    <t>5,55 "HEB 140</t>
  </si>
  <si>
    <t>2,57 "U 100</t>
  </si>
  <si>
    <t>12,47 "HEA 100</t>
  </si>
  <si>
    <t>0,26 "det 02 P10</t>
  </si>
  <si>
    <t>0,21 "det 02 P10</t>
  </si>
  <si>
    <t>33</t>
  </si>
  <si>
    <t>783301313</t>
  </si>
  <si>
    <t>Odmaštění zámečnických konstrukcí ředidlovým odmašťovačem</t>
  </si>
  <si>
    <t>-414159463</t>
  </si>
  <si>
    <t>Příprava podkladu zámečnických konstrukcí před provedením nátěru odmaštění odmašťovačem ředidlovým</t>
  </si>
  <si>
    <t>34</t>
  </si>
  <si>
    <t>783314203</t>
  </si>
  <si>
    <t>Základní antikorozní jednonásobný syntetický samozákladující nátěr zámečnických konstrukcí</t>
  </si>
  <si>
    <t>1935931832</t>
  </si>
  <si>
    <t>Základní antikorozní nátěr zámečnických konstrukcí jednonásobný syntetický samozákladující</t>
  </si>
  <si>
    <t>35</t>
  </si>
  <si>
    <t>783315101</t>
  </si>
  <si>
    <t>Jednonásobný syntetický standardní mezinátěr zámečnických konstrukcí</t>
  </si>
  <si>
    <t>99067067</t>
  </si>
  <si>
    <t>Mezinátěr zámečnických konstrukcí jednonásobný syntetický standardní</t>
  </si>
  <si>
    <t>36</t>
  </si>
  <si>
    <t>783317101</t>
  </si>
  <si>
    <t>Krycí jednonásobný syntetický standardní nátěr zámečnických konstrukcí</t>
  </si>
  <si>
    <t>-1414299336</t>
  </si>
  <si>
    <t>Krycí nátěr (email) zámečnických konstrukcí jednonásobný syntetický standardní</t>
  </si>
  <si>
    <t>787</t>
  </si>
  <si>
    <t>Dokončovací práce - zasklívání</t>
  </si>
  <si>
    <t>37</t>
  </si>
  <si>
    <t>787313316</t>
  </si>
  <si>
    <t>Zasklívání střech sklem válcovaným s drátěnou vložkou tl 6 až 8 mm s podtmelením na lišty</t>
  </si>
  <si>
    <t>237545994</t>
  </si>
  <si>
    <t>Zasklívání střešních konstrukcí, střešních světlíků a zahradních skleníků deskami plochými plnými sklem plochým válcovaným s drátěnou vložkou nebarevným střešních konstrukcí a střešních světlíků tl. 6 až 8 mm s podtmelením na lišty</t>
  </si>
  <si>
    <t>(2,32*0,83)*8 "zasklení drátosklem</t>
  </si>
  <si>
    <t>38</t>
  </si>
  <si>
    <t>76789611R</t>
  </si>
  <si>
    <t>Montáž Al lišt šroubováním</t>
  </si>
  <si>
    <t>603207385</t>
  </si>
  <si>
    <t>Montáž lišt a okopových plechů z hliníkových a jiných slitin lišt šroubováním</t>
  </si>
  <si>
    <t>(2,32*2+0,83*2)*8 "zasklívací lišty</t>
  </si>
  <si>
    <t>39</t>
  </si>
  <si>
    <t>specifikace-01</t>
  </si>
  <si>
    <t>zasklívací AL lišty pro drátosklo tl. 8 mm</t>
  </si>
  <si>
    <t>916772910</t>
  </si>
  <si>
    <t>50,4*1,1 'Přepočtené koeficientem množství</t>
  </si>
  <si>
    <t>40</t>
  </si>
  <si>
    <t>998787101</t>
  </si>
  <si>
    <t>Přesun hmot tonážní pro zasklívání v objektech v do 6 m</t>
  </si>
  <si>
    <t>163855609</t>
  </si>
  <si>
    <t>Přesun hmot pro zasklívání stanovený z hmotnosti přesunovaného materiálu vodorovná dopravní vzdálenost do 50 m v objektech výšky do 6 m</t>
  </si>
  <si>
    <t>41</t>
  </si>
  <si>
    <t>998787181</t>
  </si>
  <si>
    <t>Příplatek k přesunu hmot tonážní 787 prováděný bez použití mechanizace</t>
  </si>
  <si>
    <t>276340111</t>
  </si>
  <si>
    <t>Přesun hmot pro zasklívání stanovený z hmotnosti přesunovaného materiálu Příplatek k cenám za přesun prováděný bez použití mechanizace pro jakoukoliv výšku objektu</t>
  </si>
  <si>
    <t>VRN</t>
  </si>
  <si>
    <t>Vedlejší rozpočtové náklady</t>
  </si>
  <si>
    <t>VRN1</t>
  </si>
  <si>
    <t>Průzkumné, geodetické a projektové práce</t>
  </si>
  <si>
    <t>42</t>
  </si>
  <si>
    <t>013254000</t>
  </si>
  <si>
    <t>Dokumentace skutečného provedení stavby</t>
  </si>
  <si>
    <t>kpl</t>
  </si>
  <si>
    <t>1024</t>
  </si>
  <si>
    <t>2081572134</t>
  </si>
  <si>
    <t>Průzkumné, geodetické a projektové práce projektové práce dokumentace stavby (výkresová a textová) skutečného provedení stavby</t>
  </si>
  <si>
    <t>VRN3</t>
  </si>
  <si>
    <t>Zařízení staveniště</t>
  </si>
  <si>
    <t>43</t>
  </si>
  <si>
    <t>032603000</t>
  </si>
  <si>
    <t>Ostatní náklady</t>
  </si>
  <si>
    <t>1235514278</t>
  </si>
  <si>
    <t>Zařízení staveniště vybavení staveniště ostatní náklady</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</si>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</sst>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4">
    <font>
      <sz val="8"/>
      <name val="Trebuchet MS"/>
      <family val="2"/>
    </font>
    <font>
      <b/>
      <sz val="11"/>
      <name val="Calibri"/>
      <family val="2"/>
    </font>
    <font>
      <i/>
      <sz val="11"/>
      <name val="Calibri"/>
      <family val="2"/>
    </font>
    <font>
      <b/>
      <i/>
      <sz val="11"/>
      <name val="Calibri"/>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7"/>
      <name val="Trebuchet MS"/>
      <family val="2"/>
    </font>
    <font>
      <sz val="10"/>
      <name val="Trebuchet MS"/>
      <family val="2"/>
    </font>
    <font>
      <i/>
      <sz val="9"/>
      <name val="Trebuchet MS"/>
      <family val="2"/>
    </font>
    <font>
      <u val="single"/>
      <sz val="11"/>
      <color indexed="12"/>
      <name val="Calibri"/>
      <family val="2"/>
    </font>
    <font>
      <u val="single"/>
      <sz val="11"/>
      <color indexed="20"/>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10"/>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12"/>
      <color indexed="16"/>
      <name val="Trebuchet MS"/>
      <family val="2"/>
    </font>
    <font>
      <sz val="12"/>
      <color indexed="55"/>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b/>
      <sz val="8"/>
      <color indexed="55"/>
      <name val="Trebuchet MS"/>
      <family val="2"/>
    </font>
    <font>
      <sz val="18"/>
      <color indexed="12"/>
      <name val="Wingdings 2"/>
      <family val="1"/>
    </font>
    <font>
      <sz val="10"/>
      <color indexed="16"/>
      <name val="Trebuchet MS"/>
      <family val="2"/>
    </font>
    <font>
      <u val="single"/>
      <sz val="10"/>
      <color indexed="12"/>
      <name val="Trebuchet MS"/>
      <family val="2"/>
    </font>
    <font>
      <sz val="8"/>
      <name val="Tahoma"/>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sz val="18"/>
      <color theme="10"/>
      <name val="Wingdings 2"/>
      <family val="1"/>
    </font>
    <font>
      <sz val="10"/>
      <color rgb="FF960000"/>
      <name val="Trebuchet MS"/>
      <family val="2"/>
    </font>
    <font>
      <u val="single"/>
      <sz val="10"/>
      <color theme="10"/>
      <name val="Trebuchet MS"/>
      <family val="2"/>
    </font>
    <font>
      <b/>
      <sz val="8"/>
      <color rgb="FF969696"/>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1"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64" fillId="20" borderId="0" applyNumberFormat="0" applyBorder="0" applyAlignment="0" applyProtection="0"/>
    <xf numFmtId="0" fontId="6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2" borderId="0" applyNumberFormat="0" applyBorder="0" applyAlignment="0" applyProtection="0"/>
    <xf numFmtId="0" fontId="0" fillId="0" borderId="0" applyAlignment="0">
      <protection locked="0"/>
    </xf>
    <xf numFmtId="0" fontId="71"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72" fillId="0" borderId="7" applyNumberFormat="0" applyFill="0" applyAlignment="0" applyProtection="0"/>
    <xf numFmtId="0" fontId="73" fillId="24" borderId="0" applyNumberFormat="0" applyBorder="0" applyAlignment="0" applyProtection="0"/>
    <xf numFmtId="0" fontId="74" fillId="0" borderId="0" applyNumberFormat="0" applyFill="0" applyBorder="0" applyAlignment="0" applyProtection="0"/>
    <xf numFmtId="0" fontId="75" fillId="25" borderId="8" applyNumberFormat="0" applyAlignment="0" applyProtection="0"/>
    <xf numFmtId="0" fontId="76" fillId="26" borderId="8" applyNumberFormat="0" applyAlignment="0" applyProtection="0"/>
    <xf numFmtId="0" fontId="77" fillId="26" borderId="9" applyNumberFormat="0" applyAlignment="0" applyProtection="0"/>
    <xf numFmtId="0" fontId="78"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cellStyleXfs>
  <cellXfs count="356">
    <xf numFmtId="0" fontId="0" fillId="0" borderId="0" xfId="0" applyFont="1" applyAlignment="1">
      <alignment/>
    </xf>
    <xf numFmtId="0" fontId="0" fillId="0" borderId="0" xfId="0" applyFont="1" applyAlignment="1">
      <alignment vertical="center"/>
    </xf>
    <xf numFmtId="0" fontId="79"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80" fillId="0" borderId="0" xfId="0" applyFont="1" applyAlignment="1">
      <alignment vertical="center"/>
    </xf>
    <xf numFmtId="0" fontId="81" fillId="0" borderId="0" xfId="0" applyFont="1" applyAlignment="1">
      <alignment vertical="center"/>
    </xf>
    <xf numFmtId="0" fontId="0" fillId="0" borderId="0" xfId="0" applyFont="1" applyAlignment="1">
      <alignment horizontal="center" vertical="center" wrapText="1"/>
    </xf>
    <xf numFmtId="0" fontId="82" fillId="0" borderId="0" xfId="0" applyFont="1" applyAlignment="1">
      <alignment/>
    </xf>
    <xf numFmtId="0" fontId="83" fillId="0" borderId="0" xfId="0" applyFont="1" applyAlignment="1">
      <alignment vertical="center"/>
    </xf>
    <xf numFmtId="0" fontId="84" fillId="0" borderId="0" xfId="0" applyFont="1" applyAlignment="1">
      <alignment vertical="center"/>
    </xf>
    <xf numFmtId="0" fontId="85" fillId="33" borderId="0" xfId="0" applyFont="1" applyFill="1" applyAlignment="1">
      <alignment horizontal="left" vertical="center"/>
    </xf>
    <xf numFmtId="0" fontId="0" fillId="33" borderId="0" xfId="0" applyFont="1" applyFill="1" applyAlignment="1">
      <alignment/>
    </xf>
    <xf numFmtId="0" fontId="85" fillId="0" borderId="0" xfId="0" applyFont="1" applyAlignment="1">
      <alignment horizontal="left" vertical="center"/>
    </xf>
    <xf numFmtId="0" fontId="0" fillId="0" borderId="0" xfId="0" applyFont="1" applyAlignment="1">
      <alignment horizontal="left" vertical="center"/>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7" fillId="0" borderId="0" xfId="0" applyFont="1" applyBorder="1" applyAlignment="1">
      <alignment horizontal="left" vertical="center"/>
    </xf>
    <xf numFmtId="0" fontId="0" fillId="0" borderId="14" xfId="0" applyFont="1" applyBorder="1" applyAlignment="1">
      <alignment/>
    </xf>
    <xf numFmtId="0" fontId="86" fillId="0" borderId="0" xfId="0" applyFont="1" applyAlignment="1">
      <alignment horizontal="left" vertical="center"/>
    </xf>
    <xf numFmtId="0" fontId="87" fillId="0" borderId="0" xfId="0" applyFont="1" applyAlignment="1">
      <alignment horizontal="left" vertical="center"/>
    </xf>
    <xf numFmtId="0" fontId="88" fillId="0" borderId="0" xfId="0"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top"/>
    </xf>
    <xf numFmtId="0" fontId="88" fillId="0" borderId="0" xfId="0" applyFont="1" applyBorder="1" applyAlignment="1">
      <alignment horizontal="left" vertical="center"/>
    </xf>
    <xf numFmtId="0" fontId="4" fillId="23" borderId="0" xfId="0" applyFont="1" applyFill="1" applyBorder="1" applyAlignment="1" applyProtection="1">
      <alignment horizontal="left" vertical="center"/>
      <protection locked="0"/>
    </xf>
    <xf numFmtId="49" fontId="4" fillId="23" borderId="0" xfId="0" applyNumberFormat="1" applyFont="1" applyFill="1" applyBorder="1" applyAlignment="1" applyProtection="1">
      <alignment horizontal="left" vertical="center"/>
      <protection locked="0"/>
    </xf>
    <xf numFmtId="0" fontId="0" fillId="0" borderId="15" xfId="0" applyFont="1" applyBorder="1" applyAlignment="1">
      <alignment/>
    </xf>
    <xf numFmtId="0" fontId="0" fillId="0" borderId="13" xfId="0" applyFont="1" applyBorder="1" applyAlignment="1">
      <alignment vertical="center"/>
    </xf>
    <xf numFmtId="0" fontId="0" fillId="0" borderId="0" xfId="0" applyFont="1" applyBorder="1" applyAlignment="1">
      <alignment vertical="center"/>
    </xf>
    <xf numFmtId="0" fontId="8" fillId="0" borderId="16" xfId="0" applyFont="1" applyBorder="1" applyAlignment="1">
      <alignment horizontal="left" vertical="center"/>
    </xf>
    <xf numFmtId="0" fontId="0" fillId="0" borderId="16" xfId="0" applyFont="1" applyBorder="1" applyAlignment="1">
      <alignment vertical="center"/>
    </xf>
    <xf numFmtId="0" fontId="0" fillId="0" borderId="14" xfId="0" applyFont="1" applyBorder="1" applyAlignment="1">
      <alignment vertical="center"/>
    </xf>
    <xf numFmtId="0" fontId="79" fillId="0" borderId="0" xfId="0" applyFont="1" applyBorder="1" applyAlignment="1">
      <alignment horizontal="right" vertical="center"/>
    </xf>
    <xf numFmtId="0" fontId="79" fillId="0" borderId="13" xfId="0" applyFont="1" applyBorder="1" applyAlignment="1">
      <alignment vertical="center"/>
    </xf>
    <xf numFmtId="0" fontId="79" fillId="0" borderId="0" xfId="0" applyFont="1" applyBorder="1" applyAlignment="1">
      <alignment vertical="center"/>
    </xf>
    <xf numFmtId="0" fontId="79" fillId="0" borderId="0" xfId="0" applyFont="1" applyBorder="1" applyAlignment="1">
      <alignment horizontal="left" vertical="center"/>
    </xf>
    <xf numFmtId="0" fontId="79" fillId="0" borderId="14" xfId="0" applyFont="1" applyBorder="1" applyAlignment="1">
      <alignment vertical="center"/>
    </xf>
    <xf numFmtId="0" fontId="0" fillId="34" borderId="0" xfId="0" applyFont="1" applyFill="1" applyBorder="1" applyAlignment="1">
      <alignment vertical="center"/>
    </xf>
    <xf numFmtId="0" fontId="5" fillId="34" borderId="17" xfId="0" applyFont="1" applyFill="1" applyBorder="1" applyAlignment="1">
      <alignment horizontal="left" vertical="center"/>
    </xf>
    <xf numFmtId="0" fontId="0" fillId="34" borderId="18" xfId="0" applyFont="1" applyFill="1" applyBorder="1" applyAlignment="1">
      <alignment vertical="center"/>
    </xf>
    <xf numFmtId="0" fontId="5" fillId="34" borderId="18" xfId="0" applyFont="1" applyFill="1" applyBorder="1" applyAlignment="1">
      <alignment horizontal="center" vertical="center"/>
    </xf>
    <xf numFmtId="0" fontId="0" fillId="34" borderId="14"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7" fillId="0" borderId="0" xfId="0" applyFont="1" applyAlignment="1">
      <alignment horizontal="left" vertical="center"/>
    </xf>
    <xf numFmtId="0" fontId="4" fillId="0" borderId="13" xfId="0" applyFont="1" applyBorder="1" applyAlignment="1">
      <alignment vertical="center"/>
    </xf>
    <xf numFmtId="0" fontId="88" fillId="0" borderId="0" xfId="0" applyFont="1" applyAlignment="1">
      <alignment horizontal="left" vertical="center"/>
    </xf>
    <xf numFmtId="0" fontId="5" fillId="0" borderId="13" xfId="0" applyFont="1" applyBorder="1" applyAlignment="1">
      <alignment vertical="center"/>
    </xf>
    <xf numFmtId="0" fontId="5" fillId="0" borderId="0" xfId="0" applyFont="1" applyAlignment="1">
      <alignment horizontal="left" vertical="center"/>
    </xf>
    <xf numFmtId="0" fontId="9" fillId="0" borderId="0" xfId="0" applyFont="1" applyAlignment="1">
      <alignment vertical="center"/>
    </xf>
    <xf numFmtId="173" fontId="4" fillId="0" borderId="0" xfId="0" applyNumberFormat="1" applyFont="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5" borderId="18" xfId="0" applyFont="1" applyFill="1" applyBorder="1" applyAlignment="1">
      <alignment vertical="center"/>
    </xf>
    <xf numFmtId="0" fontId="4" fillId="35" borderId="26" xfId="0" applyFont="1" applyFill="1" applyBorder="1" applyAlignment="1">
      <alignment horizontal="center" vertical="center"/>
    </xf>
    <xf numFmtId="0" fontId="88" fillId="0" borderId="27" xfId="0" applyFont="1" applyBorder="1" applyAlignment="1">
      <alignment horizontal="center" vertical="center" wrapText="1"/>
    </xf>
    <xf numFmtId="0" fontId="88" fillId="0" borderId="28" xfId="0" applyFont="1" applyBorder="1" applyAlignment="1">
      <alignment horizontal="center" vertical="center" wrapText="1"/>
    </xf>
    <xf numFmtId="0" fontId="88" fillId="0" borderId="29" xfId="0" applyFont="1" applyBorder="1" applyAlignment="1">
      <alignment horizontal="center" vertical="center" wrapText="1"/>
    </xf>
    <xf numFmtId="0" fontId="0" fillId="0" borderId="30" xfId="0" applyFont="1" applyBorder="1" applyAlignment="1">
      <alignment vertical="center"/>
    </xf>
    <xf numFmtId="0" fontId="89" fillId="0" borderId="0" xfId="0" applyFont="1" applyAlignment="1">
      <alignment horizontal="left" vertical="center"/>
    </xf>
    <xf numFmtId="0" fontId="89" fillId="0" borderId="0" xfId="0" applyFont="1" applyAlignment="1">
      <alignment vertical="center"/>
    </xf>
    <xf numFmtId="0" fontId="5" fillId="0" borderId="0" xfId="0" applyFont="1" applyAlignment="1">
      <alignment horizontal="center" vertical="center"/>
    </xf>
    <xf numFmtId="4" fontId="90" fillId="0" borderId="24" xfId="0" applyNumberFormat="1" applyFont="1" applyBorder="1" applyAlignment="1">
      <alignment vertical="center"/>
    </xf>
    <xf numFmtId="4" fontId="90" fillId="0" borderId="0" xfId="0" applyNumberFormat="1" applyFont="1" applyBorder="1" applyAlignment="1">
      <alignment vertical="center"/>
    </xf>
    <xf numFmtId="174" fontId="90" fillId="0" borderId="0" xfId="0" applyNumberFormat="1" applyFont="1" applyBorder="1" applyAlignment="1">
      <alignment vertical="center"/>
    </xf>
    <xf numFmtId="4" fontId="90" fillId="0" borderId="25" xfId="0" applyNumberFormat="1" applyFont="1" applyBorder="1" applyAlignment="1">
      <alignment vertical="center"/>
    </xf>
    <xf numFmtId="0" fontId="10" fillId="0" borderId="0" xfId="0" applyFont="1" applyAlignment="1">
      <alignment horizontal="left" vertical="center"/>
    </xf>
    <xf numFmtId="0" fontId="6" fillId="0" borderId="13" xfId="0" applyFont="1" applyBorder="1" applyAlignment="1">
      <alignment vertical="center"/>
    </xf>
    <xf numFmtId="0" fontId="91" fillId="0" borderId="0" xfId="0" applyFont="1" applyAlignment="1">
      <alignment vertical="center"/>
    </xf>
    <xf numFmtId="0" fontId="92" fillId="0" borderId="0" xfId="0" applyFont="1" applyAlignment="1">
      <alignment vertical="center"/>
    </xf>
    <xf numFmtId="0" fontId="11" fillId="0" borderId="0" xfId="0" applyFont="1" applyAlignment="1">
      <alignment horizontal="center" vertical="center"/>
    </xf>
    <xf numFmtId="4" fontId="93" fillId="0" borderId="31" xfId="0" applyNumberFormat="1" applyFont="1" applyBorder="1" applyAlignment="1">
      <alignment vertical="center"/>
    </xf>
    <xf numFmtId="4" fontId="93" fillId="0" borderId="32" xfId="0" applyNumberFormat="1" applyFont="1" applyBorder="1" applyAlignment="1">
      <alignment vertical="center"/>
    </xf>
    <xf numFmtId="174" fontId="93" fillId="0" borderId="32" xfId="0" applyNumberFormat="1" applyFont="1" applyBorder="1" applyAlignment="1">
      <alignment vertical="center"/>
    </xf>
    <xf numFmtId="4" fontId="93" fillId="0" borderId="33" xfId="0" applyNumberFormat="1" applyFont="1" applyBorder="1" applyAlignment="1">
      <alignment vertical="center"/>
    </xf>
    <xf numFmtId="0" fontId="6" fillId="0" borderId="0" xfId="0" applyFont="1" applyAlignment="1">
      <alignment horizontal="left" vertical="center"/>
    </xf>
    <xf numFmtId="0" fontId="0" fillId="0" borderId="0" xfId="0" applyFont="1" applyAlignment="1" applyProtection="1">
      <alignment/>
      <protection locked="0"/>
    </xf>
    <xf numFmtId="0" fontId="0" fillId="0" borderId="11"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vertical="center"/>
      <protection locked="0"/>
    </xf>
    <xf numFmtId="0" fontId="88" fillId="0" borderId="0" xfId="0" applyFont="1" applyBorder="1" applyAlignment="1" applyProtection="1">
      <alignment horizontal="left" vertical="center"/>
      <protection locked="0"/>
    </xf>
    <xf numFmtId="173" fontId="4" fillId="0" borderId="0" xfId="0" applyNumberFormat="1" applyFont="1" applyBorder="1" applyAlignment="1">
      <alignment horizontal="left"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14" xfId="0" applyFont="1" applyBorder="1" applyAlignment="1">
      <alignment vertical="center" wrapText="1"/>
    </xf>
    <xf numFmtId="0" fontId="0" fillId="0" borderId="22" xfId="0" applyFont="1" applyBorder="1" applyAlignment="1" applyProtection="1">
      <alignment vertical="center"/>
      <protection locked="0"/>
    </xf>
    <xf numFmtId="0" fontId="0" fillId="0" borderId="34" xfId="0" applyFont="1" applyBorder="1" applyAlignment="1">
      <alignment vertical="center"/>
    </xf>
    <xf numFmtId="0" fontId="8" fillId="0" borderId="0" xfId="0" applyFont="1" applyBorder="1" applyAlignment="1">
      <alignment horizontal="left" vertical="center"/>
    </xf>
    <xf numFmtId="4" fontId="89" fillId="0" borderId="0" xfId="0" applyNumberFormat="1" applyFont="1" applyBorder="1" applyAlignment="1">
      <alignment vertical="center"/>
    </xf>
    <xf numFmtId="0" fontId="79" fillId="0" borderId="0" xfId="0" applyFont="1" applyBorder="1" applyAlignment="1" applyProtection="1">
      <alignment horizontal="right" vertical="center"/>
      <protection locked="0"/>
    </xf>
    <xf numFmtId="4" fontId="79" fillId="0" borderId="0" xfId="0" applyNumberFormat="1" applyFont="1" applyBorder="1" applyAlignment="1">
      <alignment vertical="center"/>
    </xf>
    <xf numFmtId="172" fontId="79" fillId="0" borderId="0" xfId="0" applyNumberFormat="1" applyFont="1" applyBorder="1" applyAlignment="1" applyProtection="1">
      <alignment horizontal="right" vertical="center"/>
      <protection locked="0"/>
    </xf>
    <xf numFmtId="0" fontId="0" fillId="35" borderId="0" xfId="0" applyFont="1" applyFill="1" applyBorder="1" applyAlignment="1">
      <alignment vertical="center"/>
    </xf>
    <xf numFmtId="0" fontId="5" fillId="35" borderId="17" xfId="0" applyFont="1" applyFill="1" applyBorder="1" applyAlignment="1">
      <alignment horizontal="left" vertical="center"/>
    </xf>
    <xf numFmtId="0" fontId="5" fillId="35" borderId="18" xfId="0" applyFont="1" applyFill="1" applyBorder="1" applyAlignment="1">
      <alignment horizontal="right" vertical="center"/>
    </xf>
    <xf numFmtId="0" fontId="5" fillId="35" borderId="18" xfId="0" applyFont="1" applyFill="1" applyBorder="1" applyAlignment="1">
      <alignment horizontal="center" vertical="center"/>
    </xf>
    <xf numFmtId="0" fontId="0" fillId="35" borderId="18" xfId="0" applyFont="1" applyFill="1" applyBorder="1" applyAlignment="1" applyProtection="1">
      <alignment vertical="center"/>
      <protection locked="0"/>
    </xf>
    <xf numFmtId="4" fontId="5" fillId="35" borderId="18" xfId="0" applyNumberFormat="1" applyFont="1" applyFill="1" applyBorder="1" applyAlignment="1">
      <alignment vertical="center"/>
    </xf>
    <xf numFmtId="0" fontId="0" fillId="35" borderId="35" xfId="0" applyFont="1" applyFill="1" applyBorder="1" applyAlignment="1">
      <alignment vertical="center"/>
    </xf>
    <xf numFmtId="0" fontId="0" fillId="0" borderId="2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lignment vertical="center"/>
    </xf>
    <xf numFmtId="0" fontId="4" fillId="35" borderId="0" xfId="0" applyFont="1" applyFill="1" applyBorder="1" applyAlignment="1">
      <alignment horizontal="left" vertical="center"/>
    </xf>
    <xf numFmtId="0" fontId="0" fillId="35" borderId="0" xfId="0" applyFont="1" applyFill="1" applyBorder="1" applyAlignment="1" applyProtection="1">
      <alignment vertical="center"/>
      <protection locked="0"/>
    </xf>
    <xf numFmtId="0" fontId="4" fillId="35" borderId="0" xfId="0" applyFont="1" applyFill="1" applyBorder="1" applyAlignment="1">
      <alignment horizontal="right" vertical="center"/>
    </xf>
    <xf numFmtId="0" fontId="0" fillId="35" borderId="14" xfId="0" applyFont="1" applyFill="1" applyBorder="1" applyAlignment="1">
      <alignment vertical="center"/>
    </xf>
    <xf numFmtId="0" fontId="94" fillId="0" borderId="0" xfId="0" applyFont="1" applyBorder="1" applyAlignment="1">
      <alignment horizontal="left" vertical="center"/>
    </xf>
    <xf numFmtId="0" fontId="80" fillId="0" borderId="13" xfId="0" applyFont="1" applyBorder="1" applyAlignment="1">
      <alignment vertical="center"/>
    </xf>
    <xf numFmtId="0" fontId="80" fillId="0" borderId="0" xfId="0" applyFont="1" applyBorder="1" applyAlignment="1">
      <alignment vertical="center"/>
    </xf>
    <xf numFmtId="0" fontId="80" fillId="0" borderId="32" xfId="0" applyFont="1" applyBorder="1" applyAlignment="1">
      <alignment horizontal="left" vertical="center"/>
    </xf>
    <xf numFmtId="0" fontId="80" fillId="0" borderId="32" xfId="0" applyFont="1" applyBorder="1" applyAlignment="1">
      <alignment vertical="center"/>
    </xf>
    <xf numFmtId="0" fontId="80" fillId="0" borderId="32" xfId="0" applyFont="1" applyBorder="1" applyAlignment="1" applyProtection="1">
      <alignment vertical="center"/>
      <protection locked="0"/>
    </xf>
    <xf numFmtId="4" fontId="80" fillId="0" borderId="32" xfId="0" applyNumberFormat="1" applyFont="1" applyBorder="1" applyAlignment="1">
      <alignment vertical="center"/>
    </xf>
    <xf numFmtId="0" fontId="80" fillId="0" borderId="14" xfId="0" applyFont="1" applyBorder="1" applyAlignment="1">
      <alignment vertical="center"/>
    </xf>
    <xf numFmtId="0" fontId="81" fillId="0" borderId="13" xfId="0" applyFont="1" applyBorder="1" applyAlignment="1">
      <alignment vertical="center"/>
    </xf>
    <xf numFmtId="0" fontId="81" fillId="0" borderId="0" xfId="0" applyFont="1" applyBorder="1" applyAlignment="1">
      <alignment vertical="center"/>
    </xf>
    <xf numFmtId="0" fontId="81" fillId="0" borderId="32" xfId="0" applyFont="1" applyBorder="1" applyAlignment="1">
      <alignment horizontal="left" vertical="center"/>
    </xf>
    <xf numFmtId="0" fontId="81" fillId="0" borderId="32" xfId="0" applyFont="1" applyBorder="1" applyAlignment="1">
      <alignment vertical="center"/>
    </xf>
    <xf numFmtId="0" fontId="81" fillId="0" borderId="32" xfId="0" applyFont="1" applyBorder="1" applyAlignment="1" applyProtection="1">
      <alignment vertical="center"/>
      <protection locked="0"/>
    </xf>
    <xf numFmtId="4" fontId="81" fillId="0" borderId="32" xfId="0" applyNumberFormat="1" applyFont="1" applyBorder="1" applyAlignment="1">
      <alignment vertical="center"/>
    </xf>
    <xf numFmtId="0" fontId="81" fillId="0" borderId="14" xfId="0" applyFont="1" applyBorder="1" applyAlignment="1">
      <alignment vertical="center"/>
    </xf>
    <xf numFmtId="0" fontId="0" fillId="0" borderId="0" xfId="0" applyFont="1" applyAlignment="1" applyProtection="1">
      <alignment vertical="center"/>
      <protection locked="0"/>
    </xf>
    <xf numFmtId="0" fontId="4" fillId="0" borderId="0" xfId="0" applyFont="1" applyAlignment="1">
      <alignment horizontal="left" vertical="center"/>
    </xf>
    <xf numFmtId="0" fontId="88" fillId="0" borderId="0" xfId="0" applyFont="1" applyAlignment="1" applyProtection="1">
      <alignment horizontal="left" vertical="center"/>
      <protection locked="0"/>
    </xf>
    <xf numFmtId="0" fontId="0" fillId="0" borderId="13" xfId="0" applyFont="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95" fillId="35" borderId="28" xfId="0" applyFont="1" applyFill="1" applyBorder="1" applyAlignment="1" applyProtection="1">
      <alignment horizontal="center" vertical="center" wrapText="1"/>
      <protection locked="0"/>
    </xf>
    <xf numFmtId="0" fontId="4" fillId="35" borderId="29" xfId="0" applyFont="1" applyFill="1" applyBorder="1" applyAlignment="1">
      <alignment horizontal="center" vertical="center" wrapText="1"/>
    </xf>
    <xf numFmtId="4" fontId="89" fillId="0" borderId="0" xfId="0" applyNumberFormat="1" applyFont="1" applyAlignment="1">
      <alignment/>
    </xf>
    <xf numFmtId="174" fontId="96" fillId="0" borderId="22" xfId="0" applyNumberFormat="1" applyFont="1" applyBorder="1" applyAlignment="1">
      <alignment/>
    </xf>
    <xf numFmtId="174" fontId="96" fillId="0" borderId="23" xfId="0" applyNumberFormat="1" applyFont="1" applyBorder="1" applyAlignment="1">
      <alignment/>
    </xf>
    <xf numFmtId="4" fontId="12" fillId="0" borderId="0" xfId="0" applyNumberFormat="1" applyFont="1" applyAlignment="1">
      <alignment vertical="center"/>
    </xf>
    <xf numFmtId="0" fontId="82" fillId="0" borderId="13" xfId="0" applyFont="1" applyBorder="1" applyAlignment="1">
      <alignment/>
    </xf>
    <xf numFmtId="0" fontId="82" fillId="0" borderId="0" xfId="0" applyFont="1" applyAlignment="1">
      <alignment horizontal="left"/>
    </xf>
    <xf numFmtId="0" fontId="80" fillId="0" borderId="0" xfId="0" applyFont="1" applyAlignment="1">
      <alignment horizontal="left"/>
    </xf>
    <xf numFmtId="0" fontId="82" fillId="0" borderId="0" xfId="0" applyFont="1" applyAlignment="1" applyProtection="1">
      <alignment/>
      <protection locked="0"/>
    </xf>
    <xf numFmtId="4" fontId="80" fillId="0" borderId="0" xfId="0" applyNumberFormat="1" applyFont="1" applyAlignment="1">
      <alignment/>
    </xf>
    <xf numFmtId="0" fontId="82" fillId="0" borderId="24" xfId="0" applyFont="1" applyBorder="1" applyAlignment="1">
      <alignment/>
    </xf>
    <xf numFmtId="0" fontId="82" fillId="0" borderId="0" xfId="0" applyFont="1" applyBorder="1" applyAlignment="1">
      <alignment/>
    </xf>
    <xf numFmtId="174" fontId="82" fillId="0" borderId="0" xfId="0" applyNumberFormat="1" applyFont="1" applyBorder="1" applyAlignment="1">
      <alignment/>
    </xf>
    <xf numFmtId="174" fontId="82" fillId="0" borderId="25" xfId="0" applyNumberFormat="1" applyFont="1" applyBorder="1" applyAlignment="1">
      <alignment/>
    </xf>
    <xf numFmtId="0" fontId="82" fillId="0" borderId="0" xfId="0" applyFont="1" applyAlignment="1">
      <alignment horizontal="center"/>
    </xf>
    <xf numFmtId="4" fontId="82" fillId="0" borderId="0" xfId="0" applyNumberFormat="1" applyFont="1" applyAlignment="1">
      <alignment vertical="center"/>
    </xf>
    <xf numFmtId="0" fontId="82" fillId="0" borderId="0" xfId="0" applyFont="1" applyBorder="1" applyAlignment="1">
      <alignment horizontal="left"/>
    </xf>
    <xf numFmtId="0" fontId="81" fillId="0" borderId="0" xfId="0" applyFont="1" applyBorder="1" applyAlignment="1">
      <alignment horizontal="left"/>
    </xf>
    <xf numFmtId="4" fontId="81" fillId="0" borderId="0" xfId="0" applyNumberFormat="1" applyFont="1" applyBorder="1" applyAlignment="1">
      <alignment/>
    </xf>
    <xf numFmtId="0" fontId="0" fillId="0" borderId="13" xfId="0" applyFont="1" applyBorder="1" applyAlignment="1" applyProtection="1">
      <alignment vertical="center"/>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75" fontId="0" fillId="0" borderId="36" xfId="0" applyNumberFormat="1" applyFont="1" applyBorder="1" applyAlignment="1" applyProtection="1">
      <alignment vertical="center"/>
      <protection/>
    </xf>
    <xf numFmtId="4" fontId="0" fillId="23" borderId="36" xfId="0" applyNumberFormat="1" applyFont="1" applyFill="1" applyBorder="1" applyAlignment="1" applyProtection="1">
      <alignment vertical="center"/>
      <protection locked="0"/>
    </xf>
    <xf numFmtId="4" fontId="0" fillId="0" borderId="36" xfId="0" applyNumberFormat="1" applyFont="1" applyBorder="1" applyAlignment="1" applyProtection="1">
      <alignment vertical="center"/>
      <protection/>
    </xf>
    <xf numFmtId="0" fontId="79" fillId="23" borderId="36" xfId="0" applyFont="1" applyFill="1" applyBorder="1" applyAlignment="1" applyProtection="1">
      <alignment horizontal="left" vertical="center"/>
      <protection locked="0"/>
    </xf>
    <xf numFmtId="0" fontId="79" fillId="0" borderId="0" xfId="0" applyFont="1" applyBorder="1" applyAlignment="1">
      <alignment horizontal="center" vertical="center"/>
    </xf>
    <xf numFmtId="174" fontId="79" fillId="0" borderId="0" xfId="0" applyNumberFormat="1" applyFont="1" applyBorder="1" applyAlignment="1">
      <alignment vertical="center"/>
    </xf>
    <xf numFmtId="174" fontId="79" fillId="0" borderId="25" xfId="0" applyNumberFormat="1" applyFont="1" applyBorder="1" applyAlignment="1">
      <alignment vertical="center"/>
    </xf>
    <xf numFmtId="4" fontId="0" fillId="0" borderId="0" xfId="0" applyNumberFormat="1" applyFont="1" applyAlignment="1">
      <alignment vertical="center"/>
    </xf>
    <xf numFmtId="0" fontId="97" fillId="0" borderId="0" xfId="0" applyFont="1" applyAlignment="1">
      <alignment horizontal="left" vertical="center"/>
    </xf>
    <xf numFmtId="0" fontId="13" fillId="0" borderId="0" xfId="0" applyFont="1" applyAlignment="1">
      <alignment horizontal="left" vertical="center" wrapText="1"/>
    </xf>
    <xf numFmtId="0" fontId="98" fillId="0" borderId="0" xfId="0" applyFont="1" applyAlignment="1">
      <alignment vertical="center" wrapText="1"/>
    </xf>
    <xf numFmtId="0" fontId="83" fillId="0" borderId="13" xfId="0" applyFont="1" applyBorder="1" applyAlignment="1">
      <alignment vertical="center"/>
    </xf>
    <xf numFmtId="0" fontId="97" fillId="0" borderId="0" xfId="0" applyFont="1" applyBorder="1" applyAlignment="1">
      <alignment horizontal="left" vertical="center"/>
    </xf>
    <xf numFmtId="0" fontId="83" fillId="0" borderId="0" xfId="0" applyFont="1" applyBorder="1" applyAlignment="1">
      <alignment horizontal="left" vertical="center"/>
    </xf>
    <xf numFmtId="0" fontId="83" fillId="0" borderId="0" xfId="0" applyFont="1" applyBorder="1" applyAlignment="1">
      <alignment horizontal="left" vertical="center" wrapText="1"/>
    </xf>
    <xf numFmtId="175" fontId="83" fillId="0" borderId="0" xfId="0" applyNumberFormat="1" applyFont="1" applyBorder="1" applyAlignment="1">
      <alignment vertical="center"/>
    </xf>
    <xf numFmtId="0" fontId="83" fillId="0" borderId="0" xfId="0" applyFont="1" applyAlignment="1" applyProtection="1">
      <alignment vertical="center"/>
      <protection locked="0"/>
    </xf>
    <xf numFmtId="0" fontId="83" fillId="0" borderId="24" xfId="0" applyFont="1" applyBorder="1" applyAlignment="1">
      <alignment vertical="center"/>
    </xf>
    <xf numFmtId="0" fontId="83" fillId="0" borderId="0" xfId="0" applyFont="1" applyBorder="1" applyAlignment="1">
      <alignment vertical="center"/>
    </xf>
    <xf numFmtId="0" fontId="83" fillId="0" borderId="25" xfId="0" applyFont="1" applyBorder="1" applyAlignment="1">
      <alignment vertical="center"/>
    </xf>
    <xf numFmtId="0" fontId="83" fillId="0" borderId="0" xfId="0" applyFont="1" applyAlignment="1">
      <alignment horizontal="left" vertical="center"/>
    </xf>
    <xf numFmtId="0" fontId="13" fillId="0" borderId="0" xfId="0" applyFont="1" applyBorder="1" applyAlignment="1">
      <alignment horizontal="left" vertical="center" wrapText="1"/>
    </xf>
    <xf numFmtId="0" fontId="98" fillId="0" borderId="0" xfId="0" applyFont="1" applyBorder="1" applyAlignment="1">
      <alignment vertical="center" wrapText="1"/>
    </xf>
    <xf numFmtId="0" fontId="83" fillId="0" borderId="0" xfId="0" applyFont="1" applyAlignment="1">
      <alignment horizontal="left" vertical="center" wrapText="1"/>
    </xf>
    <xf numFmtId="175" fontId="83" fillId="0" borderId="0" xfId="0" applyNumberFormat="1" applyFont="1" applyAlignment="1">
      <alignment vertical="center"/>
    </xf>
    <xf numFmtId="0" fontId="99" fillId="0" borderId="36" xfId="0" applyFont="1" applyBorder="1" applyAlignment="1" applyProtection="1">
      <alignment horizontal="center" vertical="center"/>
      <protection/>
    </xf>
    <xf numFmtId="49" fontId="99" fillId="0" borderId="36" xfId="0" applyNumberFormat="1" applyFont="1" applyBorder="1" applyAlignment="1" applyProtection="1">
      <alignment horizontal="left" vertical="center" wrapText="1"/>
      <protection/>
    </xf>
    <xf numFmtId="0" fontId="99" fillId="0" borderId="36" xfId="0" applyFont="1" applyBorder="1" applyAlignment="1" applyProtection="1">
      <alignment horizontal="left" vertical="center" wrapText="1"/>
      <protection/>
    </xf>
    <xf numFmtId="0" fontId="99" fillId="0" borderId="36" xfId="0" applyFont="1" applyBorder="1" applyAlignment="1" applyProtection="1">
      <alignment horizontal="center" vertical="center" wrapText="1"/>
      <protection/>
    </xf>
    <xf numFmtId="175" fontId="99" fillId="0" borderId="36" xfId="0" applyNumberFormat="1" applyFont="1" applyBorder="1" applyAlignment="1" applyProtection="1">
      <alignment vertical="center"/>
      <protection/>
    </xf>
    <xf numFmtId="4" fontId="99" fillId="23" borderId="36" xfId="0" applyNumberFormat="1" applyFont="1" applyFill="1" applyBorder="1" applyAlignment="1" applyProtection="1">
      <alignment vertical="center"/>
      <protection locked="0"/>
    </xf>
    <xf numFmtId="4" fontId="99" fillId="0" borderId="36" xfId="0" applyNumberFormat="1" applyFont="1" applyBorder="1" applyAlignment="1" applyProtection="1">
      <alignment vertical="center"/>
      <protection/>
    </xf>
    <xf numFmtId="0" fontId="99" fillId="0" borderId="13" xfId="0" applyFont="1" applyBorder="1" applyAlignment="1">
      <alignment vertical="center"/>
    </xf>
    <xf numFmtId="0" fontId="99" fillId="23" borderId="36" xfId="0" applyFont="1" applyFill="1" applyBorder="1" applyAlignment="1" applyProtection="1">
      <alignment horizontal="left" vertical="center"/>
      <protection locked="0"/>
    </xf>
    <xf numFmtId="0" fontId="99" fillId="0" borderId="0" xfId="0" applyFont="1" applyBorder="1" applyAlignment="1">
      <alignment horizontal="center" vertical="center"/>
    </xf>
    <xf numFmtId="0" fontId="84" fillId="0" borderId="13" xfId="0" applyFont="1" applyBorder="1" applyAlignment="1">
      <alignment vertical="center"/>
    </xf>
    <xf numFmtId="0" fontId="84" fillId="0" borderId="0" xfId="0" applyFont="1" applyBorder="1" applyAlignment="1">
      <alignment horizontal="left" vertical="center"/>
    </xf>
    <xf numFmtId="0" fontId="84" fillId="0" borderId="0" xfId="0" applyFont="1" applyBorder="1" applyAlignment="1">
      <alignment horizontal="left" vertical="center" wrapText="1"/>
    </xf>
    <xf numFmtId="175" fontId="84" fillId="0" borderId="0" xfId="0" applyNumberFormat="1" applyFont="1" applyBorder="1" applyAlignment="1">
      <alignment vertical="center"/>
    </xf>
    <xf numFmtId="0" fontId="84" fillId="0" borderId="0" xfId="0" applyFont="1" applyAlignment="1" applyProtection="1">
      <alignment vertical="center"/>
      <protection locked="0"/>
    </xf>
    <xf numFmtId="0" fontId="84" fillId="0" borderId="24" xfId="0" applyFont="1" applyBorder="1" applyAlignment="1">
      <alignment vertical="center"/>
    </xf>
    <xf numFmtId="0" fontId="84" fillId="0" borderId="0" xfId="0" applyFont="1" applyBorder="1" applyAlignment="1">
      <alignment vertical="center"/>
    </xf>
    <xf numFmtId="0" fontId="84" fillId="0" borderId="25" xfId="0" applyFont="1" applyBorder="1" applyAlignment="1">
      <alignment vertical="center"/>
    </xf>
    <xf numFmtId="0" fontId="84" fillId="0" borderId="0" xfId="0" applyFont="1" applyAlignment="1">
      <alignment horizontal="left" vertical="center"/>
    </xf>
    <xf numFmtId="0" fontId="84" fillId="0" borderId="0" xfId="0" applyFont="1" applyAlignment="1">
      <alignment horizontal="left" vertical="center"/>
    </xf>
    <xf numFmtId="0" fontId="84" fillId="0" borderId="0" xfId="0" applyFont="1" applyAlignment="1">
      <alignment horizontal="left" vertical="center" wrapText="1"/>
    </xf>
    <xf numFmtId="175" fontId="84" fillId="0" borderId="0" xfId="0" applyNumberFormat="1" applyFont="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0" xfId="0" applyFont="1" applyAlignment="1">
      <alignment/>
    </xf>
    <xf numFmtId="0" fontId="63" fillId="33" borderId="0" xfId="36" applyFill="1" applyAlignment="1">
      <alignment/>
    </xf>
    <xf numFmtId="0" fontId="100" fillId="0" borderId="0" xfId="36" applyFont="1" applyAlignment="1">
      <alignment horizontal="center" vertical="center"/>
    </xf>
    <xf numFmtId="0" fontId="101" fillId="33" borderId="0" xfId="0" applyFont="1" applyFill="1" applyAlignment="1">
      <alignment horizontal="left" vertical="center"/>
    </xf>
    <xf numFmtId="0" fontId="14" fillId="33" borderId="0" xfId="0" applyFont="1" applyFill="1" applyAlignment="1">
      <alignment vertical="center"/>
    </xf>
    <xf numFmtId="0" fontId="102" fillId="33" borderId="0" xfId="36" applyFont="1" applyFill="1" applyAlignment="1">
      <alignment vertical="center"/>
    </xf>
    <xf numFmtId="0" fontId="85" fillId="33" borderId="0" xfId="0" applyFont="1" applyFill="1" applyAlignment="1" applyProtection="1">
      <alignment horizontal="left" vertical="center"/>
      <protection/>
    </xf>
    <xf numFmtId="0" fontId="14" fillId="33" borderId="0" xfId="0" applyFont="1" applyFill="1" applyAlignment="1" applyProtection="1">
      <alignment vertical="center"/>
      <protection/>
    </xf>
    <xf numFmtId="0" fontId="101" fillId="33" borderId="0" xfId="0" applyFont="1" applyFill="1" applyAlignment="1" applyProtection="1">
      <alignment horizontal="left" vertical="center"/>
      <protection/>
    </xf>
    <xf numFmtId="0" fontId="102" fillId="33" borderId="0" xfId="36" applyFont="1" applyFill="1" applyAlignment="1" applyProtection="1">
      <alignment vertical="center"/>
      <protection/>
    </xf>
    <xf numFmtId="0" fontId="14" fillId="33" borderId="0" xfId="0" applyFont="1" applyFill="1" applyAlignment="1" applyProtection="1">
      <alignment vertical="center"/>
      <protection locked="0"/>
    </xf>
    <xf numFmtId="0" fontId="0" fillId="0" borderId="0" xfId="47" applyAlignment="1">
      <alignment vertical="top"/>
      <protection locked="0"/>
    </xf>
    <xf numFmtId="0" fontId="0" fillId="0" borderId="37" xfId="47" applyFont="1" applyBorder="1" applyAlignment="1">
      <alignment vertical="center" wrapText="1"/>
      <protection locked="0"/>
    </xf>
    <xf numFmtId="0" fontId="0" fillId="0" borderId="38" xfId="47" applyFont="1" applyBorder="1" applyAlignment="1">
      <alignment vertical="center" wrapText="1"/>
      <protection locked="0"/>
    </xf>
    <xf numFmtId="0" fontId="0" fillId="0" borderId="39" xfId="47" applyFont="1" applyBorder="1" applyAlignment="1">
      <alignment vertical="center" wrapText="1"/>
      <protection locked="0"/>
    </xf>
    <xf numFmtId="0" fontId="0" fillId="0" borderId="40" xfId="47" applyFont="1" applyBorder="1" applyAlignment="1">
      <alignment horizontal="center" vertical="center" wrapText="1"/>
      <protection locked="0"/>
    </xf>
    <xf numFmtId="0" fontId="0" fillId="0" borderId="41" xfId="47" applyFont="1" applyBorder="1" applyAlignment="1">
      <alignment horizontal="center" vertical="center" wrapText="1"/>
      <protection locked="0"/>
    </xf>
    <xf numFmtId="0" fontId="0" fillId="0" borderId="0" xfId="47" applyAlignment="1">
      <alignment horizontal="center" vertical="center"/>
      <protection locked="0"/>
    </xf>
    <xf numFmtId="0" fontId="0" fillId="0" borderId="40" xfId="47" applyFont="1" applyBorder="1" applyAlignment="1">
      <alignment vertical="center" wrapText="1"/>
      <protection locked="0"/>
    </xf>
    <xf numFmtId="0" fontId="0" fillId="0" borderId="41" xfId="47" applyFont="1" applyBorder="1" applyAlignment="1">
      <alignment vertical="center" wrapText="1"/>
      <protection locked="0"/>
    </xf>
    <xf numFmtId="0" fontId="11" fillId="0" borderId="0" xfId="47" applyFont="1" applyBorder="1" applyAlignment="1">
      <alignment horizontal="left" vertical="center" wrapText="1"/>
      <protection locked="0"/>
    </xf>
    <xf numFmtId="0" fontId="4" fillId="0" borderId="0" xfId="47" applyFont="1" applyBorder="1" applyAlignment="1">
      <alignment horizontal="left" vertical="center" wrapText="1"/>
      <protection locked="0"/>
    </xf>
    <xf numFmtId="0" fontId="4" fillId="0" borderId="40" xfId="47" applyFont="1" applyBorder="1" applyAlignment="1">
      <alignment vertical="center" wrapText="1"/>
      <protection locked="0"/>
    </xf>
    <xf numFmtId="0" fontId="4" fillId="0" borderId="0" xfId="47" applyFont="1" applyBorder="1" applyAlignment="1">
      <alignment vertical="center" wrapText="1"/>
      <protection locked="0"/>
    </xf>
    <xf numFmtId="0" fontId="4" fillId="0" borderId="0" xfId="47" applyFont="1" applyBorder="1" applyAlignment="1">
      <alignment vertical="center"/>
      <protection locked="0"/>
    </xf>
    <xf numFmtId="0" fontId="4" fillId="0" borderId="0" xfId="47" applyFont="1" applyBorder="1" applyAlignment="1">
      <alignment horizontal="left" vertical="center"/>
      <protection locked="0"/>
    </xf>
    <xf numFmtId="49" fontId="4" fillId="0" borderId="0" xfId="47" applyNumberFormat="1" applyFont="1" applyBorder="1" applyAlignment="1">
      <alignment vertical="center" wrapText="1"/>
      <protection locked="0"/>
    </xf>
    <xf numFmtId="0" fontId="0" fillId="0" borderId="42" xfId="47" applyFont="1" applyBorder="1" applyAlignment="1">
      <alignment vertical="center" wrapText="1"/>
      <protection locked="0"/>
    </xf>
    <xf numFmtId="0" fontId="14" fillId="0" borderId="43" xfId="47" applyFont="1" applyBorder="1" applyAlignment="1">
      <alignment vertical="center" wrapText="1"/>
      <protection locked="0"/>
    </xf>
    <xf numFmtId="0" fontId="0" fillId="0" borderId="44" xfId="47" applyFont="1" applyBorder="1" applyAlignment="1">
      <alignment vertical="center" wrapText="1"/>
      <protection locked="0"/>
    </xf>
    <xf numFmtId="0" fontId="0" fillId="0" borderId="0" xfId="47" applyFont="1" applyBorder="1" applyAlignment="1">
      <alignment vertical="top"/>
      <protection locked="0"/>
    </xf>
    <xf numFmtId="0" fontId="0" fillId="0" borderId="0" xfId="47" applyFont="1" applyAlignment="1">
      <alignment vertical="top"/>
      <protection locked="0"/>
    </xf>
    <xf numFmtId="0" fontId="0" fillId="0" borderId="37" xfId="47" applyFont="1" applyBorder="1" applyAlignment="1">
      <alignment horizontal="left" vertical="center"/>
      <protection locked="0"/>
    </xf>
    <xf numFmtId="0" fontId="0" fillId="0" borderId="38" xfId="47" applyFont="1" applyBorder="1" applyAlignment="1">
      <alignment horizontal="left" vertical="center"/>
      <protection locked="0"/>
    </xf>
    <xf numFmtId="0" fontId="0" fillId="0" borderId="39" xfId="47" applyFont="1" applyBorder="1" applyAlignment="1">
      <alignment horizontal="left" vertical="center"/>
      <protection locked="0"/>
    </xf>
    <xf numFmtId="0" fontId="0" fillId="0" borderId="40" xfId="47" applyFont="1" applyBorder="1" applyAlignment="1">
      <alignment horizontal="left" vertical="center"/>
      <protection locked="0"/>
    </xf>
    <xf numFmtId="0" fontId="0" fillId="0" borderId="41" xfId="47" applyFont="1" applyBorder="1" applyAlignment="1">
      <alignment horizontal="left" vertical="center"/>
      <protection locked="0"/>
    </xf>
    <xf numFmtId="0" fontId="11" fillId="0" borderId="0" xfId="47" applyFont="1" applyBorder="1" applyAlignment="1">
      <alignment horizontal="left" vertical="center"/>
      <protection locked="0"/>
    </xf>
    <xf numFmtId="0" fontId="6" fillId="0" borderId="0" xfId="47" applyFont="1" applyAlignment="1">
      <alignment horizontal="left" vertical="center"/>
      <protection locked="0"/>
    </xf>
    <xf numFmtId="0" fontId="11" fillId="0" borderId="43" xfId="47" applyFont="1" applyBorder="1" applyAlignment="1">
      <alignment horizontal="left" vertical="center"/>
      <protection locked="0"/>
    </xf>
    <xf numFmtId="0" fontId="11" fillId="0" borderId="43" xfId="47" applyFont="1" applyBorder="1" applyAlignment="1">
      <alignment horizontal="center" vertical="center"/>
      <protection locked="0"/>
    </xf>
    <xf numFmtId="0" fontId="6" fillId="0" borderId="43" xfId="47" applyFont="1" applyBorder="1" applyAlignment="1">
      <alignment horizontal="left" vertical="center"/>
      <protection locked="0"/>
    </xf>
    <xf numFmtId="0" fontId="9" fillId="0" borderId="0" xfId="47" applyFont="1" applyBorder="1" applyAlignment="1">
      <alignment horizontal="left" vertical="center"/>
      <protection locked="0"/>
    </xf>
    <xf numFmtId="0" fontId="4" fillId="0" borderId="0" xfId="47" applyFont="1" applyAlignment="1">
      <alignment horizontal="left" vertical="center"/>
      <protection locked="0"/>
    </xf>
    <xf numFmtId="0" fontId="4" fillId="0" borderId="0" xfId="47" applyFont="1" applyBorder="1" applyAlignment="1">
      <alignment horizontal="center" vertical="center"/>
      <protection locked="0"/>
    </xf>
    <xf numFmtId="0" fontId="4" fillId="0" borderId="40" xfId="47" applyFont="1" applyBorder="1" applyAlignment="1">
      <alignment horizontal="left" vertical="center"/>
      <protection locked="0"/>
    </xf>
    <xf numFmtId="0" fontId="4" fillId="0" borderId="0" xfId="47" applyFont="1" applyFill="1" applyBorder="1" applyAlignment="1">
      <alignment horizontal="left" vertical="center"/>
      <protection locked="0"/>
    </xf>
    <xf numFmtId="0" fontId="4" fillId="0" borderId="0" xfId="47" applyFont="1" applyFill="1" applyBorder="1" applyAlignment="1">
      <alignment horizontal="center" vertical="center"/>
      <protection locked="0"/>
    </xf>
    <xf numFmtId="0" fontId="0" fillId="0" borderId="42" xfId="47" applyFont="1" applyBorder="1" applyAlignment="1">
      <alignment horizontal="left" vertical="center"/>
      <protection locked="0"/>
    </xf>
    <xf numFmtId="0" fontId="14" fillId="0" borderId="43" xfId="47" applyFont="1" applyBorder="1" applyAlignment="1">
      <alignment horizontal="left" vertical="center"/>
      <protection locked="0"/>
    </xf>
    <xf numFmtId="0" fontId="0" fillId="0" borderId="44" xfId="47" applyFont="1" applyBorder="1" applyAlignment="1">
      <alignment horizontal="left" vertical="center"/>
      <protection locked="0"/>
    </xf>
    <xf numFmtId="0" fontId="0" fillId="0" borderId="0" xfId="47" applyFont="1" applyBorder="1" applyAlignment="1">
      <alignment horizontal="left" vertical="center"/>
      <protection locked="0"/>
    </xf>
    <xf numFmtId="0" fontId="14" fillId="0" borderId="0" xfId="47" applyFont="1" applyBorder="1" applyAlignment="1">
      <alignment horizontal="left" vertical="center"/>
      <protection locked="0"/>
    </xf>
    <xf numFmtId="0" fontId="6" fillId="0" borderId="0" xfId="47" applyFont="1" applyBorder="1" applyAlignment="1">
      <alignment horizontal="left" vertical="center"/>
      <protection locked="0"/>
    </xf>
    <xf numFmtId="0" fontId="4" fillId="0" borderId="43" xfId="47" applyFont="1" applyBorder="1" applyAlignment="1">
      <alignment horizontal="left" vertical="center"/>
      <protection locked="0"/>
    </xf>
    <xf numFmtId="0" fontId="0" fillId="0" borderId="0" xfId="47" applyFont="1" applyBorder="1" applyAlignment="1">
      <alignment horizontal="left" vertical="center" wrapText="1"/>
      <protection locked="0"/>
    </xf>
    <xf numFmtId="0" fontId="4" fillId="0" borderId="0" xfId="47" applyFont="1" applyBorder="1" applyAlignment="1">
      <alignment horizontal="center" vertical="center" wrapText="1"/>
      <protection locked="0"/>
    </xf>
    <xf numFmtId="0" fontId="0" fillId="0" borderId="37" xfId="47" applyFont="1" applyBorder="1" applyAlignment="1">
      <alignment horizontal="left" vertical="center" wrapText="1"/>
      <protection locked="0"/>
    </xf>
    <xf numFmtId="0" fontId="0" fillId="0" borderId="38" xfId="47" applyFont="1" applyBorder="1" applyAlignment="1">
      <alignment horizontal="left" vertical="center" wrapText="1"/>
      <protection locked="0"/>
    </xf>
    <xf numFmtId="0" fontId="0" fillId="0" borderId="39" xfId="47" applyFont="1" applyBorder="1" applyAlignment="1">
      <alignment horizontal="left" vertical="center" wrapText="1"/>
      <protection locked="0"/>
    </xf>
    <xf numFmtId="0" fontId="0" fillId="0" borderId="40" xfId="47" applyFont="1" applyBorder="1" applyAlignment="1">
      <alignment horizontal="left" vertical="center" wrapText="1"/>
      <protection locked="0"/>
    </xf>
    <xf numFmtId="0" fontId="0" fillId="0" borderId="41" xfId="47" applyFont="1" applyBorder="1" applyAlignment="1">
      <alignment horizontal="left" vertical="center" wrapText="1"/>
      <protection locked="0"/>
    </xf>
    <xf numFmtId="0" fontId="6" fillId="0" borderId="40" xfId="47" applyFont="1" applyBorder="1" applyAlignment="1">
      <alignment horizontal="left" vertical="center" wrapText="1"/>
      <protection locked="0"/>
    </xf>
    <xf numFmtId="0" fontId="6" fillId="0" borderId="41"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4" fillId="0" borderId="41" xfId="47" applyFont="1" applyBorder="1" applyAlignment="1">
      <alignment horizontal="left" vertical="center"/>
      <protection locked="0"/>
    </xf>
    <xf numFmtId="0" fontId="4" fillId="0" borderId="42" xfId="47" applyFont="1" applyBorder="1" applyAlignment="1">
      <alignment horizontal="left" vertical="center" wrapText="1"/>
      <protection locked="0"/>
    </xf>
    <xf numFmtId="0" fontId="4" fillId="0" borderId="43" xfId="47" applyFont="1" applyBorder="1" applyAlignment="1">
      <alignment horizontal="left" vertical="center" wrapText="1"/>
      <protection locked="0"/>
    </xf>
    <xf numFmtId="0" fontId="4" fillId="0" borderId="44" xfId="47" applyFont="1" applyBorder="1" applyAlignment="1">
      <alignment horizontal="left" vertical="center" wrapText="1"/>
      <protection locked="0"/>
    </xf>
    <xf numFmtId="0" fontId="4" fillId="0" borderId="0" xfId="47" applyFont="1" applyBorder="1" applyAlignment="1">
      <alignment horizontal="left" vertical="top"/>
      <protection locked="0"/>
    </xf>
    <xf numFmtId="0" fontId="4" fillId="0" borderId="0" xfId="47" applyFont="1" applyBorder="1" applyAlignment="1">
      <alignment horizontal="center" vertical="top"/>
      <protection locked="0"/>
    </xf>
    <xf numFmtId="0" fontId="4" fillId="0" borderId="42" xfId="47" applyFont="1" applyBorder="1" applyAlignment="1">
      <alignment horizontal="left" vertical="center"/>
      <protection locked="0"/>
    </xf>
    <xf numFmtId="0" fontId="4" fillId="0" borderId="44" xfId="47" applyFont="1" applyBorder="1" applyAlignment="1">
      <alignment horizontal="left" vertical="center"/>
      <protection locked="0"/>
    </xf>
    <xf numFmtId="0" fontId="6" fillId="0" borderId="0" xfId="47" applyFont="1" applyAlignment="1">
      <alignment vertical="center"/>
      <protection locked="0"/>
    </xf>
    <xf numFmtId="0" fontId="11" fillId="0" borderId="0" xfId="47" applyFont="1" applyBorder="1" applyAlignment="1">
      <alignment vertical="center"/>
      <protection locked="0"/>
    </xf>
    <xf numFmtId="0" fontId="6" fillId="0" borderId="43" xfId="47" applyFont="1" applyBorder="1" applyAlignment="1">
      <alignment vertical="center"/>
      <protection locked="0"/>
    </xf>
    <xf numFmtId="0" fontId="11" fillId="0" borderId="43" xfId="47" applyFont="1" applyBorder="1" applyAlignment="1">
      <alignment vertical="center"/>
      <protection locked="0"/>
    </xf>
    <xf numFmtId="0" fontId="0" fillId="0" borderId="0" xfId="47" applyBorder="1" applyAlignment="1">
      <alignment vertical="top"/>
      <protection locked="0"/>
    </xf>
    <xf numFmtId="49" fontId="4" fillId="0" borderId="0" xfId="47" applyNumberFormat="1" applyFont="1" applyBorder="1" applyAlignment="1">
      <alignment horizontal="left" vertical="center"/>
      <protection locked="0"/>
    </xf>
    <xf numFmtId="0" fontId="0" fillId="0" borderId="43" xfId="47" applyBorder="1" applyAlignment="1">
      <alignment vertical="top"/>
      <protection locked="0"/>
    </xf>
    <xf numFmtId="0" fontId="4" fillId="0" borderId="38" xfId="47" applyFont="1" applyBorder="1" applyAlignment="1">
      <alignment horizontal="left" vertical="center" wrapText="1"/>
      <protection locked="0"/>
    </xf>
    <xf numFmtId="0" fontId="4" fillId="0" borderId="38" xfId="47" applyFont="1" applyBorder="1" applyAlignment="1">
      <alignment horizontal="left" vertical="center"/>
      <protection locked="0"/>
    </xf>
    <xf numFmtId="0" fontId="4" fillId="0" borderId="38" xfId="47" applyFont="1" applyBorder="1" applyAlignment="1">
      <alignment horizontal="center" vertical="center"/>
      <protection locked="0"/>
    </xf>
    <xf numFmtId="0" fontId="11" fillId="0" borderId="43" xfId="47" applyFont="1" applyBorder="1" applyAlignment="1">
      <alignment horizontal="left"/>
      <protection locked="0"/>
    </xf>
    <xf numFmtId="0" fontId="6" fillId="0" borderId="43" xfId="47" applyFont="1" applyBorder="1" applyAlignment="1">
      <alignment/>
      <protection locked="0"/>
    </xf>
    <xf numFmtId="0" fontId="0" fillId="0" borderId="40" xfId="47" applyFont="1" applyBorder="1" applyAlignment="1">
      <alignment vertical="top"/>
      <protection locked="0"/>
    </xf>
    <xf numFmtId="0" fontId="0" fillId="0" borderId="41" xfId="47" applyFont="1" applyBorder="1" applyAlignment="1">
      <alignment vertical="top"/>
      <protection locked="0"/>
    </xf>
    <xf numFmtId="0" fontId="0" fillId="0" borderId="0" xfId="47" applyFont="1" applyBorder="1" applyAlignment="1">
      <alignment horizontal="center" vertical="center"/>
      <protection locked="0"/>
    </xf>
    <xf numFmtId="0" fontId="0" fillId="0" borderId="0" xfId="47" applyFont="1" applyBorder="1" applyAlignment="1">
      <alignment horizontal="left" vertical="top"/>
      <protection locked="0"/>
    </xf>
    <xf numFmtId="0" fontId="0" fillId="0" borderId="42" xfId="47" applyFont="1" applyBorder="1" applyAlignment="1">
      <alignment vertical="top"/>
      <protection locked="0"/>
    </xf>
    <xf numFmtId="0" fontId="0" fillId="0" borderId="43" xfId="47" applyFont="1" applyBorder="1" applyAlignment="1">
      <alignment vertical="top"/>
      <protection locked="0"/>
    </xf>
    <xf numFmtId="0" fontId="0" fillId="0" borderId="44" xfId="47" applyFont="1" applyBorder="1" applyAlignment="1">
      <alignment vertical="top"/>
      <protection locked="0"/>
    </xf>
    <xf numFmtId="0" fontId="0" fillId="0" borderId="0" xfId="0" applyFont="1" applyAlignment="1">
      <alignment/>
    </xf>
    <xf numFmtId="0" fontId="4" fillId="35" borderId="17" xfId="0" applyFont="1" applyFill="1" applyBorder="1" applyAlignment="1">
      <alignment horizontal="center" vertical="center"/>
    </xf>
    <xf numFmtId="0" fontId="0" fillId="35" borderId="18" xfId="0" applyFont="1" applyFill="1" applyBorder="1" applyAlignment="1">
      <alignment vertical="center"/>
    </xf>
    <xf numFmtId="0" fontId="4" fillId="35" borderId="18" xfId="0" applyFont="1" applyFill="1" applyBorder="1" applyAlignment="1">
      <alignment horizontal="center" vertical="center"/>
    </xf>
    <xf numFmtId="0" fontId="4" fillId="35" borderId="18" xfId="0" applyFont="1" applyFill="1" applyBorder="1" applyAlignment="1">
      <alignment horizontal="right" vertical="center"/>
    </xf>
    <xf numFmtId="4" fontId="92" fillId="0" borderId="0" xfId="0" applyNumberFormat="1" applyFont="1" applyAlignment="1">
      <alignment vertical="center"/>
    </xf>
    <xf numFmtId="0" fontId="92" fillId="0" borderId="0" xfId="0" applyFont="1" applyAlignment="1">
      <alignment vertical="center"/>
    </xf>
    <xf numFmtId="0" fontId="91" fillId="0" borderId="0" xfId="0" applyFont="1" applyAlignment="1">
      <alignment horizontal="left" vertical="center" wrapText="1"/>
    </xf>
    <xf numFmtId="4" fontId="89" fillId="0" borderId="0" xfId="0" applyNumberFormat="1" applyFont="1" applyAlignment="1">
      <alignment horizontal="right" vertical="center"/>
    </xf>
    <xf numFmtId="4" fontId="89" fillId="0" borderId="0" xfId="0" applyNumberFormat="1" applyFont="1" applyAlignment="1">
      <alignment vertical="center"/>
    </xf>
    <xf numFmtId="0" fontId="5" fillId="34" borderId="18" xfId="0" applyFont="1" applyFill="1" applyBorder="1" applyAlignment="1">
      <alignment horizontal="left" vertical="center"/>
    </xf>
    <xf numFmtId="0" fontId="0" fillId="34" borderId="18" xfId="0" applyFont="1" applyFill="1" applyBorder="1" applyAlignment="1">
      <alignment vertical="center"/>
    </xf>
    <xf numFmtId="4" fontId="5" fillId="34" borderId="18" xfId="0" applyNumberFormat="1" applyFont="1" applyFill="1" applyBorder="1" applyAlignment="1">
      <alignment vertical="center"/>
    </xf>
    <xf numFmtId="0" fontId="0" fillId="34" borderId="26" xfId="0" applyFont="1" applyFill="1" applyBorder="1"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173" fontId="4" fillId="0" borderId="0" xfId="0" applyNumberFormat="1" applyFont="1" applyAlignment="1">
      <alignment horizontal="left" vertical="center"/>
    </xf>
    <xf numFmtId="0" fontId="0" fillId="0" borderId="0" xfId="0" applyFont="1" applyAlignment="1">
      <alignment vertical="center"/>
    </xf>
    <xf numFmtId="0" fontId="4" fillId="0" borderId="0" xfId="0" applyFont="1" applyAlignment="1">
      <alignment vertical="center"/>
    </xf>
    <xf numFmtId="0" fontId="90" fillId="0" borderId="30" xfId="0" applyFont="1" applyBorder="1" applyAlignment="1">
      <alignment horizontal="center"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vertical="center"/>
    </xf>
    <xf numFmtId="172" fontId="79" fillId="0" borderId="0" xfId="0" applyNumberFormat="1" applyFont="1" applyBorder="1" applyAlignment="1">
      <alignment horizontal="center" vertical="center"/>
    </xf>
    <xf numFmtId="0" fontId="79" fillId="0" borderId="0" xfId="0" applyFont="1" applyBorder="1" applyAlignment="1">
      <alignment vertical="center"/>
    </xf>
    <xf numFmtId="4" fontId="103" fillId="0" borderId="0" xfId="0" applyNumberFormat="1" applyFont="1" applyBorder="1" applyAlignment="1">
      <alignment vertical="center"/>
    </xf>
    <xf numFmtId="0" fontId="103" fillId="0" borderId="0" xfId="0" applyFont="1" applyAlignment="1">
      <alignment horizontal="left" vertical="top" wrapText="1"/>
    </xf>
    <xf numFmtId="0" fontId="79" fillId="0" borderId="0" xfId="0" applyFont="1" applyAlignment="1">
      <alignment vertical="center"/>
    </xf>
    <xf numFmtId="0" fontId="4" fillId="0" borderId="0" xfId="0" applyFont="1" applyBorder="1" applyAlignment="1">
      <alignment horizontal="left" vertical="center"/>
    </xf>
    <xf numFmtId="0" fontId="0" fillId="0" borderId="0" xfId="0" applyFont="1" applyBorder="1" applyAlignment="1">
      <alignment/>
    </xf>
    <xf numFmtId="0" fontId="5" fillId="0" borderId="0" xfId="0" applyFont="1" applyBorder="1" applyAlignment="1">
      <alignment horizontal="left" vertical="top" wrapText="1"/>
    </xf>
    <xf numFmtId="49" fontId="4" fillId="23" borderId="0" xfId="0" applyNumberFormat="1" applyFont="1" applyFill="1" applyBorder="1" applyAlignment="1" applyProtection="1">
      <alignment horizontal="left" vertical="center"/>
      <protection locked="0"/>
    </xf>
    <xf numFmtId="0" fontId="4" fillId="0" borderId="0" xfId="0" applyFont="1" applyBorder="1" applyAlignment="1">
      <alignment horizontal="left" vertical="center" wrapText="1"/>
    </xf>
    <xf numFmtId="4" fontId="8" fillId="0" borderId="16" xfId="0" applyNumberFormat="1" applyFont="1" applyBorder="1" applyAlignment="1">
      <alignment vertical="center"/>
    </xf>
    <xf numFmtId="0" fontId="0" fillId="0" borderId="16" xfId="0" applyFont="1" applyBorder="1" applyAlignment="1">
      <alignment vertical="center"/>
    </xf>
    <xf numFmtId="0" fontId="79" fillId="0" borderId="0" xfId="0" applyFont="1" applyBorder="1" applyAlignment="1">
      <alignment horizontal="right" vertical="center"/>
    </xf>
    <xf numFmtId="0" fontId="102" fillId="33" borderId="0" xfId="36" applyFont="1" applyFill="1" applyAlignment="1">
      <alignment vertical="center"/>
    </xf>
    <xf numFmtId="0" fontId="88" fillId="0" borderId="0"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Border="1" applyAlignment="1">
      <alignment vertical="center" wrapText="1"/>
    </xf>
    <xf numFmtId="0" fontId="88" fillId="0" borderId="0" xfId="0" applyFont="1" applyAlignment="1">
      <alignment horizontal="left" vertical="center" wrapText="1"/>
    </xf>
    <xf numFmtId="0" fontId="4" fillId="0" borderId="0" xfId="47" applyFont="1" applyBorder="1" applyAlignment="1">
      <alignment horizontal="left" vertical="top"/>
      <protection locked="0"/>
    </xf>
    <xf numFmtId="0" fontId="4" fillId="0" borderId="0" xfId="47" applyFont="1" applyBorder="1" applyAlignment="1">
      <alignment horizontal="left" vertical="center"/>
      <protection locked="0"/>
    </xf>
    <xf numFmtId="0" fontId="7" fillId="0" borderId="0" xfId="47" applyFont="1" applyBorder="1" applyAlignment="1">
      <alignment horizontal="center" vertical="center" wrapText="1"/>
      <protection locked="0"/>
    </xf>
    <xf numFmtId="0" fontId="11" fillId="0" borderId="43" xfId="47" applyFont="1" applyBorder="1" applyAlignment="1">
      <alignment horizontal="left"/>
      <protection locked="0"/>
    </xf>
    <xf numFmtId="0" fontId="4" fillId="0" borderId="0" xfId="47" applyFont="1" applyBorder="1" applyAlignment="1">
      <alignment horizontal="left" vertical="center" wrapText="1"/>
      <protection locked="0"/>
    </xf>
    <xf numFmtId="0" fontId="7" fillId="0" borderId="0" xfId="47" applyFont="1" applyBorder="1" applyAlignment="1">
      <alignment horizontal="center" vertical="center"/>
      <protection locked="0"/>
    </xf>
    <xf numFmtId="49" fontId="4" fillId="0" borderId="0" xfId="47" applyNumberFormat="1" applyFont="1" applyBorder="1" applyAlignment="1">
      <alignment horizontal="left" vertical="center" wrapText="1"/>
      <protection locked="0"/>
    </xf>
    <xf numFmtId="0" fontId="11" fillId="0" borderId="43" xfId="47" applyFont="1" applyBorder="1" applyAlignment="1">
      <alignment horizontal="left" wrapText="1"/>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Data\System\Temp\rad04709.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Data\System\Temp\radB088F.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rad04709.tmp" descr="C:\KrosData\System\Temp\rad04709.tmp">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B088F.tmp" descr="C:\KrosData\System\Temp\radB088F.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zoomScalePageLayoutView="0" workbookViewId="0" topLeftCell="A1">
      <pane ySplit="1" topLeftCell="A34"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220" t="s">
        <v>0</v>
      </c>
      <c r="B1" s="221"/>
      <c r="C1" s="221"/>
      <c r="D1" s="222" t="s">
        <v>1</v>
      </c>
      <c r="E1" s="221"/>
      <c r="F1" s="221"/>
      <c r="G1" s="221"/>
      <c r="H1" s="221"/>
      <c r="I1" s="221"/>
      <c r="J1" s="221"/>
      <c r="K1" s="223" t="s">
        <v>430</v>
      </c>
      <c r="L1" s="223"/>
      <c r="M1" s="223"/>
      <c r="N1" s="223"/>
      <c r="O1" s="223"/>
      <c r="P1" s="223"/>
      <c r="Q1" s="223"/>
      <c r="R1" s="223"/>
      <c r="S1" s="223"/>
      <c r="T1" s="221"/>
      <c r="U1" s="221"/>
      <c r="V1" s="221"/>
      <c r="W1" s="223" t="s">
        <v>431</v>
      </c>
      <c r="X1" s="223"/>
      <c r="Y1" s="223"/>
      <c r="Z1" s="223"/>
      <c r="AA1" s="223"/>
      <c r="AB1" s="223"/>
      <c r="AC1" s="223"/>
      <c r="AD1" s="223"/>
      <c r="AE1" s="223"/>
      <c r="AF1" s="223"/>
      <c r="AG1" s="223"/>
      <c r="AH1" s="223"/>
      <c r="AI1" s="215"/>
      <c r="AJ1" s="14"/>
      <c r="AK1" s="14"/>
      <c r="AL1" s="14"/>
      <c r="AM1" s="14"/>
      <c r="AN1" s="14"/>
      <c r="AO1" s="14"/>
      <c r="AP1" s="14"/>
      <c r="AQ1" s="14"/>
      <c r="AR1" s="14"/>
      <c r="AS1" s="14"/>
      <c r="AT1" s="14"/>
      <c r="AU1" s="14"/>
      <c r="AV1" s="14"/>
      <c r="AW1" s="14"/>
      <c r="AX1" s="14"/>
      <c r="AY1" s="14"/>
      <c r="AZ1" s="14"/>
      <c r="BA1" s="13" t="s">
        <v>2</v>
      </c>
      <c r="BB1" s="13" t="s">
        <v>3</v>
      </c>
      <c r="BC1" s="14"/>
      <c r="BD1" s="14"/>
      <c r="BE1" s="14"/>
      <c r="BF1" s="14"/>
      <c r="BG1" s="14"/>
      <c r="BH1" s="14"/>
      <c r="BI1" s="14"/>
      <c r="BJ1" s="14"/>
      <c r="BK1" s="14"/>
      <c r="BL1" s="14"/>
      <c r="BM1" s="14"/>
      <c r="BN1" s="14"/>
      <c r="BO1" s="14"/>
      <c r="BP1" s="14"/>
      <c r="BQ1" s="14"/>
      <c r="BR1" s="14"/>
      <c r="BT1" s="15" t="s">
        <v>4</v>
      </c>
      <c r="BU1" s="15" t="s">
        <v>4</v>
      </c>
      <c r="BV1" s="15" t="s">
        <v>5</v>
      </c>
    </row>
    <row r="2" spans="3:72" ht="36.75" customHeight="1">
      <c r="AR2" s="307"/>
      <c r="AS2" s="307"/>
      <c r="AT2" s="307"/>
      <c r="AU2" s="307"/>
      <c r="AV2" s="307"/>
      <c r="AW2" s="307"/>
      <c r="AX2" s="307"/>
      <c r="AY2" s="307"/>
      <c r="AZ2" s="307"/>
      <c r="BA2" s="307"/>
      <c r="BB2" s="307"/>
      <c r="BC2" s="307"/>
      <c r="BD2" s="307"/>
      <c r="BE2" s="307"/>
      <c r="BS2" s="16" t="s">
        <v>6</v>
      </c>
      <c r="BT2" s="16" t="s">
        <v>7</v>
      </c>
    </row>
    <row r="3" spans="2:72" ht="6.7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9"/>
      <c r="BS3" s="16" t="s">
        <v>6</v>
      </c>
      <c r="BT3" s="16" t="s">
        <v>8</v>
      </c>
    </row>
    <row r="4" spans="2:71" ht="36.7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3"/>
      <c r="AS4" s="24" t="s">
        <v>10</v>
      </c>
      <c r="BE4" s="25" t="s">
        <v>11</v>
      </c>
      <c r="BS4" s="16" t="s">
        <v>12</v>
      </c>
    </row>
    <row r="5" spans="2:71" ht="14.25" customHeight="1">
      <c r="B5" s="20"/>
      <c r="C5" s="21"/>
      <c r="D5" s="26" t="s">
        <v>13</v>
      </c>
      <c r="E5" s="21"/>
      <c r="F5" s="21"/>
      <c r="G5" s="21"/>
      <c r="H5" s="21"/>
      <c r="I5" s="21"/>
      <c r="J5" s="21"/>
      <c r="K5" s="335" t="s">
        <v>14</v>
      </c>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21"/>
      <c r="AQ5" s="23"/>
      <c r="BE5" s="333" t="s">
        <v>15</v>
      </c>
      <c r="BS5" s="16" t="s">
        <v>6</v>
      </c>
    </row>
    <row r="6" spans="2:71" ht="36.75" customHeight="1">
      <c r="B6" s="20"/>
      <c r="C6" s="21"/>
      <c r="D6" s="28" t="s">
        <v>16</v>
      </c>
      <c r="E6" s="21"/>
      <c r="F6" s="21"/>
      <c r="G6" s="21"/>
      <c r="H6" s="21"/>
      <c r="I6" s="21"/>
      <c r="J6" s="21"/>
      <c r="K6" s="337" t="s">
        <v>17</v>
      </c>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21"/>
      <c r="AQ6" s="23"/>
      <c r="BE6" s="307"/>
      <c r="BS6" s="16" t="s">
        <v>18</v>
      </c>
    </row>
    <row r="7" spans="2:71" ht="14.25" customHeight="1">
      <c r="B7" s="20"/>
      <c r="C7" s="21"/>
      <c r="D7" s="29" t="s">
        <v>19</v>
      </c>
      <c r="E7" s="21"/>
      <c r="F7" s="21"/>
      <c r="G7" s="21"/>
      <c r="H7" s="21"/>
      <c r="I7" s="21"/>
      <c r="J7" s="21"/>
      <c r="K7" s="27" t="s">
        <v>20</v>
      </c>
      <c r="L7" s="21"/>
      <c r="M7" s="21"/>
      <c r="N7" s="21"/>
      <c r="O7" s="21"/>
      <c r="P7" s="21"/>
      <c r="Q7" s="21"/>
      <c r="R7" s="21"/>
      <c r="S7" s="21"/>
      <c r="T7" s="21"/>
      <c r="U7" s="21"/>
      <c r="V7" s="21"/>
      <c r="W7" s="21"/>
      <c r="X7" s="21"/>
      <c r="Y7" s="21"/>
      <c r="Z7" s="21"/>
      <c r="AA7" s="21"/>
      <c r="AB7" s="21"/>
      <c r="AC7" s="21"/>
      <c r="AD7" s="21"/>
      <c r="AE7" s="21"/>
      <c r="AF7" s="21"/>
      <c r="AG7" s="21"/>
      <c r="AH7" s="21"/>
      <c r="AI7" s="21"/>
      <c r="AJ7" s="21"/>
      <c r="AK7" s="29" t="s">
        <v>21</v>
      </c>
      <c r="AL7" s="21"/>
      <c r="AM7" s="21"/>
      <c r="AN7" s="27" t="s">
        <v>20</v>
      </c>
      <c r="AO7" s="21"/>
      <c r="AP7" s="21"/>
      <c r="AQ7" s="23"/>
      <c r="BE7" s="307"/>
      <c r="BS7" s="16" t="s">
        <v>22</v>
      </c>
    </row>
    <row r="8" spans="2:71" ht="14.25" customHeight="1">
      <c r="B8" s="20"/>
      <c r="C8" s="21"/>
      <c r="D8" s="29" t="s">
        <v>23</v>
      </c>
      <c r="E8" s="21"/>
      <c r="F8" s="21"/>
      <c r="G8" s="21"/>
      <c r="H8" s="21"/>
      <c r="I8" s="21"/>
      <c r="J8" s="21"/>
      <c r="K8" s="27" t="s">
        <v>24</v>
      </c>
      <c r="L8" s="21"/>
      <c r="M8" s="21"/>
      <c r="N8" s="21"/>
      <c r="O8" s="21"/>
      <c r="P8" s="21"/>
      <c r="Q8" s="21"/>
      <c r="R8" s="21"/>
      <c r="S8" s="21"/>
      <c r="T8" s="21"/>
      <c r="U8" s="21"/>
      <c r="V8" s="21"/>
      <c r="W8" s="21"/>
      <c r="X8" s="21"/>
      <c r="Y8" s="21"/>
      <c r="Z8" s="21"/>
      <c r="AA8" s="21"/>
      <c r="AB8" s="21"/>
      <c r="AC8" s="21"/>
      <c r="AD8" s="21"/>
      <c r="AE8" s="21"/>
      <c r="AF8" s="21"/>
      <c r="AG8" s="21"/>
      <c r="AH8" s="21"/>
      <c r="AI8" s="21"/>
      <c r="AJ8" s="21"/>
      <c r="AK8" s="29" t="s">
        <v>25</v>
      </c>
      <c r="AL8" s="21"/>
      <c r="AM8" s="21"/>
      <c r="AN8" s="30" t="s">
        <v>26</v>
      </c>
      <c r="AO8" s="21"/>
      <c r="AP8" s="21"/>
      <c r="AQ8" s="23"/>
      <c r="BE8" s="307"/>
      <c r="BS8" s="16" t="s">
        <v>27</v>
      </c>
    </row>
    <row r="9" spans="2:71" ht="14.2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3"/>
      <c r="BE9" s="307"/>
      <c r="BS9" s="16" t="s">
        <v>28</v>
      </c>
    </row>
    <row r="10" spans="2:71" ht="14.25" customHeight="1">
      <c r="B10" s="20"/>
      <c r="C10" s="21"/>
      <c r="D10" s="29" t="s">
        <v>29</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9" t="s">
        <v>30</v>
      </c>
      <c r="AL10" s="21"/>
      <c r="AM10" s="21"/>
      <c r="AN10" s="27" t="s">
        <v>20</v>
      </c>
      <c r="AO10" s="21"/>
      <c r="AP10" s="21"/>
      <c r="AQ10" s="23"/>
      <c r="BE10" s="307"/>
      <c r="BS10" s="16" t="s">
        <v>18</v>
      </c>
    </row>
    <row r="11" spans="2:71" ht="18" customHeight="1">
      <c r="B11" s="20"/>
      <c r="C11" s="21"/>
      <c r="D11" s="21"/>
      <c r="E11" s="27" t="s">
        <v>31</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9" t="s">
        <v>32</v>
      </c>
      <c r="AL11" s="21"/>
      <c r="AM11" s="21"/>
      <c r="AN11" s="27" t="s">
        <v>20</v>
      </c>
      <c r="AO11" s="21"/>
      <c r="AP11" s="21"/>
      <c r="AQ11" s="23"/>
      <c r="BE11" s="307"/>
      <c r="BS11" s="16" t="s">
        <v>18</v>
      </c>
    </row>
    <row r="12" spans="2:71" ht="6.7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3"/>
      <c r="BE12" s="307"/>
      <c r="BS12" s="16" t="s">
        <v>18</v>
      </c>
    </row>
    <row r="13" spans="2:71" ht="14.25" customHeight="1">
      <c r="B13" s="20"/>
      <c r="C13" s="21"/>
      <c r="D13" s="29" t="s">
        <v>33</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9" t="s">
        <v>30</v>
      </c>
      <c r="AL13" s="21"/>
      <c r="AM13" s="21"/>
      <c r="AN13" s="31" t="s">
        <v>34</v>
      </c>
      <c r="AO13" s="21"/>
      <c r="AP13" s="21"/>
      <c r="AQ13" s="23"/>
      <c r="BE13" s="307"/>
      <c r="BS13" s="16" t="s">
        <v>18</v>
      </c>
    </row>
    <row r="14" spans="2:71" ht="15">
      <c r="B14" s="20"/>
      <c r="C14" s="21"/>
      <c r="D14" s="21"/>
      <c r="E14" s="338" t="s">
        <v>34</v>
      </c>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29" t="s">
        <v>32</v>
      </c>
      <c r="AL14" s="21"/>
      <c r="AM14" s="21"/>
      <c r="AN14" s="31" t="s">
        <v>34</v>
      </c>
      <c r="AO14" s="21"/>
      <c r="AP14" s="21"/>
      <c r="AQ14" s="23"/>
      <c r="BE14" s="307"/>
      <c r="BS14" s="16" t="s">
        <v>18</v>
      </c>
    </row>
    <row r="15" spans="2:71" ht="6.7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3"/>
      <c r="BE15" s="307"/>
      <c r="BS15" s="16" t="s">
        <v>35</v>
      </c>
    </row>
    <row r="16" spans="2:71" ht="14.25" customHeight="1">
      <c r="B16" s="20"/>
      <c r="C16" s="21"/>
      <c r="D16" s="29" t="s">
        <v>36</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9" t="s">
        <v>30</v>
      </c>
      <c r="AL16" s="21"/>
      <c r="AM16" s="21"/>
      <c r="AN16" s="27" t="s">
        <v>20</v>
      </c>
      <c r="AO16" s="21"/>
      <c r="AP16" s="21"/>
      <c r="AQ16" s="23"/>
      <c r="BE16" s="307"/>
      <c r="BS16" s="16" t="s">
        <v>4</v>
      </c>
    </row>
    <row r="17" spans="2:71" ht="18" customHeight="1">
      <c r="B17" s="20"/>
      <c r="C17" s="21"/>
      <c r="D17" s="21"/>
      <c r="E17" s="27" t="s">
        <v>37</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9" t="s">
        <v>32</v>
      </c>
      <c r="AL17" s="21"/>
      <c r="AM17" s="21"/>
      <c r="AN17" s="27" t="s">
        <v>20</v>
      </c>
      <c r="AO17" s="21"/>
      <c r="AP17" s="21"/>
      <c r="AQ17" s="23"/>
      <c r="BE17" s="307"/>
      <c r="BS17" s="16" t="s">
        <v>35</v>
      </c>
    </row>
    <row r="18" spans="2:71" ht="6.7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3"/>
      <c r="BE18" s="307"/>
      <c r="BS18" s="16" t="s">
        <v>6</v>
      </c>
    </row>
    <row r="19" spans="2:71" ht="14.25" customHeight="1">
      <c r="B19" s="20"/>
      <c r="C19" s="21"/>
      <c r="D19" s="29" t="s">
        <v>38</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3"/>
      <c r="BE19" s="307"/>
      <c r="BS19" s="16" t="s">
        <v>6</v>
      </c>
    </row>
    <row r="20" spans="2:71" ht="22.5" customHeight="1">
      <c r="B20" s="20"/>
      <c r="C20" s="21"/>
      <c r="D20" s="21"/>
      <c r="E20" s="339" t="s">
        <v>20</v>
      </c>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21"/>
      <c r="AP20" s="21"/>
      <c r="AQ20" s="23"/>
      <c r="BE20" s="307"/>
      <c r="BS20" s="16" t="s">
        <v>4</v>
      </c>
    </row>
    <row r="21" spans="2:57" ht="6.7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3"/>
      <c r="BE21" s="307"/>
    </row>
    <row r="22" spans="2:57" ht="6.75" customHeight="1">
      <c r="B22" s="20"/>
      <c r="C22" s="21"/>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21"/>
      <c r="AQ22" s="23"/>
      <c r="BE22" s="307"/>
    </row>
    <row r="23" spans="2:57" s="1" customFormat="1" ht="25.5" customHeight="1">
      <c r="B23" s="33"/>
      <c r="C23" s="34"/>
      <c r="D23" s="35" t="s">
        <v>39</v>
      </c>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40">
        <f>ROUND(AG51,2)</f>
        <v>0</v>
      </c>
      <c r="AL23" s="341"/>
      <c r="AM23" s="341"/>
      <c r="AN23" s="341"/>
      <c r="AO23" s="341"/>
      <c r="AP23" s="34"/>
      <c r="AQ23" s="37"/>
      <c r="BE23" s="324"/>
    </row>
    <row r="24" spans="2:57" s="1" customFormat="1" ht="6.75" customHeight="1">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7"/>
      <c r="BE24" s="324"/>
    </row>
    <row r="25" spans="2:57" s="1" customFormat="1" ht="13.5">
      <c r="B25" s="33"/>
      <c r="C25" s="34"/>
      <c r="D25" s="34"/>
      <c r="E25" s="34"/>
      <c r="F25" s="34"/>
      <c r="G25" s="34"/>
      <c r="H25" s="34"/>
      <c r="I25" s="34"/>
      <c r="J25" s="34"/>
      <c r="K25" s="34"/>
      <c r="L25" s="342" t="s">
        <v>40</v>
      </c>
      <c r="M25" s="329"/>
      <c r="N25" s="329"/>
      <c r="O25" s="329"/>
      <c r="P25" s="34"/>
      <c r="Q25" s="34"/>
      <c r="R25" s="34"/>
      <c r="S25" s="34"/>
      <c r="T25" s="34"/>
      <c r="U25" s="34"/>
      <c r="V25" s="34"/>
      <c r="W25" s="342" t="s">
        <v>41</v>
      </c>
      <c r="X25" s="329"/>
      <c r="Y25" s="329"/>
      <c r="Z25" s="329"/>
      <c r="AA25" s="329"/>
      <c r="AB25" s="329"/>
      <c r="AC25" s="329"/>
      <c r="AD25" s="329"/>
      <c r="AE25" s="329"/>
      <c r="AF25" s="34"/>
      <c r="AG25" s="34"/>
      <c r="AH25" s="34"/>
      <c r="AI25" s="34"/>
      <c r="AJ25" s="34"/>
      <c r="AK25" s="342" t="s">
        <v>42</v>
      </c>
      <c r="AL25" s="329"/>
      <c r="AM25" s="329"/>
      <c r="AN25" s="329"/>
      <c r="AO25" s="329"/>
      <c r="AP25" s="34"/>
      <c r="AQ25" s="37"/>
      <c r="BE25" s="324"/>
    </row>
    <row r="26" spans="2:57" s="2" customFormat="1" ht="14.25" customHeight="1">
      <c r="B26" s="39"/>
      <c r="C26" s="40"/>
      <c r="D26" s="41" t="s">
        <v>43</v>
      </c>
      <c r="E26" s="40"/>
      <c r="F26" s="41" t="s">
        <v>44</v>
      </c>
      <c r="G26" s="40"/>
      <c r="H26" s="40"/>
      <c r="I26" s="40"/>
      <c r="J26" s="40"/>
      <c r="K26" s="40"/>
      <c r="L26" s="330">
        <v>0.21</v>
      </c>
      <c r="M26" s="331"/>
      <c r="N26" s="331"/>
      <c r="O26" s="331"/>
      <c r="P26" s="40"/>
      <c r="Q26" s="40"/>
      <c r="R26" s="40"/>
      <c r="S26" s="40"/>
      <c r="T26" s="40"/>
      <c r="U26" s="40"/>
      <c r="V26" s="40"/>
      <c r="W26" s="332">
        <f>ROUND(AZ51,2)</f>
        <v>0</v>
      </c>
      <c r="X26" s="331"/>
      <c r="Y26" s="331"/>
      <c r="Z26" s="331"/>
      <c r="AA26" s="331"/>
      <c r="AB26" s="331"/>
      <c r="AC26" s="331"/>
      <c r="AD26" s="331"/>
      <c r="AE26" s="331"/>
      <c r="AF26" s="40"/>
      <c r="AG26" s="40"/>
      <c r="AH26" s="40"/>
      <c r="AI26" s="40"/>
      <c r="AJ26" s="40"/>
      <c r="AK26" s="332">
        <f>ROUND(AV51,2)</f>
        <v>0</v>
      </c>
      <c r="AL26" s="331"/>
      <c r="AM26" s="331"/>
      <c r="AN26" s="331"/>
      <c r="AO26" s="331"/>
      <c r="AP26" s="40"/>
      <c r="AQ26" s="42"/>
      <c r="BE26" s="334"/>
    </row>
    <row r="27" spans="2:57" s="2" customFormat="1" ht="14.25" customHeight="1">
      <c r="B27" s="39"/>
      <c r="C27" s="40"/>
      <c r="D27" s="40"/>
      <c r="E27" s="40"/>
      <c r="F27" s="41" t="s">
        <v>45</v>
      </c>
      <c r="G27" s="40"/>
      <c r="H27" s="40"/>
      <c r="I27" s="40"/>
      <c r="J27" s="40"/>
      <c r="K27" s="40"/>
      <c r="L27" s="330">
        <v>0.15</v>
      </c>
      <c r="M27" s="331"/>
      <c r="N27" s="331"/>
      <c r="O27" s="331"/>
      <c r="P27" s="40"/>
      <c r="Q27" s="40"/>
      <c r="R27" s="40"/>
      <c r="S27" s="40"/>
      <c r="T27" s="40"/>
      <c r="U27" s="40"/>
      <c r="V27" s="40"/>
      <c r="W27" s="332">
        <f>ROUND(BA51,2)</f>
        <v>0</v>
      </c>
      <c r="X27" s="331"/>
      <c r="Y27" s="331"/>
      <c r="Z27" s="331"/>
      <c r="AA27" s="331"/>
      <c r="AB27" s="331"/>
      <c r="AC27" s="331"/>
      <c r="AD27" s="331"/>
      <c r="AE27" s="331"/>
      <c r="AF27" s="40"/>
      <c r="AG27" s="40"/>
      <c r="AH27" s="40"/>
      <c r="AI27" s="40"/>
      <c r="AJ27" s="40"/>
      <c r="AK27" s="332">
        <f>ROUND(AW51,2)</f>
        <v>0</v>
      </c>
      <c r="AL27" s="331"/>
      <c r="AM27" s="331"/>
      <c r="AN27" s="331"/>
      <c r="AO27" s="331"/>
      <c r="AP27" s="40"/>
      <c r="AQ27" s="42"/>
      <c r="BE27" s="334"/>
    </row>
    <row r="28" spans="2:57" s="2" customFormat="1" ht="14.25" customHeight="1" hidden="1">
      <c r="B28" s="39"/>
      <c r="C28" s="40"/>
      <c r="D28" s="40"/>
      <c r="E28" s="40"/>
      <c r="F28" s="41" t="s">
        <v>46</v>
      </c>
      <c r="G28" s="40"/>
      <c r="H28" s="40"/>
      <c r="I28" s="40"/>
      <c r="J28" s="40"/>
      <c r="K28" s="40"/>
      <c r="L28" s="330">
        <v>0.21</v>
      </c>
      <c r="M28" s="331"/>
      <c r="N28" s="331"/>
      <c r="O28" s="331"/>
      <c r="P28" s="40"/>
      <c r="Q28" s="40"/>
      <c r="R28" s="40"/>
      <c r="S28" s="40"/>
      <c r="T28" s="40"/>
      <c r="U28" s="40"/>
      <c r="V28" s="40"/>
      <c r="W28" s="332">
        <f>ROUND(BB51,2)</f>
        <v>0</v>
      </c>
      <c r="X28" s="331"/>
      <c r="Y28" s="331"/>
      <c r="Z28" s="331"/>
      <c r="AA28" s="331"/>
      <c r="AB28" s="331"/>
      <c r="AC28" s="331"/>
      <c r="AD28" s="331"/>
      <c r="AE28" s="331"/>
      <c r="AF28" s="40"/>
      <c r="AG28" s="40"/>
      <c r="AH28" s="40"/>
      <c r="AI28" s="40"/>
      <c r="AJ28" s="40"/>
      <c r="AK28" s="332">
        <v>0</v>
      </c>
      <c r="AL28" s="331"/>
      <c r="AM28" s="331"/>
      <c r="AN28" s="331"/>
      <c r="AO28" s="331"/>
      <c r="AP28" s="40"/>
      <c r="AQ28" s="42"/>
      <c r="BE28" s="334"/>
    </row>
    <row r="29" spans="2:57" s="2" customFormat="1" ht="14.25" customHeight="1" hidden="1">
      <c r="B29" s="39"/>
      <c r="C29" s="40"/>
      <c r="D29" s="40"/>
      <c r="E29" s="40"/>
      <c r="F29" s="41" t="s">
        <v>47</v>
      </c>
      <c r="G29" s="40"/>
      <c r="H29" s="40"/>
      <c r="I29" s="40"/>
      <c r="J29" s="40"/>
      <c r="K29" s="40"/>
      <c r="L29" s="330">
        <v>0.15</v>
      </c>
      <c r="M29" s="331"/>
      <c r="N29" s="331"/>
      <c r="O29" s="331"/>
      <c r="P29" s="40"/>
      <c r="Q29" s="40"/>
      <c r="R29" s="40"/>
      <c r="S29" s="40"/>
      <c r="T29" s="40"/>
      <c r="U29" s="40"/>
      <c r="V29" s="40"/>
      <c r="W29" s="332">
        <f>ROUND(BC51,2)</f>
        <v>0</v>
      </c>
      <c r="X29" s="331"/>
      <c r="Y29" s="331"/>
      <c r="Z29" s="331"/>
      <c r="AA29" s="331"/>
      <c r="AB29" s="331"/>
      <c r="AC29" s="331"/>
      <c r="AD29" s="331"/>
      <c r="AE29" s="331"/>
      <c r="AF29" s="40"/>
      <c r="AG29" s="40"/>
      <c r="AH29" s="40"/>
      <c r="AI29" s="40"/>
      <c r="AJ29" s="40"/>
      <c r="AK29" s="332">
        <v>0</v>
      </c>
      <c r="AL29" s="331"/>
      <c r="AM29" s="331"/>
      <c r="AN29" s="331"/>
      <c r="AO29" s="331"/>
      <c r="AP29" s="40"/>
      <c r="AQ29" s="42"/>
      <c r="BE29" s="334"/>
    </row>
    <row r="30" spans="2:57" s="2" customFormat="1" ht="14.25" customHeight="1" hidden="1">
      <c r="B30" s="39"/>
      <c r="C30" s="40"/>
      <c r="D30" s="40"/>
      <c r="E30" s="40"/>
      <c r="F30" s="41" t="s">
        <v>48</v>
      </c>
      <c r="G30" s="40"/>
      <c r="H30" s="40"/>
      <c r="I30" s="40"/>
      <c r="J30" s="40"/>
      <c r="K30" s="40"/>
      <c r="L30" s="330">
        <v>0</v>
      </c>
      <c r="M30" s="331"/>
      <c r="N30" s="331"/>
      <c r="O30" s="331"/>
      <c r="P30" s="40"/>
      <c r="Q30" s="40"/>
      <c r="R30" s="40"/>
      <c r="S30" s="40"/>
      <c r="T30" s="40"/>
      <c r="U30" s="40"/>
      <c r="V30" s="40"/>
      <c r="W30" s="332">
        <f>ROUND(BD51,2)</f>
        <v>0</v>
      </c>
      <c r="X30" s="331"/>
      <c r="Y30" s="331"/>
      <c r="Z30" s="331"/>
      <c r="AA30" s="331"/>
      <c r="AB30" s="331"/>
      <c r="AC30" s="331"/>
      <c r="AD30" s="331"/>
      <c r="AE30" s="331"/>
      <c r="AF30" s="40"/>
      <c r="AG30" s="40"/>
      <c r="AH30" s="40"/>
      <c r="AI30" s="40"/>
      <c r="AJ30" s="40"/>
      <c r="AK30" s="332">
        <v>0</v>
      </c>
      <c r="AL30" s="331"/>
      <c r="AM30" s="331"/>
      <c r="AN30" s="331"/>
      <c r="AO30" s="331"/>
      <c r="AP30" s="40"/>
      <c r="AQ30" s="42"/>
      <c r="BE30" s="334"/>
    </row>
    <row r="31" spans="2:57" s="1" customFormat="1" ht="6.75" customHeight="1">
      <c r="B31" s="33"/>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7"/>
      <c r="BE31" s="324"/>
    </row>
    <row r="32" spans="2:57" s="1" customFormat="1" ht="25.5" customHeight="1">
      <c r="B32" s="33"/>
      <c r="C32" s="43"/>
      <c r="D32" s="44" t="s">
        <v>49</v>
      </c>
      <c r="E32" s="45"/>
      <c r="F32" s="45"/>
      <c r="G32" s="45"/>
      <c r="H32" s="45"/>
      <c r="I32" s="45"/>
      <c r="J32" s="45"/>
      <c r="K32" s="45"/>
      <c r="L32" s="45"/>
      <c r="M32" s="45"/>
      <c r="N32" s="45"/>
      <c r="O32" s="45"/>
      <c r="P32" s="45"/>
      <c r="Q32" s="45"/>
      <c r="R32" s="45"/>
      <c r="S32" s="45"/>
      <c r="T32" s="46" t="s">
        <v>50</v>
      </c>
      <c r="U32" s="45"/>
      <c r="V32" s="45"/>
      <c r="W32" s="45"/>
      <c r="X32" s="317" t="s">
        <v>51</v>
      </c>
      <c r="Y32" s="318"/>
      <c r="Z32" s="318"/>
      <c r="AA32" s="318"/>
      <c r="AB32" s="318"/>
      <c r="AC32" s="45"/>
      <c r="AD32" s="45"/>
      <c r="AE32" s="45"/>
      <c r="AF32" s="45"/>
      <c r="AG32" s="45"/>
      <c r="AH32" s="45"/>
      <c r="AI32" s="45"/>
      <c r="AJ32" s="45"/>
      <c r="AK32" s="319">
        <f>SUM(AK23:AK30)</f>
        <v>0</v>
      </c>
      <c r="AL32" s="318"/>
      <c r="AM32" s="318"/>
      <c r="AN32" s="318"/>
      <c r="AO32" s="320"/>
      <c r="AP32" s="43"/>
      <c r="AQ32" s="47"/>
      <c r="BE32" s="324"/>
    </row>
    <row r="33" spans="2:43" s="1" customFormat="1" ht="6.75" customHeight="1">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7"/>
    </row>
    <row r="34" spans="2:43" s="1" customFormat="1" ht="6.75" customHeight="1">
      <c r="B34" s="48"/>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50"/>
    </row>
    <row r="38" spans="2:44" s="1" customFormat="1" ht="6.75" customHeight="1">
      <c r="B38" s="51"/>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33"/>
    </row>
    <row r="39" spans="2:44" s="1" customFormat="1" ht="36.75" customHeight="1">
      <c r="B39" s="33"/>
      <c r="C39" s="53" t="s">
        <v>52</v>
      </c>
      <c r="AR39" s="33"/>
    </row>
    <row r="40" spans="2:44" s="1" customFormat="1" ht="6.75" customHeight="1">
      <c r="B40" s="33"/>
      <c r="AR40" s="33"/>
    </row>
    <row r="41" spans="2:44" s="3" customFormat="1" ht="14.25" customHeight="1">
      <c r="B41" s="54"/>
      <c r="C41" s="55" t="s">
        <v>13</v>
      </c>
      <c r="L41" s="3" t="str">
        <f>K5</f>
        <v>201640</v>
      </c>
      <c r="AR41" s="54"/>
    </row>
    <row r="42" spans="2:44" s="4" customFormat="1" ht="36.75" customHeight="1">
      <c r="B42" s="56"/>
      <c r="C42" s="57" t="s">
        <v>16</v>
      </c>
      <c r="L42" s="321" t="str">
        <f>K6</f>
        <v>Zastřešení nákladové rampy</v>
      </c>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R42" s="56"/>
    </row>
    <row r="43" spans="2:44" s="1" customFormat="1" ht="6.75" customHeight="1">
      <c r="B43" s="33"/>
      <c r="AR43" s="33"/>
    </row>
    <row r="44" spans="2:44" s="1" customFormat="1" ht="15">
      <c r="B44" s="33"/>
      <c r="C44" s="55" t="s">
        <v>23</v>
      </c>
      <c r="L44" s="58" t="str">
        <f>IF(K8="","",K8)</f>
        <v>Sokolov</v>
      </c>
      <c r="AI44" s="55" t="s">
        <v>25</v>
      </c>
      <c r="AM44" s="323" t="str">
        <f>IF(AN8="","",AN8)</f>
        <v>12.10.2016</v>
      </c>
      <c r="AN44" s="324"/>
      <c r="AR44" s="33"/>
    </row>
    <row r="45" spans="2:44" s="1" customFormat="1" ht="6.75" customHeight="1">
      <c r="B45" s="33"/>
      <c r="AR45" s="33"/>
    </row>
    <row r="46" spans="2:56" s="1" customFormat="1" ht="15">
      <c r="B46" s="33"/>
      <c r="C46" s="55" t="s">
        <v>29</v>
      </c>
      <c r="L46" s="3" t="str">
        <f>IF(E11="","",E11)</f>
        <v>Město Sokolov</v>
      </c>
      <c r="AI46" s="55" t="s">
        <v>36</v>
      </c>
      <c r="AM46" s="325" t="str">
        <f>IF(E17="","",E17)</f>
        <v>Ing. Arch Olga Růžičková</v>
      </c>
      <c r="AN46" s="324"/>
      <c r="AO46" s="324"/>
      <c r="AP46" s="324"/>
      <c r="AR46" s="33"/>
      <c r="AS46" s="326" t="s">
        <v>53</v>
      </c>
      <c r="AT46" s="327"/>
      <c r="AU46" s="60"/>
      <c r="AV46" s="60"/>
      <c r="AW46" s="60"/>
      <c r="AX46" s="60"/>
      <c r="AY46" s="60"/>
      <c r="AZ46" s="60"/>
      <c r="BA46" s="60"/>
      <c r="BB46" s="60"/>
      <c r="BC46" s="60"/>
      <c r="BD46" s="61"/>
    </row>
    <row r="47" spans="2:56" s="1" customFormat="1" ht="15">
      <c r="B47" s="33"/>
      <c r="C47" s="55" t="s">
        <v>33</v>
      </c>
      <c r="L47" s="3">
        <f>IF(E14="Vyplň údaj","",E14)</f>
      </c>
      <c r="AR47" s="33"/>
      <c r="AS47" s="328"/>
      <c r="AT47" s="329"/>
      <c r="AU47" s="34"/>
      <c r="AV47" s="34"/>
      <c r="AW47" s="34"/>
      <c r="AX47" s="34"/>
      <c r="AY47" s="34"/>
      <c r="AZ47" s="34"/>
      <c r="BA47" s="34"/>
      <c r="BB47" s="34"/>
      <c r="BC47" s="34"/>
      <c r="BD47" s="63"/>
    </row>
    <row r="48" spans="2:56" s="1" customFormat="1" ht="10.5" customHeight="1">
      <c r="B48" s="33"/>
      <c r="AR48" s="33"/>
      <c r="AS48" s="328"/>
      <c r="AT48" s="329"/>
      <c r="AU48" s="34"/>
      <c r="AV48" s="34"/>
      <c r="AW48" s="34"/>
      <c r="AX48" s="34"/>
      <c r="AY48" s="34"/>
      <c r="AZ48" s="34"/>
      <c r="BA48" s="34"/>
      <c r="BB48" s="34"/>
      <c r="BC48" s="34"/>
      <c r="BD48" s="63"/>
    </row>
    <row r="49" spans="2:56" s="1" customFormat="1" ht="29.25" customHeight="1">
      <c r="B49" s="33"/>
      <c r="C49" s="308" t="s">
        <v>54</v>
      </c>
      <c r="D49" s="309"/>
      <c r="E49" s="309"/>
      <c r="F49" s="309"/>
      <c r="G49" s="309"/>
      <c r="H49" s="64"/>
      <c r="I49" s="310" t="s">
        <v>55</v>
      </c>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11" t="s">
        <v>56</v>
      </c>
      <c r="AH49" s="309"/>
      <c r="AI49" s="309"/>
      <c r="AJ49" s="309"/>
      <c r="AK49" s="309"/>
      <c r="AL49" s="309"/>
      <c r="AM49" s="309"/>
      <c r="AN49" s="310" t="s">
        <v>57</v>
      </c>
      <c r="AO49" s="309"/>
      <c r="AP49" s="309"/>
      <c r="AQ49" s="65" t="s">
        <v>58</v>
      </c>
      <c r="AR49" s="33"/>
      <c r="AS49" s="66" t="s">
        <v>59</v>
      </c>
      <c r="AT49" s="67" t="s">
        <v>60</v>
      </c>
      <c r="AU49" s="67" t="s">
        <v>61</v>
      </c>
      <c r="AV49" s="67" t="s">
        <v>62</v>
      </c>
      <c r="AW49" s="67" t="s">
        <v>63</v>
      </c>
      <c r="AX49" s="67" t="s">
        <v>64</v>
      </c>
      <c r="AY49" s="67" t="s">
        <v>65</v>
      </c>
      <c r="AZ49" s="67" t="s">
        <v>66</v>
      </c>
      <c r="BA49" s="67" t="s">
        <v>67</v>
      </c>
      <c r="BB49" s="67" t="s">
        <v>68</v>
      </c>
      <c r="BC49" s="67" t="s">
        <v>69</v>
      </c>
      <c r="BD49" s="68" t="s">
        <v>70</v>
      </c>
    </row>
    <row r="50" spans="2:56" s="1" customFormat="1" ht="10.5" customHeight="1">
      <c r="B50" s="33"/>
      <c r="AR50" s="33"/>
      <c r="AS50" s="69"/>
      <c r="AT50" s="60"/>
      <c r="AU50" s="60"/>
      <c r="AV50" s="60"/>
      <c r="AW50" s="60"/>
      <c r="AX50" s="60"/>
      <c r="AY50" s="60"/>
      <c r="AZ50" s="60"/>
      <c r="BA50" s="60"/>
      <c r="BB50" s="60"/>
      <c r="BC50" s="60"/>
      <c r="BD50" s="61"/>
    </row>
    <row r="51" spans="2:90" s="4" customFormat="1" ht="32.25" customHeight="1">
      <c r="B51" s="56"/>
      <c r="C51" s="70" t="s">
        <v>71</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315">
        <f>ROUND(AG52,2)</f>
        <v>0</v>
      </c>
      <c r="AH51" s="315"/>
      <c r="AI51" s="315"/>
      <c r="AJ51" s="315"/>
      <c r="AK51" s="315"/>
      <c r="AL51" s="315"/>
      <c r="AM51" s="315"/>
      <c r="AN51" s="316">
        <f>SUM(AG51,AT51)</f>
        <v>0</v>
      </c>
      <c r="AO51" s="316"/>
      <c r="AP51" s="316"/>
      <c r="AQ51" s="72" t="s">
        <v>20</v>
      </c>
      <c r="AR51" s="56"/>
      <c r="AS51" s="73">
        <f>ROUND(AS52,2)</f>
        <v>0</v>
      </c>
      <c r="AT51" s="74">
        <f>ROUND(SUM(AV51:AW51),2)</f>
        <v>0</v>
      </c>
      <c r="AU51" s="75">
        <f>ROUND(AU52,5)</f>
        <v>0</v>
      </c>
      <c r="AV51" s="74">
        <f>ROUND(AZ51*L26,2)</f>
        <v>0</v>
      </c>
      <c r="AW51" s="74">
        <f>ROUND(BA51*L27,2)</f>
        <v>0</v>
      </c>
      <c r="AX51" s="74">
        <f>ROUND(BB51*L26,2)</f>
        <v>0</v>
      </c>
      <c r="AY51" s="74">
        <f>ROUND(BC51*L27,2)</f>
        <v>0</v>
      </c>
      <c r="AZ51" s="74">
        <f>ROUND(AZ52,2)</f>
        <v>0</v>
      </c>
      <c r="BA51" s="74">
        <f>ROUND(BA52,2)</f>
        <v>0</v>
      </c>
      <c r="BB51" s="74">
        <f>ROUND(BB52,2)</f>
        <v>0</v>
      </c>
      <c r="BC51" s="74">
        <f>ROUND(BC52,2)</f>
        <v>0</v>
      </c>
      <c r="BD51" s="76">
        <f>ROUND(BD52,2)</f>
        <v>0</v>
      </c>
      <c r="BS51" s="57" t="s">
        <v>72</v>
      </c>
      <c r="BT51" s="57" t="s">
        <v>73</v>
      </c>
      <c r="BU51" s="77" t="s">
        <v>74</v>
      </c>
      <c r="BV51" s="57" t="s">
        <v>75</v>
      </c>
      <c r="BW51" s="57" t="s">
        <v>5</v>
      </c>
      <c r="BX51" s="57" t="s">
        <v>76</v>
      </c>
      <c r="CL51" s="57" t="s">
        <v>20</v>
      </c>
    </row>
    <row r="52" spans="1:91" s="5" customFormat="1" ht="27" customHeight="1">
      <c r="A52" s="216" t="s">
        <v>432</v>
      </c>
      <c r="B52" s="78"/>
      <c r="C52" s="79"/>
      <c r="D52" s="314" t="s">
        <v>77</v>
      </c>
      <c r="E52" s="313"/>
      <c r="F52" s="313"/>
      <c r="G52" s="313"/>
      <c r="H52" s="313"/>
      <c r="I52" s="80"/>
      <c r="J52" s="314" t="s">
        <v>78</v>
      </c>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2">
        <f>'01 - Stavební část'!J27</f>
        <v>0</v>
      </c>
      <c r="AH52" s="313"/>
      <c r="AI52" s="313"/>
      <c r="AJ52" s="313"/>
      <c r="AK52" s="313"/>
      <c r="AL52" s="313"/>
      <c r="AM52" s="313"/>
      <c r="AN52" s="312">
        <f>SUM(AG52,AT52)</f>
        <v>0</v>
      </c>
      <c r="AO52" s="313"/>
      <c r="AP52" s="313"/>
      <c r="AQ52" s="81" t="s">
        <v>79</v>
      </c>
      <c r="AR52" s="78"/>
      <c r="AS52" s="82">
        <v>0</v>
      </c>
      <c r="AT52" s="83">
        <f>ROUND(SUM(AV52:AW52),2)</f>
        <v>0</v>
      </c>
      <c r="AU52" s="84">
        <f>'01 - Stavební část'!P90</f>
        <v>0</v>
      </c>
      <c r="AV52" s="83">
        <f>'01 - Stavební část'!J30</f>
        <v>0</v>
      </c>
      <c r="AW52" s="83">
        <f>'01 - Stavební část'!J31</f>
        <v>0</v>
      </c>
      <c r="AX52" s="83">
        <f>'01 - Stavební část'!J32</f>
        <v>0</v>
      </c>
      <c r="AY52" s="83">
        <f>'01 - Stavební část'!J33</f>
        <v>0</v>
      </c>
      <c r="AZ52" s="83">
        <f>'01 - Stavební část'!F30</f>
        <v>0</v>
      </c>
      <c r="BA52" s="83">
        <f>'01 - Stavební část'!F31</f>
        <v>0</v>
      </c>
      <c r="BB52" s="83">
        <f>'01 - Stavební část'!F32</f>
        <v>0</v>
      </c>
      <c r="BC52" s="83">
        <f>'01 - Stavební část'!F33</f>
        <v>0</v>
      </c>
      <c r="BD52" s="85">
        <f>'01 - Stavební část'!F34</f>
        <v>0</v>
      </c>
      <c r="BT52" s="86" t="s">
        <v>22</v>
      </c>
      <c r="BV52" s="86" t="s">
        <v>75</v>
      </c>
      <c r="BW52" s="86" t="s">
        <v>80</v>
      </c>
      <c r="BX52" s="86" t="s">
        <v>5</v>
      </c>
      <c r="CL52" s="86" t="s">
        <v>20</v>
      </c>
      <c r="CM52" s="86" t="s">
        <v>81</v>
      </c>
    </row>
    <row r="53" spans="2:44" s="1" customFormat="1" ht="30" customHeight="1">
      <c r="B53" s="33"/>
      <c r="AR53" s="33"/>
    </row>
    <row r="54" spans="2:44" s="1" customFormat="1" ht="6.75" customHeight="1">
      <c r="B54" s="48"/>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33"/>
    </row>
  </sheetData>
  <sheetProtection password="CC35" sheet="1" objects="1" scenarios="1" formatColumns="0" formatRows="0" sort="0" autoFilter="0"/>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AS46:AT48"/>
    <mergeCell ref="L29:O29"/>
    <mergeCell ref="W29:AE29"/>
    <mergeCell ref="AK29:AO29"/>
    <mergeCell ref="L30:O30"/>
    <mergeCell ref="W30:AE30"/>
    <mergeCell ref="AK30:AO30"/>
    <mergeCell ref="AN51:AP51"/>
    <mergeCell ref="X32:AB32"/>
    <mergeCell ref="AK32:AO32"/>
    <mergeCell ref="L42:AO42"/>
    <mergeCell ref="AM44:AN44"/>
    <mergeCell ref="AM46:AP46"/>
    <mergeCell ref="AR2:BE2"/>
    <mergeCell ref="C49:G49"/>
    <mergeCell ref="I49:AF49"/>
    <mergeCell ref="AG49:AM49"/>
    <mergeCell ref="AN49:AP49"/>
    <mergeCell ref="AN52:AP52"/>
    <mergeCell ref="AG52:AM52"/>
    <mergeCell ref="D52:H52"/>
    <mergeCell ref="J52:AF52"/>
    <mergeCell ref="AG51:AM51"/>
  </mergeCells>
  <hyperlinks>
    <hyperlink ref="K1:S1" location="C2" tooltip="Rekapitulace stavby" display="1) Rekapitulace stavby"/>
    <hyperlink ref="W1:AI1" location="C51" tooltip="Rekapitulace objektů stavby a soupisů prací" display="2) Rekapitulace objektů stavby a soupisů prací"/>
    <hyperlink ref="A52" location="'01 - Stavební část'!C2" tooltip="01 - Stavební část"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67"/>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87"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4"/>
      <c r="B1" s="218"/>
      <c r="C1" s="218"/>
      <c r="D1" s="217" t="s">
        <v>1</v>
      </c>
      <c r="E1" s="218"/>
      <c r="F1" s="219" t="s">
        <v>433</v>
      </c>
      <c r="G1" s="343" t="s">
        <v>434</v>
      </c>
      <c r="H1" s="343"/>
      <c r="I1" s="224"/>
      <c r="J1" s="219" t="s">
        <v>435</v>
      </c>
      <c r="K1" s="217" t="s">
        <v>82</v>
      </c>
      <c r="L1" s="219" t="s">
        <v>436</v>
      </c>
      <c r="M1" s="219"/>
      <c r="N1" s="219"/>
      <c r="O1" s="219"/>
      <c r="P1" s="219"/>
      <c r="Q1" s="219"/>
      <c r="R1" s="219"/>
      <c r="S1" s="219"/>
      <c r="T1" s="219"/>
      <c r="U1" s="215"/>
      <c r="V1" s="215"/>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3:46" ht="36.75" customHeight="1">
      <c r="L2" s="307"/>
      <c r="M2" s="307"/>
      <c r="N2" s="307"/>
      <c r="O2" s="307"/>
      <c r="P2" s="307"/>
      <c r="Q2" s="307"/>
      <c r="R2" s="307"/>
      <c r="S2" s="307"/>
      <c r="T2" s="307"/>
      <c r="U2" s="307"/>
      <c r="V2" s="307"/>
      <c r="AT2" s="16" t="s">
        <v>80</v>
      </c>
    </row>
    <row r="3" spans="2:46" ht="6.75" customHeight="1">
      <c r="B3" s="17"/>
      <c r="C3" s="18"/>
      <c r="D3" s="18"/>
      <c r="E3" s="18"/>
      <c r="F3" s="18"/>
      <c r="G3" s="18"/>
      <c r="H3" s="18"/>
      <c r="I3" s="88"/>
      <c r="J3" s="18"/>
      <c r="K3" s="19"/>
      <c r="AT3" s="16" t="s">
        <v>81</v>
      </c>
    </row>
    <row r="4" spans="2:46" ht="36.75" customHeight="1">
      <c r="B4" s="20"/>
      <c r="C4" s="21"/>
      <c r="D4" s="22" t="s">
        <v>83</v>
      </c>
      <c r="E4" s="21"/>
      <c r="F4" s="21"/>
      <c r="G4" s="21"/>
      <c r="H4" s="21"/>
      <c r="I4" s="89"/>
      <c r="J4" s="21"/>
      <c r="K4" s="23"/>
      <c r="M4" s="24" t="s">
        <v>10</v>
      </c>
      <c r="AT4" s="16" t="s">
        <v>4</v>
      </c>
    </row>
    <row r="5" spans="2:11" ht="6.75" customHeight="1">
      <c r="B5" s="20"/>
      <c r="C5" s="21"/>
      <c r="D5" s="21"/>
      <c r="E5" s="21"/>
      <c r="F5" s="21"/>
      <c r="G5" s="21"/>
      <c r="H5" s="21"/>
      <c r="I5" s="89"/>
      <c r="J5" s="21"/>
      <c r="K5" s="23"/>
    </row>
    <row r="6" spans="2:11" ht="15">
      <c r="B6" s="20"/>
      <c r="C6" s="21"/>
      <c r="D6" s="29" t="s">
        <v>16</v>
      </c>
      <c r="E6" s="21"/>
      <c r="F6" s="21"/>
      <c r="G6" s="21"/>
      <c r="H6" s="21"/>
      <c r="I6" s="89"/>
      <c r="J6" s="21"/>
      <c r="K6" s="23"/>
    </row>
    <row r="7" spans="2:11" ht="22.5" customHeight="1">
      <c r="B7" s="20"/>
      <c r="C7" s="21"/>
      <c r="D7" s="21"/>
      <c r="E7" s="344" t="str">
        <f>'Rekapitulace stavby'!K6</f>
        <v>Zastřešení nákladové rampy</v>
      </c>
      <c r="F7" s="336"/>
      <c r="G7" s="336"/>
      <c r="H7" s="336"/>
      <c r="I7" s="89"/>
      <c r="J7" s="21"/>
      <c r="K7" s="23"/>
    </row>
    <row r="8" spans="2:11" s="1" customFormat="1" ht="15">
      <c r="B8" s="33"/>
      <c r="C8" s="34"/>
      <c r="D8" s="29" t="s">
        <v>84</v>
      </c>
      <c r="E8" s="34"/>
      <c r="F8" s="34"/>
      <c r="G8" s="34"/>
      <c r="H8" s="34"/>
      <c r="I8" s="90"/>
      <c r="J8" s="34"/>
      <c r="K8" s="37"/>
    </row>
    <row r="9" spans="2:11" s="1" customFormat="1" ht="36.75" customHeight="1">
      <c r="B9" s="33"/>
      <c r="C9" s="34"/>
      <c r="D9" s="34"/>
      <c r="E9" s="345" t="s">
        <v>85</v>
      </c>
      <c r="F9" s="329"/>
      <c r="G9" s="329"/>
      <c r="H9" s="329"/>
      <c r="I9" s="90"/>
      <c r="J9" s="34"/>
      <c r="K9" s="37"/>
    </row>
    <row r="10" spans="2:11" s="1" customFormat="1" ht="13.5">
      <c r="B10" s="33"/>
      <c r="C10" s="34"/>
      <c r="D10" s="34"/>
      <c r="E10" s="34"/>
      <c r="F10" s="34"/>
      <c r="G10" s="34"/>
      <c r="H10" s="34"/>
      <c r="I10" s="90"/>
      <c r="J10" s="34"/>
      <c r="K10" s="37"/>
    </row>
    <row r="11" spans="2:11" s="1" customFormat="1" ht="14.25" customHeight="1">
      <c r="B11" s="33"/>
      <c r="C11" s="34"/>
      <c r="D11" s="29" t="s">
        <v>19</v>
      </c>
      <c r="E11" s="34"/>
      <c r="F11" s="27" t="s">
        <v>20</v>
      </c>
      <c r="G11" s="34"/>
      <c r="H11" s="34"/>
      <c r="I11" s="91" t="s">
        <v>21</v>
      </c>
      <c r="J11" s="27" t="s">
        <v>20</v>
      </c>
      <c r="K11" s="37"/>
    </row>
    <row r="12" spans="2:11" s="1" customFormat="1" ht="14.25" customHeight="1">
      <c r="B12" s="33"/>
      <c r="C12" s="34"/>
      <c r="D12" s="29" t="s">
        <v>23</v>
      </c>
      <c r="E12" s="34"/>
      <c r="F12" s="27" t="s">
        <v>24</v>
      </c>
      <c r="G12" s="34"/>
      <c r="H12" s="34"/>
      <c r="I12" s="91" t="s">
        <v>25</v>
      </c>
      <c r="J12" s="92" t="str">
        <f>'Rekapitulace stavby'!AN8</f>
        <v>12.10.2016</v>
      </c>
      <c r="K12" s="37"/>
    </row>
    <row r="13" spans="2:11" s="1" customFormat="1" ht="10.5" customHeight="1">
      <c r="B13" s="33"/>
      <c r="C13" s="34"/>
      <c r="D13" s="34"/>
      <c r="E13" s="34"/>
      <c r="F13" s="34"/>
      <c r="G13" s="34"/>
      <c r="H13" s="34"/>
      <c r="I13" s="90"/>
      <c r="J13" s="34"/>
      <c r="K13" s="37"/>
    </row>
    <row r="14" spans="2:11" s="1" customFormat="1" ht="14.25" customHeight="1">
      <c r="B14" s="33"/>
      <c r="C14" s="34"/>
      <c r="D14" s="29" t="s">
        <v>29</v>
      </c>
      <c r="E14" s="34"/>
      <c r="F14" s="34"/>
      <c r="G14" s="34"/>
      <c r="H14" s="34"/>
      <c r="I14" s="91" t="s">
        <v>30</v>
      </c>
      <c r="J14" s="27" t="s">
        <v>20</v>
      </c>
      <c r="K14" s="37"/>
    </row>
    <row r="15" spans="2:11" s="1" customFormat="1" ht="18" customHeight="1">
      <c r="B15" s="33"/>
      <c r="C15" s="34"/>
      <c r="D15" s="34"/>
      <c r="E15" s="27" t="s">
        <v>31</v>
      </c>
      <c r="F15" s="34"/>
      <c r="G15" s="34"/>
      <c r="H15" s="34"/>
      <c r="I15" s="91" t="s">
        <v>32</v>
      </c>
      <c r="J15" s="27" t="s">
        <v>20</v>
      </c>
      <c r="K15" s="37"/>
    </row>
    <row r="16" spans="2:11" s="1" customFormat="1" ht="6.75" customHeight="1">
      <c r="B16" s="33"/>
      <c r="C16" s="34"/>
      <c r="D16" s="34"/>
      <c r="E16" s="34"/>
      <c r="F16" s="34"/>
      <c r="G16" s="34"/>
      <c r="H16" s="34"/>
      <c r="I16" s="90"/>
      <c r="J16" s="34"/>
      <c r="K16" s="37"/>
    </row>
    <row r="17" spans="2:11" s="1" customFormat="1" ht="14.25" customHeight="1">
      <c r="B17" s="33"/>
      <c r="C17" s="34"/>
      <c r="D17" s="29" t="s">
        <v>33</v>
      </c>
      <c r="E17" s="34"/>
      <c r="F17" s="34"/>
      <c r="G17" s="34"/>
      <c r="H17" s="34"/>
      <c r="I17" s="91" t="s">
        <v>30</v>
      </c>
      <c r="J17" s="27">
        <f>IF('Rekapitulace stavby'!AN13="Vyplň údaj","",IF('Rekapitulace stavby'!AN13="","",'Rekapitulace stavby'!AN13))</f>
      </c>
      <c r="K17" s="37"/>
    </row>
    <row r="18" spans="2:11" s="1" customFormat="1" ht="18" customHeight="1">
      <c r="B18" s="33"/>
      <c r="C18" s="34"/>
      <c r="D18" s="34"/>
      <c r="E18" s="27">
        <f>IF('Rekapitulace stavby'!E14="Vyplň údaj","",IF('Rekapitulace stavby'!E14="","",'Rekapitulace stavby'!E14))</f>
      </c>
      <c r="F18" s="34"/>
      <c r="G18" s="34"/>
      <c r="H18" s="34"/>
      <c r="I18" s="91" t="s">
        <v>32</v>
      </c>
      <c r="J18" s="27">
        <f>IF('Rekapitulace stavby'!AN14="Vyplň údaj","",IF('Rekapitulace stavby'!AN14="","",'Rekapitulace stavby'!AN14))</f>
      </c>
      <c r="K18" s="37"/>
    </row>
    <row r="19" spans="2:11" s="1" customFormat="1" ht="6.75" customHeight="1">
      <c r="B19" s="33"/>
      <c r="C19" s="34"/>
      <c r="D19" s="34"/>
      <c r="E19" s="34"/>
      <c r="F19" s="34"/>
      <c r="G19" s="34"/>
      <c r="H19" s="34"/>
      <c r="I19" s="90"/>
      <c r="J19" s="34"/>
      <c r="K19" s="37"/>
    </row>
    <row r="20" spans="2:11" s="1" customFormat="1" ht="14.25" customHeight="1">
      <c r="B20" s="33"/>
      <c r="C20" s="34"/>
      <c r="D20" s="29" t="s">
        <v>36</v>
      </c>
      <c r="E20" s="34"/>
      <c r="F20" s="34"/>
      <c r="G20" s="34"/>
      <c r="H20" s="34"/>
      <c r="I20" s="91" t="s">
        <v>30</v>
      </c>
      <c r="J20" s="27" t="s">
        <v>20</v>
      </c>
      <c r="K20" s="37"/>
    </row>
    <row r="21" spans="2:11" s="1" customFormat="1" ht="18" customHeight="1">
      <c r="B21" s="33"/>
      <c r="C21" s="34"/>
      <c r="D21" s="34"/>
      <c r="E21" s="27" t="s">
        <v>37</v>
      </c>
      <c r="F21" s="34"/>
      <c r="G21" s="34"/>
      <c r="H21" s="34"/>
      <c r="I21" s="91" t="s">
        <v>32</v>
      </c>
      <c r="J21" s="27" t="s">
        <v>20</v>
      </c>
      <c r="K21" s="37"/>
    </row>
    <row r="22" spans="2:11" s="1" customFormat="1" ht="6.75" customHeight="1">
      <c r="B22" s="33"/>
      <c r="C22" s="34"/>
      <c r="D22" s="34"/>
      <c r="E22" s="34"/>
      <c r="F22" s="34"/>
      <c r="G22" s="34"/>
      <c r="H22" s="34"/>
      <c r="I22" s="90"/>
      <c r="J22" s="34"/>
      <c r="K22" s="37"/>
    </row>
    <row r="23" spans="2:11" s="1" customFormat="1" ht="14.25" customHeight="1">
      <c r="B23" s="33"/>
      <c r="C23" s="34"/>
      <c r="D23" s="29" t="s">
        <v>38</v>
      </c>
      <c r="E23" s="34"/>
      <c r="F23" s="34"/>
      <c r="G23" s="34"/>
      <c r="H23" s="34"/>
      <c r="I23" s="90"/>
      <c r="J23" s="34"/>
      <c r="K23" s="37"/>
    </row>
    <row r="24" spans="2:11" s="6" customFormat="1" ht="22.5" customHeight="1">
      <c r="B24" s="93"/>
      <c r="C24" s="94"/>
      <c r="D24" s="94"/>
      <c r="E24" s="339" t="s">
        <v>20</v>
      </c>
      <c r="F24" s="346"/>
      <c r="G24" s="346"/>
      <c r="H24" s="346"/>
      <c r="I24" s="95"/>
      <c r="J24" s="94"/>
      <c r="K24" s="96"/>
    </row>
    <row r="25" spans="2:11" s="1" customFormat="1" ht="6.75" customHeight="1">
      <c r="B25" s="33"/>
      <c r="C25" s="34"/>
      <c r="D25" s="34"/>
      <c r="E25" s="34"/>
      <c r="F25" s="34"/>
      <c r="G25" s="34"/>
      <c r="H25" s="34"/>
      <c r="I25" s="90"/>
      <c r="J25" s="34"/>
      <c r="K25" s="37"/>
    </row>
    <row r="26" spans="2:11" s="1" customFormat="1" ht="6.75" customHeight="1">
      <c r="B26" s="33"/>
      <c r="C26" s="34"/>
      <c r="D26" s="60"/>
      <c r="E26" s="60"/>
      <c r="F26" s="60"/>
      <c r="G26" s="60"/>
      <c r="H26" s="60"/>
      <c r="I26" s="97"/>
      <c r="J26" s="60"/>
      <c r="K26" s="98"/>
    </row>
    <row r="27" spans="2:11" s="1" customFormat="1" ht="24.75" customHeight="1">
      <c r="B27" s="33"/>
      <c r="C27" s="34"/>
      <c r="D27" s="99" t="s">
        <v>39</v>
      </c>
      <c r="E27" s="34"/>
      <c r="F27" s="34"/>
      <c r="G27" s="34"/>
      <c r="H27" s="34"/>
      <c r="I27" s="90"/>
      <c r="J27" s="100">
        <f>ROUND(J90,2)</f>
        <v>0</v>
      </c>
      <c r="K27" s="37"/>
    </row>
    <row r="28" spans="2:11" s="1" customFormat="1" ht="6.75" customHeight="1">
      <c r="B28" s="33"/>
      <c r="C28" s="34"/>
      <c r="D28" s="60"/>
      <c r="E28" s="60"/>
      <c r="F28" s="60"/>
      <c r="G28" s="60"/>
      <c r="H28" s="60"/>
      <c r="I28" s="97"/>
      <c r="J28" s="60"/>
      <c r="K28" s="98"/>
    </row>
    <row r="29" spans="2:11" s="1" customFormat="1" ht="14.25" customHeight="1">
      <c r="B29" s="33"/>
      <c r="C29" s="34"/>
      <c r="D29" s="34"/>
      <c r="E29" s="34"/>
      <c r="F29" s="38" t="s">
        <v>41</v>
      </c>
      <c r="G29" s="34"/>
      <c r="H29" s="34"/>
      <c r="I29" s="101" t="s">
        <v>40</v>
      </c>
      <c r="J29" s="38" t="s">
        <v>42</v>
      </c>
      <c r="K29" s="37"/>
    </row>
    <row r="30" spans="2:11" s="1" customFormat="1" ht="14.25" customHeight="1">
      <c r="B30" s="33"/>
      <c r="C30" s="34"/>
      <c r="D30" s="41" t="s">
        <v>43</v>
      </c>
      <c r="E30" s="41" t="s">
        <v>44</v>
      </c>
      <c r="F30" s="102">
        <f>ROUND(SUM(BE90:BE265),2)</f>
        <v>0</v>
      </c>
      <c r="G30" s="34"/>
      <c r="H30" s="34"/>
      <c r="I30" s="103">
        <v>0.21</v>
      </c>
      <c r="J30" s="102">
        <f>ROUND(ROUND((SUM(BE90:BE265)),2)*I30,2)</f>
        <v>0</v>
      </c>
      <c r="K30" s="37"/>
    </row>
    <row r="31" spans="2:11" s="1" customFormat="1" ht="14.25" customHeight="1">
      <c r="B31" s="33"/>
      <c r="C31" s="34"/>
      <c r="D31" s="34"/>
      <c r="E31" s="41" t="s">
        <v>45</v>
      </c>
      <c r="F31" s="102">
        <f>ROUND(SUM(BF90:BF265),2)</f>
        <v>0</v>
      </c>
      <c r="G31" s="34"/>
      <c r="H31" s="34"/>
      <c r="I31" s="103">
        <v>0.15</v>
      </c>
      <c r="J31" s="102">
        <f>ROUND(ROUND((SUM(BF90:BF265)),2)*I31,2)</f>
        <v>0</v>
      </c>
      <c r="K31" s="37"/>
    </row>
    <row r="32" spans="2:11" s="1" customFormat="1" ht="14.25" customHeight="1" hidden="1">
      <c r="B32" s="33"/>
      <c r="C32" s="34"/>
      <c r="D32" s="34"/>
      <c r="E32" s="41" t="s">
        <v>46</v>
      </c>
      <c r="F32" s="102">
        <f>ROUND(SUM(BG90:BG265),2)</f>
        <v>0</v>
      </c>
      <c r="G32" s="34"/>
      <c r="H32" s="34"/>
      <c r="I32" s="103">
        <v>0.21</v>
      </c>
      <c r="J32" s="102">
        <v>0</v>
      </c>
      <c r="K32" s="37"/>
    </row>
    <row r="33" spans="2:11" s="1" customFormat="1" ht="14.25" customHeight="1" hidden="1">
      <c r="B33" s="33"/>
      <c r="C33" s="34"/>
      <c r="D33" s="34"/>
      <c r="E33" s="41" t="s">
        <v>47</v>
      </c>
      <c r="F33" s="102">
        <f>ROUND(SUM(BH90:BH265),2)</f>
        <v>0</v>
      </c>
      <c r="G33" s="34"/>
      <c r="H33" s="34"/>
      <c r="I33" s="103">
        <v>0.15</v>
      </c>
      <c r="J33" s="102">
        <v>0</v>
      </c>
      <c r="K33" s="37"/>
    </row>
    <row r="34" spans="2:11" s="1" customFormat="1" ht="14.25" customHeight="1" hidden="1">
      <c r="B34" s="33"/>
      <c r="C34" s="34"/>
      <c r="D34" s="34"/>
      <c r="E34" s="41" t="s">
        <v>48</v>
      </c>
      <c r="F34" s="102">
        <f>ROUND(SUM(BI90:BI265),2)</f>
        <v>0</v>
      </c>
      <c r="G34" s="34"/>
      <c r="H34" s="34"/>
      <c r="I34" s="103">
        <v>0</v>
      </c>
      <c r="J34" s="102">
        <v>0</v>
      </c>
      <c r="K34" s="37"/>
    </row>
    <row r="35" spans="2:11" s="1" customFormat="1" ht="6.75" customHeight="1">
      <c r="B35" s="33"/>
      <c r="C35" s="34"/>
      <c r="D35" s="34"/>
      <c r="E35" s="34"/>
      <c r="F35" s="34"/>
      <c r="G35" s="34"/>
      <c r="H35" s="34"/>
      <c r="I35" s="90"/>
      <c r="J35" s="34"/>
      <c r="K35" s="37"/>
    </row>
    <row r="36" spans="2:11" s="1" customFormat="1" ht="24.75" customHeight="1">
      <c r="B36" s="33"/>
      <c r="C36" s="104"/>
      <c r="D36" s="105" t="s">
        <v>49</v>
      </c>
      <c r="E36" s="64"/>
      <c r="F36" s="64"/>
      <c r="G36" s="106" t="s">
        <v>50</v>
      </c>
      <c r="H36" s="107" t="s">
        <v>51</v>
      </c>
      <c r="I36" s="108"/>
      <c r="J36" s="109">
        <f>SUM(J27:J34)</f>
        <v>0</v>
      </c>
      <c r="K36" s="110"/>
    </row>
    <row r="37" spans="2:11" s="1" customFormat="1" ht="14.25" customHeight="1">
      <c r="B37" s="48"/>
      <c r="C37" s="49"/>
      <c r="D37" s="49"/>
      <c r="E37" s="49"/>
      <c r="F37" s="49"/>
      <c r="G37" s="49"/>
      <c r="H37" s="49"/>
      <c r="I37" s="111"/>
      <c r="J37" s="49"/>
      <c r="K37" s="50"/>
    </row>
    <row r="41" spans="2:11" s="1" customFormat="1" ht="6.75" customHeight="1">
      <c r="B41" s="51"/>
      <c r="C41" s="52"/>
      <c r="D41" s="52"/>
      <c r="E41" s="52"/>
      <c r="F41" s="52"/>
      <c r="G41" s="52"/>
      <c r="H41" s="52"/>
      <c r="I41" s="112"/>
      <c r="J41" s="52"/>
      <c r="K41" s="113"/>
    </row>
    <row r="42" spans="2:11" s="1" customFormat="1" ht="36.75" customHeight="1">
      <c r="B42" s="33"/>
      <c r="C42" s="22" t="s">
        <v>86</v>
      </c>
      <c r="D42" s="34"/>
      <c r="E42" s="34"/>
      <c r="F42" s="34"/>
      <c r="G42" s="34"/>
      <c r="H42" s="34"/>
      <c r="I42" s="90"/>
      <c r="J42" s="34"/>
      <c r="K42" s="37"/>
    </row>
    <row r="43" spans="2:11" s="1" customFormat="1" ht="6.75" customHeight="1">
      <c r="B43" s="33"/>
      <c r="C43" s="34"/>
      <c r="D43" s="34"/>
      <c r="E43" s="34"/>
      <c r="F43" s="34"/>
      <c r="G43" s="34"/>
      <c r="H43" s="34"/>
      <c r="I43" s="90"/>
      <c r="J43" s="34"/>
      <c r="K43" s="37"/>
    </row>
    <row r="44" spans="2:11" s="1" customFormat="1" ht="14.25" customHeight="1">
      <c r="B44" s="33"/>
      <c r="C44" s="29" t="s">
        <v>16</v>
      </c>
      <c r="D44" s="34"/>
      <c r="E44" s="34"/>
      <c r="F44" s="34"/>
      <c r="G44" s="34"/>
      <c r="H44" s="34"/>
      <c r="I44" s="90"/>
      <c r="J44" s="34"/>
      <c r="K44" s="37"/>
    </row>
    <row r="45" spans="2:11" s="1" customFormat="1" ht="22.5" customHeight="1">
      <c r="B45" s="33"/>
      <c r="C45" s="34"/>
      <c r="D45" s="34"/>
      <c r="E45" s="344" t="str">
        <f>E7</f>
        <v>Zastřešení nákladové rampy</v>
      </c>
      <c r="F45" s="329"/>
      <c r="G45" s="329"/>
      <c r="H45" s="329"/>
      <c r="I45" s="90"/>
      <c r="J45" s="34"/>
      <c r="K45" s="37"/>
    </row>
    <row r="46" spans="2:11" s="1" customFormat="1" ht="14.25" customHeight="1">
      <c r="B46" s="33"/>
      <c r="C46" s="29" t="s">
        <v>84</v>
      </c>
      <c r="D46" s="34"/>
      <c r="E46" s="34"/>
      <c r="F46" s="34"/>
      <c r="G46" s="34"/>
      <c r="H46" s="34"/>
      <c r="I46" s="90"/>
      <c r="J46" s="34"/>
      <c r="K46" s="37"/>
    </row>
    <row r="47" spans="2:11" s="1" customFormat="1" ht="23.25" customHeight="1">
      <c r="B47" s="33"/>
      <c r="C47" s="34"/>
      <c r="D47" s="34"/>
      <c r="E47" s="345" t="str">
        <f>E9</f>
        <v>01 - Stavební část</v>
      </c>
      <c r="F47" s="329"/>
      <c r="G47" s="329"/>
      <c r="H47" s="329"/>
      <c r="I47" s="90"/>
      <c r="J47" s="34"/>
      <c r="K47" s="37"/>
    </row>
    <row r="48" spans="2:11" s="1" customFormat="1" ht="6.75" customHeight="1">
      <c r="B48" s="33"/>
      <c r="C48" s="34"/>
      <c r="D48" s="34"/>
      <c r="E48" s="34"/>
      <c r="F48" s="34"/>
      <c r="G48" s="34"/>
      <c r="H48" s="34"/>
      <c r="I48" s="90"/>
      <c r="J48" s="34"/>
      <c r="K48" s="37"/>
    </row>
    <row r="49" spans="2:11" s="1" customFormat="1" ht="18" customHeight="1">
      <c r="B49" s="33"/>
      <c r="C49" s="29" t="s">
        <v>23</v>
      </c>
      <c r="D49" s="34"/>
      <c r="E49" s="34"/>
      <c r="F49" s="27" t="str">
        <f>F12</f>
        <v>Sokolov</v>
      </c>
      <c r="G49" s="34"/>
      <c r="H49" s="34"/>
      <c r="I49" s="91" t="s">
        <v>25</v>
      </c>
      <c r="J49" s="92" t="str">
        <f>IF(J12="","",J12)</f>
        <v>12.10.2016</v>
      </c>
      <c r="K49" s="37"/>
    </row>
    <row r="50" spans="2:11" s="1" customFormat="1" ht="6.75" customHeight="1">
      <c r="B50" s="33"/>
      <c r="C50" s="34"/>
      <c r="D50" s="34"/>
      <c r="E50" s="34"/>
      <c r="F50" s="34"/>
      <c r="G50" s="34"/>
      <c r="H50" s="34"/>
      <c r="I50" s="90"/>
      <c r="J50" s="34"/>
      <c r="K50" s="37"/>
    </row>
    <row r="51" spans="2:11" s="1" customFormat="1" ht="15">
      <c r="B51" s="33"/>
      <c r="C51" s="29" t="s">
        <v>29</v>
      </c>
      <c r="D51" s="34"/>
      <c r="E51" s="34"/>
      <c r="F51" s="27" t="str">
        <f>E15</f>
        <v>Město Sokolov</v>
      </c>
      <c r="G51" s="34"/>
      <c r="H51" s="34"/>
      <c r="I51" s="91" t="s">
        <v>36</v>
      </c>
      <c r="J51" s="27" t="str">
        <f>E21</f>
        <v>Ing. Arch Olga Růžičková</v>
      </c>
      <c r="K51" s="37"/>
    </row>
    <row r="52" spans="2:11" s="1" customFormat="1" ht="14.25" customHeight="1">
      <c r="B52" s="33"/>
      <c r="C52" s="29" t="s">
        <v>33</v>
      </c>
      <c r="D52" s="34"/>
      <c r="E52" s="34"/>
      <c r="F52" s="27">
        <f>IF(E18="","",E18)</f>
      </c>
      <c r="G52" s="34"/>
      <c r="H52" s="34"/>
      <c r="I52" s="90"/>
      <c r="J52" s="34"/>
      <c r="K52" s="37"/>
    </row>
    <row r="53" spans="2:11" s="1" customFormat="1" ht="9.75" customHeight="1">
      <c r="B53" s="33"/>
      <c r="C53" s="34"/>
      <c r="D53" s="34"/>
      <c r="E53" s="34"/>
      <c r="F53" s="34"/>
      <c r="G53" s="34"/>
      <c r="H53" s="34"/>
      <c r="I53" s="90"/>
      <c r="J53" s="34"/>
      <c r="K53" s="37"/>
    </row>
    <row r="54" spans="2:11" s="1" customFormat="1" ht="29.25" customHeight="1">
      <c r="B54" s="33"/>
      <c r="C54" s="114" t="s">
        <v>87</v>
      </c>
      <c r="D54" s="104"/>
      <c r="E54" s="104"/>
      <c r="F54" s="104"/>
      <c r="G54" s="104"/>
      <c r="H54" s="104"/>
      <c r="I54" s="115"/>
      <c r="J54" s="116" t="s">
        <v>88</v>
      </c>
      <c r="K54" s="117"/>
    </row>
    <row r="55" spans="2:11" s="1" customFormat="1" ht="9.75" customHeight="1">
      <c r="B55" s="33"/>
      <c r="C55" s="34"/>
      <c r="D55" s="34"/>
      <c r="E55" s="34"/>
      <c r="F55" s="34"/>
      <c r="G55" s="34"/>
      <c r="H55" s="34"/>
      <c r="I55" s="90"/>
      <c r="J55" s="34"/>
      <c r="K55" s="37"/>
    </row>
    <row r="56" spans="2:47" s="1" customFormat="1" ht="29.25" customHeight="1">
      <c r="B56" s="33"/>
      <c r="C56" s="118" t="s">
        <v>89</v>
      </c>
      <c r="D56" s="34"/>
      <c r="E56" s="34"/>
      <c r="F56" s="34"/>
      <c r="G56" s="34"/>
      <c r="H56" s="34"/>
      <c r="I56" s="90"/>
      <c r="J56" s="100">
        <f>J90</f>
        <v>0</v>
      </c>
      <c r="K56" s="37"/>
      <c r="AU56" s="16" t="s">
        <v>90</v>
      </c>
    </row>
    <row r="57" spans="2:11" s="7" customFormat="1" ht="24.75" customHeight="1">
      <c r="B57" s="119"/>
      <c r="C57" s="120"/>
      <c r="D57" s="121" t="s">
        <v>91</v>
      </c>
      <c r="E57" s="122"/>
      <c r="F57" s="122"/>
      <c r="G57" s="122"/>
      <c r="H57" s="122"/>
      <c r="I57" s="123"/>
      <c r="J57" s="124">
        <f>J91</f>
        <v>0</v>
      </c>
      <c r="K57" s="125"/>
    </row>
    <row r="58" spans="2:11" s="8" customFormat="1" ht="19.5" customHeight="1">
      <c r="B58" s="126"/>
      <c r="C58" s="127"/>
      <c r="D58" s="128" t="s">
        <v>92</v>
      </c>
      <c r="E58" s="129"/>
      <c r="F58" s="129"/>
      <c r="G58" s="129"/>
      <c r="H58" s="129"/>
      <c r="I58" s="130"/>
      <c r="J58" s="131">
        <f>J92</f>
        <v>0</v>
      </c>
      <c r="K58" s="132"/>
    </row>
    <row r="59" spans="2:11" s="8" customFormat="1" ht="19.5" customHeight="1">
      <c r="B59" s="126"/>
      <c r="C59" s="127"/>
      <c r="D59" s="128" t="s">
        <v>93</v>
      </c>
      <c r="E59" s="129"/>
      <c r="F59" s="129"/>
      <c r="G59" s="129"/>
      <c r="H59" s="129"/>
      <c r="I59" s="130"/>
      <c r="J59" s="131">
        <f>J115</f>
        <v>0</v>
      </c>
      <c r="K59" s="132"/>
    </row>
    <row r="60" spans="2:11" s="8" customFormat="1" ht="19.5" customHeight="1">
      <c r="B60" s="126"/>
      <c r="C60" s="127"/>
      <c r="D60" s="128" t="s">
        <v>94</v>
      </c>
      <c r="E60" s="129"/>
      <c r="F60" s="129"/>
      <c r="G60" s="129"/>
      <c r="H60" s="129"/>
      <c r="I60" s="130"/>
      <c r="J60" s="131">
        <f>J120</f>
        <v>0</v>
      </c>
      <c r="K60" s="132"/>
    </row>
    <row r="61" spans="2:11" s="8" customFormat="1" ht="19.5" customHeight="1">
      <c r="B61" s="126"/>
      <c r="C61" s="127"/>
      <c r="D61" s="128" t="s">
        <v>95</v>
      </c>
      <c r="E61" s="129"/>
      <c r="F61" s="129"/>
      <c r="G61" s="129"/>
      <c r="H61" s="129"/>
      <c r="I61" s="130"/>
      <c r="J61" s="131">
        <f>J125</f>
        <v>0</v>
      </c>
      <c r="K61" s="132"/>
    </row>
    <row r="62" spans="2:11" s="7" customFormat="1" ht="24.75" customHeight="1">
      <c r="B62" s="119"/>
      <c r="C62" s="120"/>
      <c r="D62" s="121" t="s">
        <v>96</v>
      </c>
      <c r="E62" s="122"/>
      <c r="F62" s="122"/>
      <c r="G62" s="122"/>
      <c r="H62" s="122"/>
      <c r="I62" s="123"/>
      <c r="J62" s="124">
        <f>J138</f>
        <v>0</v>
      </c>
      <c r="K62" s="125"/>
    </row>
    <row r="63" spans="2:11" s="8" customFormat="1" ht="19.5" customHeight="1">
      <c r="B63" s="126"/>
      <c r="C63" s="127"/>
      <c r="D63" s="128" t="s">
        <v>97</v>
      </c>
      <c r="E63" s="129"/>
      <c r="F63" s="129"/>
      <c r="G63" s="129"/>
      <c r="H63" s="129"/>
      <c r="I63" s="130"/>
      <c r="J63" s="131">
        <f>J139</f>
        <v>0</v>
      </c>
      <c r="K63" s="132"/>
    </row>
    <row r="64" spans="2:11" s="8" customFormat="1" ht="19.5" customHeight="1">
      <c r="B64" s="126"/>
      <c r="C64" s="127"/>
      <c r="D64" s="128" t="s">
        <v>98</v>
      </c>
      <c r="E64" s="129"/>
      <c r="F64" s="129"/>
      <c r="G64" s="129"/>
      <c r="H64" s="129"/>
      <c r="I64" s="130"/>
      <c r="J64" s="131">
        <f>J150</f>
        <v>0</v>
      </c>
      <c r="K64" s="132"/>
    </row>
    <row r="65" spans="2:11" s="8" customFormat="1" ht="19.5" customHeight="1">
      <c r="B65" s="126"/>
      <c r="C65" s="127"/>
      <c r="D65" s="128" t="s">
        <v>99</v>
      </c>
      <c r="E65" s="129"/>
      <c r="F65" s="129"/>
      <c r="G65" s="129"/>
      <c r="H65" s="129"/>
      <c r="I65" s="130"/>
      <c r="J65" s="131">
        <f>J163</f>
        <v>0</v>
      </c>
      <c r="K65" s="132"/>
    </row>
    <row r="66" spans="2:11" s="8" customFormat="1" ht="19.5" customHeight="1">
      <c r="B66" s="126"/>
      <c r="C66" s="127"/>
      <c r="D66" s="128" t="s">
        <v>100</v>
      </c>
      <c r="E66" s="129"/>
      <c r="F66" s="129"/>
      <c r="G66" s="129"/>
      <c r="H66" s="129"/>
      <c r="I66" s="130"/>
      <c r="J66" s="131">
        <f>J224</f>
        <v>0</v>
      </c>
      <c r="K66" s="132"/>
    </row>
    <row r="67" spans="2:11" s="8" customFormat="1" ht="19.5" customHeight="1">
      <c r="B67" s="126"/>
      <c r="C67" s="127"/>
      <c r="D67" s="128" t="s">
        <v>101</v>
      </c>
      <c r="E67" s="129"/>
      <c r="F67" s="129"/>
      <c r="G67" s="129"/>
      <c r="H67" s="129"/>
      <c r="I67" s="130"/>
      <c r="J67" s="131">
        <f>J244</f>
        <v>0</v>
      </c>
      <c r="K67" s="132"/>
    </row>
    <row r="68" spans="2:11" s="7" customFormat="1" ht="24.75" customHeight="1">
      <c r="B68" s="119"/>
      <c r="C68" s="120"/>
      <c r="D68" s="121" t="s">
        <v>102</v>
      </c>
      <c r="E68" s="122"/>
      <c r="F68" s="122"/>
      <c r="G68" s="122"/>
      <c r="H68" s="122"/>
      <c r="I68" s="123"/>
      <c r="J68" s="124">
        <f>J259</f>
        <v>0</v>
      </c>
      <c r="K68" s="125"/>
    </row>
    <row r="69" spans="2:11" s="8" customFormat="1" ht="19.5" customHeight="1">
      <c r="B69" s="126"/>
      <c r="C69" s="127"/>
      <c r="D69" s="128" t="s">
        <v>103</v>
      </c>
      <c r="E69" s="129"/>
      <c r="F69" s="129"/>
      <c r="G69" s="129"/>
      <c r="H69" s="129"/>
      <c r="I69" s="130"/>
      <c r="J69" s="131">
        <f>J260</f>
        <v>0</v>
      </c>
      <c r="K69" s="132"/>
    </row>
    <row r="70" spans="2:11" s="8" customFormat="1" ht="19.5" customHeight="1">
      <c r="B70" s="126"/>
      <c r="C70" s="127"/>
      <c r="D70" s="128" t="s">
        <v>104</v>
      </c>
      <c r="E70" s="129"/>
      <c r="F70" s="129"/>
      <c r="G70" s="129"/>
      <c r="H70" s="129"/>
      <c r="I70" s="130"/>
      <c r="J70" s="131">
        <f>J263</f>
        <v>0</v>
      </c>
      <c r="K70" s="132"/>
    </row>
    <row r="71" spans="2:11" s="1" customFormat="1" ht="21.75" customHeight="1">
      <c r="B71" s="33"/>
      <c r="C71" s="34"/>
      <c r="D71" s="34"/>
      <c r="E71" s="34"/>
      <c r="F71" s="34"/>
      <c r="G71" s="34"/>
      <c r="H71" s="34"/>
      <c r="I71" s="90"/>
      <c r="J71" s="34"/>
      <c r="K71" s="37"/>
    </row>
    <row r="72" spans="2:11" s="1" customFormat="1" ht="6.75" customHeight="1">
      <c r="B72" s="48"/>
      <c r="C72" s="49"/>
      <c r="D72" s="49"/>
      <c r="E72" s="49"/>
      <c r="F72" s="49"/>
      <c r="G72" s="49"/>
      <c r="H72" s="49"/>
      <c r="I72" s="111"/>
      <c r="J72" s="49"/>
      <c r="K72" s="50"/>
    </row>
    <row r="76" spans="2:12" s="1" customFormat="1" ht="6.75" customHeight="1">
      <c r="B76" s="51"/>
      <c r="C76" s="52"/>
      <c r="D76" s="52"/>
      <c r="E76" s="52"/>
      <c r="F76" s="52"/>
      <c r="G76" s="52"/>
      <c r="H76" s="52"/>
      <c r="I76" s="112"/>
      <c r="J76" s="52"/>
      <c r="K76" s="52"/>
      <c r="L76" s="33"/>
    </row>
    <row r="77" spans="2:12" s="1" customFormat="1" ht="36.75" customHeight="1">
      <c r="B77" s="33"/>
      <c r="C77" s="53" t="s">
        <v>105</v>
      </c>
      <c r="I77" s="133"/>
      <c r="L77" s="33"/>
    </row>
    <row r="78" spans="2:12" s="1" customFormat="1" ht="6.75" customHeight="1">
      <c r="B78" s="33"/>
      <c r="I78" s="133"/>
      <c r="L78" s="33"/>
    </row>
    <row r="79" spans="2:12" s="1" customFormat="1" ht="14.25" customHeight="1">
      <c r="B79" s="33"/>
      <c r="C79" s="55" t="s">
        <v>16</v>
      </c>
      <c r="I79" s="133"/>
      <c r="L79" s="33"/>
    </row>
    <row r="80" spans="2:12" s="1" customFormat="1" ht="22.5" customHeight="1">
      <c r="B80" s="33"/>
      <c r="E80" s="347" t="str">
        <f>E7</f>
        <v>Zastřešení nákladové rampy</v>
      </c>
      <c r="F80" s="324"/>
      <c r="G80" s="324"/>
      <c r="H80" s="324"/>
      <c r="I80" s="133"/>
      <c r="L80" s="33"/>
    </row>
    <row r="81" spans="2:12" s="1" customFormat="1" ht="14.25" customHeight="1">
      <c r="B81" s="33"/>
      <c r="C81" s="55" t="s">
        <v>84</v>
      </c>
      <c r="I81" s="133"/>
      <c r="L81" s="33"/>
    </row>
    <row r="82" spans="2:12" s="1" customFormat="1" ht="23.25" customHeight="1">
      <c r="B82" s="33"/>
      <c r="E82" s="321" t="str">
        <f>E9</f>
        <v>01 - Stavební část</v>
      </c>
      <c r="F82" s="324"/>
      <c r="G82" s="324"/>
      <c r="H82" s="324"/>
      <c r="I82" s="133"/>
      <c r="L82" s="33"/>
    </row>
    <row r="83" spans="2:12" s="1" customFormat="1" ht="6.75" customHeight="1">
      <c r="B83" s="33"/>
      <c r="I83" s="133"/>
      <c r="L83" s="33"/>
    </row>
    <row r="84" spans="2:12" s="1" customFormat="1" ht="18" customHeight="1">
      <c r="B84" s="33"/>
      <c r="C84" s="55" t="s">
        <v>23</v>
      </c>
      <c r="F84" s="134" t="str">
        <f>F12</f>
        <v>Sokolov</v>
      </c>
      <c r="I84" s="135" t="s">
        <v>25</v>
      </c>
      <c r="J84" s="59" t="str">
        <f>IF(J12="","",J12)</f>
        <v>12.10.2016</v>
      </c>
      <c r="L84" s="33"/>
    </row>
    <row r="85" spans="2:12" s="1" customFormat="1" ht="6.75" customHeight="1">
      <c r="B85" s="33"/>
      <c r="I85" s="133"/>
      <c r="L85" s="33"/>
    </row>
    <row r="86" spans="2:12" s="1" customFormat="1" ht="15">
      <c r="B86" s="33"/>
      <c r="C86" s="55" t="s">
        <v>29</v>
      </c>
      <c r="F86" s="134" t="str">
        <f>E15</f>
        <v>Město Sokolov</v>
      </c>
      <c r="I86" s="135" t="s">
        <v>36</v>
      </c>
      <c r="J86" s="134" t="str">
        <f>E21</f>
        <v>Ing. Arch Olga Růžičková</v>
      </c>
      <c r="L86" s="33"/>
    </row>
    <row r="87" spans="2:12" s="1" customFormat="1" ht="14.25" customHeight="1">
      <c r="B87" s="33"/>
      <c r="C87" s="55" t="s">
        <v>33</v>
      </c>
      <c r="F87" s="134">
        <f>IF(E18="","",E18)</f>
      </c>
      <c r="I87" s="133"/>
      <c r="L87" s="33"/>
    </row>
    <row r="88" spans="2:12" s="1" customFormat="1" ht="9.75" customHeight="1">
      <c r="B88" s="33"/>
      <c r="I88" s="133"/>
      <c r="L88" s="33"/>
    </row>
    <row r="89" spans="2:20" s="9" customFormat="1" ht="29.25" customHeight="1">
      <c r="B89" s="136"/>
      <c r="C89" s="137" t="s">
        <v>106</v>
      </c>
      <c r="D89" s="138" t="s">
        <v>58</v>
      </c>
      <c r="E89" s="138" t="s">
        <v>54</v>
      </c>
      <c r="F89" s="138" t="s">
        <v>107</v>
      </c>
      <c r="G89" s="138" t="s">
        <v>108</v>
      </c>
      <c r="H89" s="138" t="s">
        <v>109</v>
      </c>
      <c r="I89" s="139" t="s">
        <v>110</v>
      </c>
      <c r="J89" s="138" t="s">
        <v>88</v>
      </c>
      <c r="K89" s="140" t="s">
        <v>111</v>
      </c>
      <c r="L89" s="136"/>
      <c r="M89" s="66" t="s">
        <v>112</v>
      </c>
      <c r="N89" s="67" t="s">
        <v>43</v>
      </c>
      <c r="O89" s="67" t="s">
        <v>113</v>
      </c>
      <c r="P89" s="67" t="s">
        <v>114</v>
      </c>
      <c r="Q89" s="67" t="s">
        <v>115</v>
      </c>
      <c r="R89" s="67" t="s">
        <v>116</v>
      </c>
      <c r="S89" s="67" t="s">
        <v>117</v>
      </c>
      <c r="T89" s="68" t="s">
        <v>118</v>
      </c>
    </row>
    <row r="90" spans="2:63" s="1" customFormat="1" ht="29.25" customHeight="1">
      <c r="B90" s="33"/>
      <c r="C90" s="70" t="s">
        <v>89</v>
      </c>
      <c r="I90" s="133"/>
      <c r="J90" s="141">
        <f>BK90</f>
        <v>0</v>
      </c>
      <c r="L90" s="33"/>
      <c r="M90" s="69"/>
      <c r="N90" s="60"/>
      <c r="O90" s="60"/>
      <c r="P90" s="142">
        <f>P91+P138+P259</f>
        <v>0</v>
      </c>
      <c r="Q90" s="60"/>
      <c r="R90" s="142">
        <f>R91+R138+R259</f>
        <v>1.2910671499999997</v>
      </c>
      <c r="S90" s="60"/>
      <c r="T90" s="143">
        <f>T91+T138+T259</f>
        <v>0</v>
      </c>
      <c r="AT90" s="16" t="s">
        <v>72</v>
      </c>
      <c r="AU90" s="16" t="s">
        <v>90</v>
      </c>
      <c r="BK90" s="144">
        <f>BK91+BK138+BK259</f>
        <v>0</v>
      </c>
    </row>
    <row r="91" spans="2:63" s="10" customFormat="1" ht="36.75" customHeight="1">
      <c r="B91" s="145"/>
      <c r="D91" s="146" t="s">
        <v>72</v>
      </c>
      <c r="E91" s="147" t="s">
        <v>119</v>
      </c>
      <c r="F91" s="147" t="s">
        <v>120</v>
      </c>
      <c r="I91" s="148"/>
      <c r="J91" s="149">
        <f>BK91</f>
        <v>0</v>
      </c>
      <c r="L91" s="145"/>
      <c r="M91" s="150"/>
      <c r="N91" s="151"/>
      <c r="O91" s="151"/>
      <c r="P91" s="152">
        <f>P92+P115+P120+P125</f>
        <v>0</v>
      </c>
      <c r="Q91" s="151"/>
      <c r="R91" s="152">
        <f>R92+R115+R120+R125</f>
        <v>0.015880000000000002</v>
      </c>
      <c r="S91" s="151"/>
      <c r="T91" s="153">
        <f>T92+T115+T120+T125</f>
        <v>0</v>
      </c>
      <c r="AR91" s="146" t="s">
        <v>22</v>
      </c>
      <c r="AT91" s="154" t="s">
        <v>72</v>
      </c>
      <c r="AU91" s="154" t="s">
        <v>73</v>
      </c>
      <c r="AY91" s="146" t="s">
        <v>121</v>
      </c>
      <c r="BK91" s="155">
        <f>BK92+BK115+BK120+BK125</f>
        <v>0</v>
      </c>
    </row>
    <row r="92" spans="2:63" s="10" customFormat="1" ht="19.5" customHeight="1">
      <c r="B92" s="145"/>
      <c r="D92" s="156" t="s">
        <v>72</v>
      </c>
      <c r="E92" s="157" t="s">
        <v>22</v>
      </c>
      <c r="F92" s="157" t="s">
        <v>122</v>
      </c>
      <c r="I92" s="148"/>
      <c r="J92" s="158">
        <f>BK92</f>
        <v>0</v>
      </c>
      <c r="L92" s="145"/>
      <c r="M92" s="150"/>
      <c r="N92" s="151"/>
      <c r="O92" s="151"/>
      <c r="P92" s="152">
        <f>SUM(P93:P114)</f>
        <v>0</v>
      </c>
      <c r="Q92" s="151"/>
      <c r="R92" s="152">
        <f>SUM(R93:R114)</f>
        <v>0</v>
      </c>
      <c r="S92" s="151"/>
      <c r="T92" s="153">
        <f>SUM(T93:T114)</f>
        <v>0</v>
      </c>
      <c r="AR92" s="146" t="s">
        <v>22</v>
      </c>
      <c r="AT92" s="154" t="s">
        <v>72</v>
      </c>
      <c r="AU92" s="154" t="s">
        <v>22</v>
      </c>
      <c r="AY92" s="146" t="s">
        <v>121</v>
      </c>
      <c r="BK92" s="155">
        <f>SUM(BK93:BK114)</f>
        <v>0</v>
      </c>
    </row>
    <row r="93" spans="2:65" s="1" customFormat="1" ht="22.5" customHeight="1">
      <c r="B93" s="159"/>
      <c r="C93" s="160" t="s">
        <v>22</v>
      </c>
      <c r="D93" s="160" t="s">
        <v>123</v>
      </c>
      <c r="E93" s="161" t="s">
        <v>124</v>
      </c>
      <c r="F93" s="162" t="s">
        <v>125</v>
      </c>
      <c r="G93" s="163" t="s">
        <v>126</v>
      </c>
      <c r="H93" s="164">
        <v>0.5</v>
      </c>
      <c r="I93" s="165"/>
      <c r="J93" s="166">
        <f>ROUND(I93*H93,2)</f>
        <v>0</v>
      </c>
      <c r="K93" s="162" t="s">
        <v>127</v>
      </c>
      <c r="L93" s="33"/>
      <c r="M93" s="167" t="s">
        <v>20</v>
      </c>
      <c r="N93" s="168" t="s">
        <v>44</v>
      </c>
      <c r="O93" s="34"/>
      <c r="P93" s="169">
        <f>O93*H93</f>
        <v>0</v>
      </c>
      <c r="Q93" s="169">
        <v>0</v>
      </c>
      <c r="R93" s="169">
        <f>Q93*H93</f>
        <v>0</v>
      </c>
      <c r="S93" s="169">
        <v>0</v>
      </c>
      <c r="T93" s="170">
        <f>S93*H93</f>
        <v>0</v>
      </c>
      <c r="AR93" s="16" t="s">
        <v>128</v>
      </c>
      <c r="AT93" s="16" t="s">
        <v>123</v>
      </c>
      <c r="AU93" s="16" t="s">
        <v>81</v>
      </c>
      <c r="AY93" s="16" t="s">
        <v>121</v>
      </c>
      <c r="BE93" s="171">
        <f>IF(N93="základní",J93,0)</f>
        <v>0</v>
      </c>
      <c r="BF93" s="171">
        <f>IF(N93="snížená",J93,0)</f>
        <v>0</v>
      </c>
      <c r="BG93" s="171">
        <f>IF(N93="zákl. přenesená",J93,0)</f>
        <v>0</v>
      </c>
      <c r="BH93" s="171">
        <f>IF(N93="sníž. přenesená",J93,0)</f>
        <v>0</v>
      </c>
      <c r="BI93" s="171">
        <f>IF(N93="nulová",J93,0)</f>
        <v>0</v>
      </c>
      <c r="BJ93" s="16" t="s">
        <v>22</v>
      </c>
      <c r="BK93" s="171">
        <f>ROUND(I93*H93,2)</f>
        <v>0</v>
      </c>
      <c r="BL93" s="16" t="s">
        <v>128</v>
      </c>
      <c r="BM93" s="16" t="s">
        <v>129</v>
      </c>
    </row>
    <row r="94" spans="2:47" s="1" customFormat="1" ht="27">
      <c r="B94" s="33"/>
      <c r="D94" s="172" t="s">
        <v>130</v>
      </c>
      <c r="F94" s="173" t="s">
        <v>131</v>
      </c>
      <c r="I94" s="133"/>
      <c r="L94" s="33"/>
      <c r="M94" s="62"/>
      <c r="N94" s="34"/>
      <c r="O94" s="34"/>
      <c r="P94" s="34"/>
      <c r="Q94" s="34"/>
      <c r="R94" s="34"/>
      <c r="S94" s="34"/>
      <c r="T94" s="63"/>
      <c r="AT94" s="16" t="s">
        <v>130</v>
      </c>
      <c r="AU94" s="16" t="s">
        <v>81</v>
      </c>
    </row>
    <row r="95" spans="2:47" s="1" customFormat="1" ht="202.5">
      <c r="B95" s="33"/>
      <c r="D95" s="172" t="s">
        <v>132</v>
      </c>
      <c r="F95" s="174" t="s">
        <v>133</v>
      </c>
      <c r="I95" s="133"/>
      <c r="L95" s="33"/>
      <c r="M95" s="62"/>
      <c r="N95" s="34"/>
      <c r="O95" s="34"/>
      <c r="P95" s="34"/>
      <c r="Q95" s="34"/>
      <c r="R95" s="34"/>
      <c r="S95" s="34"/>
      <c r="T95" s="63"/>
      <c r="AT95" s="16" t="s">
        <v>132</v>
      </c>
      <c r="AU95" s="16" t="s">
        <v>81</v>
      </c>
    </row>
    <row r="96" spans="2:51" s="11" customFormat="1" ht="13.5">
      <c r="B96" s="175"/>
      <c r="D96" s="176" t="s">
        <v>134</v>
      </c>
      <c r="E96" s="177" t="s">
        <v>20</v>
      </c>
      <c r="F96" s="178" t="s">
        <v>135</v>
      </c>
      <c r="H96" s="179">
        <v>0.5</v>
      </c>
      <c r="I96" s="180"/>
      <c r="L96" s="175"/>
      <c r="M96" s="181"/>
      <c r="N96" s="182"/>
      <c r="O96" s="182"/>
      <c r="P96" s="182"/>
      <c r="Q96" s="182"/>
      <c r="R96" s="182"/>
      <c r="S96" s="182"/>
      <c r="T96" s="183"/>
      <c r="AT96" s="184" t="s">
        <v>134</v>
      </c>
      <c r="AU96" s="184" t="s">
        <v>81</v>
      </c>
      <c r="AV96" s="11" t="s">
        <v>81</v>
      </c>
      <c r="AW96" s="11" t="s">
        <v>35</v>
      </c>
      <c r="AX96" s="11" t="s">
        <v>22</v>
      </c>
      <c r="AY96" s="184" t="s">
        <v>121</v>
      </c>
    </row>
    <row r="97" spans="2:65" s="1" customFormat="1" ht="22.5" customHeight="1">
      <c r="B97" s="159"/>
      <c r="C97" s="160" t="s">
        <v>81</v>
      </c>
      <c r="D97" s="160" t="s">
        <v>123</v>
      </c>
      <c r="E97" s="161" t="s">
        <v>136</v>
      </c>
      <c r="F97" s="162" t="s">
        <v>137</v>
      </c>
      <c r="G97" s="163" t="s">
        <v>126</v>
      </c>
      <c r="H97" s="164">
        <v>0.25</v>
      </c>
      <c r="I97" s="165"/>
      <c r="J97" s="166">
        <f>ROUND(I97*H97,2)</f>
        <v>0</v>
      </c>
      <c r="K97" s="162" t="s">
        <v>127</v>
      </c>
      <c r="L97" s="33"/>
      <c r="M97" s="167" t="s">
        <v>20</v>
      </c>
      <c r="N97" s="168" t="s">
        <v>44</v>
      </c>
      <c r="O97" s="34"/>
      <c r="P97" s="169">
        <f>O97*H97</f>
        <v>0</v>
      </c>
      <c r="Q97" s="169">
        <v>0</v>
      </c>
      <c r="R97" s="169">
        <f>Q97*H97</f>
        <v>0</v>
      </c>
      <c r="S97" s="169">
        <v>0</v>
      </c>
      <c r="T97" s="170">
        <f>S97*H97</f>
        <v>0</v>
      </c>
      <c r="AR97" s="16" t="s">
        <v>128</v>
      </c>
      <c r="AT97" s="16" t="s">
        <v>123</v>
      </c>
      <c r="AU97" s="16" t="s">
        <v>81</v>
      </c>
      <c r="AY97" s="16" t="s">
        <v>121</v>
      </c>
      <c r="BE97" s="171">
        <f>IF(N97="základní",J97,0)</f>
        <v>0</v>
      </c>
      <c r="BF97" s="171">
        <f>IF(N97="snížená",J97,0)</f>
        <v>0</v>
      </c>
      <c r="BG97" s="171">
        <f>IF(N97="zákl. přenesená",J97,0)</f>
        <v>0</v>
      </c>
      <c r="BH97" s="171">
        <f>IF(N97="sníž. přenesená",J97,0)</f>
        <v>0</v>
      </c>
      <c r="BI97" s="171">
        <f>IF(N97="nulová",J97,0)</f>
        <v>0</v>
      </c>
      <c r="BJ97" s="16" t="s">
        <v>22</v>
      </c>
      <c r="BK97" s="171">
        <f>ROUND(I97*H97,2)</f>
        <v>0</v>
      </c>
      <c r="BL97" s="16" t="s">
        <v>128</v>
      </c>
      <c r="BM97" s="16" t="s">
        <v>138</v>
      </c>
    </row>
    <row r="98" spans="2:47" s="1" customFormat="1" ht="27">
      <c r="B98" s="33"/>
      <c r="D98" s="172" t="s">
        <v>130</v>
      </c>
      <c r="F98" s="173" t="s">
        <v>139</v>
      </c>
      <c r="I98" s="133"/>
      <c r="L98" s="33"/>
      <c r="M98" s="62"/>
      <c r="N98" s="34"/>
      <c r="O98" s="34"/>
      <c r="P98" s="34"/>
      <c r="Q98" s="34"/>
      <c r="R98" s="34"/>
      <c r="S98" s="34"/>
      <c r="T98" s="63"/>
      <c r="AT98" s="16" t="s">
        <v>130</v>
      </c>
      <c r="AU98" s="16" t="s">
        <v>81</v>
      </c>
    </row>
    <row r="99" spans="2:47" s="1" customFormat="1" ht="202.5">
      <c r="B99" s="33"/>
      <c r="D99" s="172" t="s">
        <v>132</v>
      </c>
      <c r="F99" s="174" t="s">
        <v>133</v>
      </c>
      <c r="I99" s="133"/>
      <c r="L99" s="33"/>
      <c r="M99" s="62"/>
      <c r="N99" s="34"/>
      <c r="O99" s="34"/>
      <c r="P99" s="34"/>
      <c r="Q99" s="34"/>
      <c r="R99" s="34"/>
      <c r="S99" s="34"/>
      <c r="T99" s="63"/>
      <c r="AT99" s="16" t="s">
        <v>132</v>
      </c>
      <c r="AU99" s="16" t="s">
        <v>81</v>
      </c>
    </row>
    <row r="100" spans="2:51" s="11" customFormat="1" ht="13.5">
      <c r="B100" s="175"/>
      <c r="D100" s="176" t="s">
        <v>134</v>
      </c>
      <c r="F100" s="178" t="s">
        <v>140</v>
      </c>
      <c r="H100" s="179">
        <v>0.25</v>
      </c>
      <c r="I100" s="180"/>
      <c r="L100" s="175"/>
      <c r="M100" s="181"/>
      <c r="N100" s="182"/>
      <c r="O100" s="182"/>
      <c r="P100" s="182"/>
      <c r="Q100" s="182"/>
      <c r="R100" s="182"/>
      <c r="S100" s="182"/>
      <c r="T100" s="183"/>
      <c r="AT100" s="184" t="s">
        <v>134</v>
      </c>
      <c r="AU100" s="184" t="s">
        <v>81</v>
      </c>
      <c r="AV100" s="11" t="s">
        <v>81</v>
      </c>
      <c r="AW100" s="11" t="s">
        <v>4</v>
      </c>
      <c r="AX100" s="11" t="s">
        <v>22</v>
      </c>
      <c r="AY100" s="184" t="s">
        <v>121</v>
      </c>
    </row>
    <row r="101" spans="2:65" s="1" customFormat="1" ht="22.5" customHeight="1">
      <c r="B101" s="159"/>
      <c r="C101" s="160" t="s">
        <v>141</v>
      </c>
      <c r="D101" s="160" t="s">
        <v>123</v>
      </c>
      <c r="E101" s="161" t="s">
        <v>142</v>
      </c>
      <c r="F101" s="162" t="s">
        <v>143</v>
      </c>
      <c r="G101" s="163" t="s">
        <v>126</v>
      </c>
      <c r="H101" s="164">
        <v>0.5</v>
      </c>
      <c r="I101" s="165"/>
      <c r="J101" s="166">
        <f>ROUND(I101*H101,2)</f>
        <v>0</v>
      </c>
      <c r="K101" s="162" t="s">
        <v>127</v>
      </c>
      <c r="L101" s="33"/>
      <c r="M101" s="167" t="s">
        <v>20</v>
      </c>
      <c r="N101" s="168" t="s">
        <v>44</v>
      </c>
      <c r="O101" s="34"/>
      <c r="P101" s="169">
        <f>O101*H101</f>
        <v>0</v>
      </c>
      <c r="Q101" s="169">
        <v>0</v>
      </c>
      <c r="R101" s="169">
        <f>Q101*H101</f>
        <v>0</v>
      </c>
      <c r="S101" s="169">
        <v>0</v>
      </c>
      <c r="T101" s="170">
        <f>S101*H101</f>
        <v>0</v>
      </c>
      <c r="AR101" s="16" t="s">
        <v>128</v>
      </c>
      <c r="AT101" s="16" t="s">
        <v>123</v>
      </c>
      <c r="AU101" s="16" t="s">
        <v>81</v>
      </c>
      <c r="AY101" s="16" t="s">
        <v>121</v>
      </c>
      <c r="BE101" s="171">
        <f>IF(N101="základní",J101,0)</f>
        <v>0</v>
      </c>
      <c r="BF101" s="171">
        <f>IF(N101="snížená",J101,0)</f>
        <v>0</v>
      </c>
      <c r="BG101" s="171">
        <f>IF(N101="zákl. přenesená",J101,0)</f>
        <v>0</v>
      </c>
      <c r="BH101" s="171">
        <f>IF(N101="sníž. přenesená",J101,0)</f>
        <v>0</v>
      </c>
      <c r="BI101" s="171">
        <f>IF(N101="nulová",J101,0)</f>
        <v>0</v>
      </c>
      <c r="BJ101" s="16" t="s">
        <v>22</v>
      </c>
      <c r="BK101" s="171">
        <f>ROUND(I101*H101,2)</f>
        <v>0</v>
      </c>
      <c r="BL101" s="16" t="s">
        <v>128</v>
      </c>
      <c r="BM101" s="16" t="s">
        <v>144</v>
      </c>
    </row>
    <row r="102" spans="2:47" s="1" customFormat="1" ht="27">
      <c r="B102" s="33"/>
      <c r="D102" s="176" t="s">
        <v>130</v>
      </c>
      <c r="F102" s="185" t="s">
        <v>145</v>
      </c>
      <c r="I102" s="133"/>
      <c r="L102" s="33"/>
      <c r="M102" s="62"/>
      <c r="N102" s="34"/>
      <c r="O102" s="34"/>
      <c r="P102" s="34"/>
      <c r="Q102" s="34"/>
      <c r="R102" s="34"/>
      <c r="S102" s="34"/>
      <c r="T102" s="63"/>
      <c r="AT102" s="16" t="s">
        <v>130</v>
      </c>
      <c r="AU102" s="16" t="s">
        <v>81</v>
      </c>
    </row>
    <row r="103" spans="2:65" s="1" customFormat="1" ht="31.5" customHeight="1">
      <c r="B103" s="159"/>
      <c r="C103" s="160" t="s">
        <v>128</v>
      </c>
      <c r="D103" s="160" t="s">
        <v>123</v>
      </c>
      <c r="E103" s="161" t="s">
        <v>146</v>
      </c>
      <c r="F103" s="162" t="s">
        <v>147</v>
      </c>
      <c r="G103" s="163" t="s">
        <v>126</v>
      </c>
      <c r="H103" s="164">
        <v>2</v>
      </c>
      <c r="I103" s="165"/>
      <c r="J103" s="166">
        <f>ROUND(I103*H103,2)</f>
        <v>0</v>
      </c>
      <c r="K103" s="162" t="s">
        <v>127</v>
      </c>
      <c r="L103" s="33"/>
      <c r="M103" s="167" t="s">
        <v>20</v>
      </c>
      <c r="N103" s="168" t="s">
        <v>44</v>
      </c>
      <c r="O103" s="34"/>
      <c r="P103" s="169">
        <f>O103*H103</f>
        <v>0</v>
      </c>
      <c r="Q103" s="169">
        <v>0</v>
      </c>
      <c r="R103" s="169">
        <f>Q103*H103</f>
        <v>0</v>
      </c>
      <c r="S103" s="169">
        <v>0</v>
      </c>
      <c r="T103" s="170">
        <f>S103*H103</f>
        <v>0</v>
      </c>
      <c r="AR103" s="16" t="s">
        <v>128</v>
      </c>
      <c r="AT103" s="16" t="s">
        <v>123</v>
      </c>
      <c r="AU103" s="16" t="s">
        <v>81</v>
      </c>
      <c r="AY103" s="16" t="s">
        <v>121</v>
      </c>
      <c r="BE103" s="171">
        <f>IF(N103="základní",J103,0)</f>
        <v>0</v>
      </c>
      <c r="BF103" s="171">
        <f>IF(N103="snížená",J103,0)</f>
        <v>0</v>
      </c>
      <c r="BG103" s="171">
        <f>IF(N103="zákl. přenesená",J103,0)</f>
        <v>0</v>
      </c>
      <c r="BH103" s="171">
        <f>IF(N103="sníž. přenesená",J103,0)</f>
        <v>0</v>
      </c>
      <c r="BI103" s="171">
        <f>IF(N103="nulová",J103,0)</f>
        <v>0</v>
      </c>
      <c r="BJ103" s="16" t="s">
        <v>22</v>
      </c>
      <c r="BK103" s="171">
        <f>ROUND(I103*H103,2)</f>
        <v>0</v>
      </c>
      <c r="BL103" s="16" t="s">
        <v>128</v>
      </c>
      <c r="BM103" s="16" t="s">
        <v>148</v>
      </c>
    </row>
    <row r="104" spans="2:47" s="1" customFormat="1" ht="27">
      <c r="B104" s="33"/>
      <c r="D104" s="172" t="s">
        <v>130</v>
      </c>
      <c r="F104" s="173" t="s">
        <v>149</v>
      </c>
      <c r="I104" s="133"/>
      <c r="L104" s="33"/>
      <c r="M104" s="62"/>
      <c r="N104" s="34"/>
      <c r="O104" s="34"/>
      <c r="P104" s="34"/>
      <c r="Q104" s="34"/>
      <c r="R104" s="34"/>
      <c r="S104" s="34"/>
      <c r="T104" s="63"/>
      <c r="AT104" s="16" t="s">
        <v>130</v>
      </c>
      <c r="AU104" s="16" t="s">
        <v>81</v>
      </c>
    </row>
    <row r="105" spans="2:51" s="11" customFormat="1" ht="13.5">
      <c r="B105" s="175"/>
      <c r="D105" s="176" t="s">
        <v>134</v>
      </c>
      <c r="F105" s="178" t="s">
        <v>150</v>
      </c>
      <c r="H105" s="179">
        <v>2</v>
      </c>
      <c r="I105" s="180"/>
      <c r="L105" s="175"/>
      <c r="M105" s="181"/>
      <c r="N105" s="182"/>
      <c r="O105" s="182"/>
      <c r="P105" s="182"/>
      <c r="Q105" s="182"/>
      <c r="R105" s="182"/>
      <c r="S105" s="182"/>
      <c r="T105" s="183"/>
      <c r="AT105" s="184" t="s">
        <v>134</v>
      </c>
      <c r="AU105" s="184" t="s">
        <v>81</v>
      </c>
      <c r="AV105" s="11" t="s">
        <v>81</v>
      </c>
      <c r="AW105" s="11" t="s">
        <v>4</v>
      </c>
      <c r="AX105" s="11" t="s">
        <v>22</v>
      </c>
      <c r="AY105" s="184" t="s">
        <v>121</v>
      </c>
    </row>
    <row r="106" spans="2:65" s="1" customFormat="1" ht="22.5" customHeight="1">
      <c r="B106" s="159"/>
      <c r="C106" s="160" t="s">
        <v>151</v>
      </c>
      <c r="D106" s="160" t="s">
        <v>123</v>
      </c>
      <c r="E106" s="161" t="s">
        <v>152</v>
      </c>
      <c r="F106" s="162" t="s">
        <v>153</v>
      </c>
      <c r="G106" s="163" t="s">
        <v>126</v>
      </c>
      <c r="H106" s="164">
        <v>0.5</v>
      </c>
      <c r="I106" s="165"/>
      <c r="J106" s="166">
        <f>ROUND(I106*H106,2)</f>
        <v>0</v>
      </c>
      <c r="K106" s="162" t="s">
        <v>127</v>
      </c>
      <c r="L106" s="33"/>
      <c r="M106" s="167" t="s">
        <v>20</v>
      </c>
      <c r="N106" s="168" t="s">
        <v>44</v>
      </c>
      <c r="O106" s="34"/>
      <c r="P106" s="169">
        <f>O106*H106</f>
        <v>0</v>
      </c>
      <c r="Q106" s="169">
        <v>0</v>
      </c>
      <c r="R106" s="169">
        <f>Q106*H106</f>
        <v>0</v>
      </c>
      <c r="S106" s="169">
        <v>0</v>
      </c>
      <c r="T106" s="170">
        <f>S106*H106</f>
        <v>0</v>
      </c>
      <c r="AR106" s="16" t="s">
        <v>128</v>
      </c>
      <c r="AT106" s="16" t="s">
        <v>123</v>
      </c>
      <c r="AU106" s="16" t="s">
        <v>81</v>
      </c>
      <c r="AY106" s="16" t="s">
        <v>121</v>
      </c>
      <c r="BE106" s="171">
        <f>IF(N106="základní",J106,0)</f>
        <v>0</v>
      </c>
      <c r="BF106" s="171">
        <f>IF(N106="snížená",J106,0)</f>
        <v>0</v>
      </c>
      <c r="BG106" s="171">
        <f>IF(N106="zákl. přenesená",J106,0)</f>
        <v>0</v>
      </c>
      <c r="BH106" s="171">
        <f>IF(N106="sníž. přenesená",J106,0)</f>
        <v>0</v>
      </c>
      <c r="BI106" s="171">
        <f>IF(N106="nulová",J106,0)</f>
        <v>0</v>
      </c>
      <c r="BJ106" s="16" t="s">
        <v>22</v>
      </c>
      <c r="BK106" s="171">
        <f>ROUND(I106*H106,2)</f>
        <v>0</v>
      </c>
      <c r="BL106" s="16" t="s">
        <v>128</v>
      </c>
      <c r="BM106" s="16" t="s">
        <v>154</v>
      </c>
    </row>
    <row r="107" spans="2:47" s="1" customFormat="1" ht="27">
      <c r="B107" s="33"/>
      <c r="D107" s="172" t="s">
        <v>130</v>
      </c>
      <c r="F107" s="173" t="s">
        <v>155</v>
      </c>
      <c r="I107" s="133"/>
      <c r="L107" s="33"/>
      <c r="M107" s="62"/>
      <c r="N107" s="34"/>
      <c r="O107" s="34"/>
      <c r="P107" s="34"/>
      <c r="Q107" s="34"/>
      <c r="R107" s="34"/>
      <c r="S107" s="34"/>
      <c r="T107" s="63"/>
      <c r="AT107" s="16" t="s">
        <v>130</v>
      </c>
      <c r="AU107" s="16" t="s">
        <v>81</v>
      </c>
    </row>
    <row r="108" spans="2:47" s="1" customFormat="1" ht="148.5">
      <c r="B108" s="33"/>
      <c r="D108" s="176" t="s">
        <v>132</v>
      </c>
      <c r="F108" s="186" t="s">
        <v>156</v>
      </c>
      <c r="I108" s="133"/>
      <c r="L108" s="33"/>
      <c r="M108" s="62"/>
      <c r="N108" s="34"/>
      <c r="O108" s="34"/>
      <c r="P108" s="34"/>
      <c r="Q108" s="34"/>
      <c r="R108" s="34"/>
      <c r="S108" s="34"/>
      <c r="T108" s="63"/>
      <c r="AT108" s="16" t="s">
        <v>132</v>
      </c>
      <c r="AU108" s="16" t="s">
        <v>81</v>
      </c>
    </row>
    <row r="109" spans="2:65" s="1" customFormat="1" ht="22.5" customHeight="1">
      <c r="B109" s="159"/>
      <c r="C109" s="160" t="s">
        <v>157</v>
      </c>
      <c r="D109" s="160" t="s">
        <v>123</v>
      </c>
      <c r="E109" s="161" t="s">
        <v>158</v>
      </c>
      <c r="F109" s="162" t="s">
        <v>159</v>
      </c>
      <c r="G109" s="163" t="s">
        <v>126</v>
      </c>
      <c r="H109" s="164">
        <v>0.5</v>
      </c>
      <c r="I109" s="165"/>
      <c r="J109" s="166">
        <f>ROUND(I109*H109,2)</f>
        <v>0</v>
      </c>
      <c r="K109" s="162" t="s">
        <v>127</v>
      </c>
      <c r="L109" s="33"/>
      <c r="M109" s="167" t="s">
        <v>20</v>
      </c>
      <c r="N109" s="168" t="s">
        <v>44</v>
      </c>
      <c r="O109" s="34"/>
      <c r="P109" s="169">
        <f>O109*H109</f>
        <v>0</v>
      </c>
      <c r="Q109" s="169">
        <v>0</v>
      </c>
      <c r="R109" s="169">
        <f>Q109*H109</f>
        <v>0</v>
      </c>
      <c r="S109" s="169">
        <v>0</v>
      </c>
      <c r="T109" s="170">
        <f>S109*H109</f>
        <v>0</v>
      </c>
      <c r="AR109" s="16" t="s">
        <v>128</v>
      </c>
      <c r="AT109" s="16" t="s">
        <v>123</v>
      </c>
      <c r="AU109" s="16" t="s">
        <v>81</v>
      </c>
      <c r="AY109" s="16" t="s">
        <v>121</v>
      </c>
      <c r="BE109" s="171">
        <f>IF(N109="základní",J109,0)</f>
        <v>0</v>
      </c>
      <c r="BF109" s="171">
        <f>IF(N109="snížená",J109,0)</f>
        <v>0</v>
      </c>
      <c r="BG109" s="171">
        <f>IF(N109="zákl. přenesená",J109,0)</f>
        <v>0</v>
      </c>
      <c r="BH109" s="171">
        <f>IF(N109="sníž. přenesená",J109,0)</f>
        <v>0</v>
      </c>
      <c r="BI109" s="171">
        <f>IF(N109="nulová",J109,0)</f>
        <v>0</v>
      </c>
      <c r="BJ109" s="16" t="s">
        <v>22</v>
      </c>
      <c r="BK109" s="171">
        <f>ROUND(I109*H109,2)</f>
        <v>0</v>
      </c>
      <c r="BL109" s="16" t="s">
        <v>128</v>
      </c>
      <c r="BM109" s="16" t="s">
        <v>160</v>
      </c>
    </row>
    <row r="110" spans="2:47" s="1" customFormat="1" ht="13.5">
      <c r="B110" s="33"/>
      <c r="D110" s="172" t="s">
        <v>130</v>
      </c>
      <c r="F110" s="173" t="s">
        <v>161</v>
      </c>
      <c r="I110" s="133"/>
      <c r="L110" s="33"/>
      <c r="M110" s="62"/>
      <c r="N110" s="34"/>
      <c r="O110" s="34"/>
      <c r="P110" s="34"/>
      <c r="Q110" s="34"/>
      <c r="R110" s="34"/>
      <c r="S110" s="34"/>
      <c r="T110" s="63"/>
      <c r="AT110" s="16" t="s">
        <v>130</v>
      </c>
      <c r="AU110" s="16" t="s">
        <v>81</v>
      </c>
    </row>
    <row r="111" spans="2:47" s="1" customFormat="1" ht="81">
      <c r="B111" s="33"/>
      <c r="D111" s="176" t="s">
        <v>132</v>
      </c>
      <c r="F111" s="186" t="s">
        <v>162</v>
      </c>
      <c r="I111" s="133"/>
      <c r="L111" s="33"/>
      <c r="M111" s="62"/>
      <c r="N111" s="34"/>
      <c r="O111" s="34"/>
      <c r="P111" s="34"/>
      <c r="Q111" s="34"/>
      <c r="R111" s="34"/>
      <c r="S111" s="34"/>
      <c r="T111" s="63"/>
      <c r="AT111" s="16" t="s">
        <v>132</v>
      </c>
      <c r="AU111" s="16" t="s">
        <v>81</v>
      </c>
    </row>
    <row r="112" spans="2:65" s="1" customFormat="1" ht="22.5" customHeight="1">
      <c r="B112" s="159"/>
      <c r="C112" s="160" t="s">
        <v>163</v>
      </c>
      <c r="D112" s="160" t="s">
        <v>123</v>
      </c>
      <c r="E112" s="161" t="s">
        <v>164</v>
      </c>
      <c r="F112" s="162" t="s">
        <v>165</v>
      </c>
      <c r="G112" s="163" t="s">
        <v>166</v>
      </c>
      <c r="H112" s="164">
        <v>0.5</v>
      </c>
      <c r="I112" s="165"/>
      <c r="J112" s="166">
        <f>ROUND(I112*H112,2)</f>
        <v>0</v>
      </c>
      <c r="K112" s="162" t="s">
        <v>127</v>
      </c>
      <c r="L112" s="33"/>
      <c r="M112" s="167" t="s">
        <v>20</v>
      </c>
      <c r="N112" s="168" t="s">
        <v>44</v>
      </c>
      <c r="O112" s="34"/>
      <c r="P112" s="169">
        <f>O112*H112</f>
        <v>0</v>
      </c>
      <c r="Q112" s="169">
        <v>0</v>
      </c>
      <c r="R112" s="169">
        <f>Q112*H112</f>
        <v>0</v>
      </c>
      <c r="S112" s="169">
        <v>0</v>
      </c>
      <c r="T112" s="170">
        <f>S112*H112</f>
        <v>0</v>
      </c>
      <c r="AR112" s="16" t="s">
        <v>128</v>
      </c>
      <c r="AT112" s="16" t="s">
        <v>123</v>
      </c>
      <c r="AU112" s="16" t="s">
        <v>81</v>
      </c>
      <c r="AY112" s="16" t="s">
        <v>121</v>
      </c>
      <c r="BE112" s="171">
        <f>IF(N112="základní",J112,0)</f>
        <v>0</v>
      </c>
      <c r="BF112" s="171">
        <f>IF(N112="snížená",J112,0)</f>
        <v>0</v>
      </c>
      <c r="BG112" s="171">
        <f>IF(N112="zákl. přenesená",J112,0)</f>
        <v>0</v>
      </c>
      <c r="BH112" s="171">
        <f>IF(N112="sníž. přenesená",J112,0)</f>
        <v>0</v>
      </c>
      <c r="BI112" s="171">
        <f>IF(N112="nulová",J112,0)</f>
        <v>0</v>
      </c>
      <c r="BJ112" s="16" t="s">
        <v>22</v>
      </c>
      <c r="BK112" s="171">
        <f>ROUND(I112*H112,2)</f>
        <v>0</v>
      </c>
      <c r="BL112" s="16" t="s">
        <v>128</v>
      </c>
      <c r="BM112" s="16" t="s">
        <v>167</v>
      </c>
    </row>
    <row r="113" spans="2:47" s="1" customFormat="1" ht="13.5">
      <c r="B113" s="33"/>
      <c r="D113" s="172" t="s">
        <v>130</v>
      </c>
      <c r="F113" s="173" t="s">
        <v>168</v>
      </c>
      <c r="I113" s="133"/>
      <c r="L113" s="33"/>
      <c r="M113" s="62"/>
      <c r="N113" s="34"/>
      <c r="O113" s="34"/>
      <c r="P113" s="34"/>
      <c r="Q113" s="34"/>
      <c r="R113" s="34"/>
      <c r="S113" s="34"/>
      <c r="T113" s="63"/>
      <c r="AT113" s="16" t="s">
        <v>130</v>
      </c>
      <c r="AU113" s="16" t="s">
        <v>81</v>
      </c>
    </row>
    <row r="114" spans="2:47" s="1" customFormat="1" ht="175.5">
      <c r="B114" s="33"/>
      <c r="D114" s="172" t="s">
        <v>132</v>
      </c>
      <c r="F114" s="174" t="s">
        <v>169</v>
      </c>
      <c r="I114" s="133"/>
      <c r="L114" s="33"/>
      <c r="M114" s="62"/>
      <c r="N114" s="34"/>
      <c r="O114" s="34"/>
      <c r="P114" s="34"/>
      <c r="Q114" s="34"/>
      <c r="R114" s="34"/>
      <c r="S114" s="34"/>
      <c r="T114" s="63"/>
      <c r="AT114" s="16" t="s">
        <v>132</v>
      </c>
      <c r="AU114" s="16" t="s">
        <v>81</v>
      </c>
    </row>
    <row r="115" spans="2:63" s="10" customFormat="1" ht="29.25" customHeight="1">
      <c r="B115" s="145"/>
      <c r="D115" s="156" t="s">
        <v>72</v>
      </c>
      <c r="E115" s="157" t="s">
        <v>81</v>
      </c>
      <c r="F115" s="157" t="s">
        <v>170</v>
      </c>
      <c r="I115" s="148"/>
      <c r="J115" s="158">
        <f>BK115</f>
        <v>0</v>
      </c>
      <c r="L115" s="145"/>
      <c r="M115" s="150"/>
      <c r="N115" s="151"/>
      <c r="O115" s="151"/>
      <c r="P115" s="152">
        <f>SUM(P116:P119)</f>
        <v>0</v>
      </c>
      <c r="Q115" s="151"/>
      <c r="R115" s="152">
        <f>SUM(R116:R119)</f>
        <v>0</v>
      </c>
      <c r="S115" s="151"/>
      <c r="T115" s="153">
        <f>SUM(T116:T119)</f>
        <v>0</v>
      </c>
      <c r="AR115" s="146" t="s">
        <v>22</v>
      </c>
      <c r="AT115" s="154" t="s">
        <v>72</v>
      </c>
      <c r="AU115" s="154" t="s">
        <v>22</v>
      </c>
      <c r="AY115" s="146" t="s">
        <v>121</v>
      </c>
      <c r="BK115" s="155">
        <f>SUM(BK116:BK119)</f>
        <v>0</v>
      </c>
    </row>
    <row r="116" spans="2:65" s="1" customFormat="1" ht="31.5" customHeight="1">
      <c r="B116" s="159"/>
      <c r="C116" s="160" t="s">
        <v>171</v>
      </c>
      <c r="D116" s="160" t="s">
        <v>123</v>
      </c>
      <c r="E116" s="161" t="s">
        <v>172</v>
      </c>
      <c r="F116" s="162" t="s">
        <v>173</v>
      </c>
      <c r="G116" s="163" t="s">
        <v>126</v>
      </c>
      <c r="H116" s="164">
        <v>1</v>
      </c>
      <c r="I116" s="165"/>
      <c r="J116" s="166">
        <f>ROUND(I116*H116,2)</f>
        <v>0</v>
      </c>
      <c r="K116" s="162" t="s">
        <v>127</v>
      </c>
      <c r="L116" s="33"/>
      <c r="M116" s="167" t="s">
        <v>20</v>
      </c>
      <c r="N116" s="168" t="s">
        <v>44</v>
      </c>
      <c r="O116" s="34"/>
      <c r="P116" s="169">
        <f>O116*H116</f>
        <v>0</v>
      </c>
      <c r="Q116" s="169">
        <v>0</v>
      </c>
      <c r="R116" s="169">
        <f>Q116*H116</f>
        <v>0</v>
      </c>
      <c r="S116" s="169">
        <v>0</v>
      </c>
      <c r="T116" s="170">
        <f>S116*H116</f>
        <v>0</v>
      </c>
      <c r="AR116" s="16" t="s">
        <v>128</v>
      </c>
      <c r="AT116" s="16" t="s">
        <v>123</v>
      </c>
      <c r="AU116" s="16" t="s">
        <v>81</v>
      </c>
      <c r="AY116" s="16" t="s">
        <v>121</v>
      </c>
      <c r="BE116" s="171">
        <f>IF(N116="základní",J116,0)</f>
        <v>0</v>
      </c>
      <c r="BF116" s="171">
        <f>IF(N116="snížená",J116,0)</f>
        <v>0</v>
      </c>
      <c r="BG116" s="171">
        <f>IF(N116="zákl. přenesená",J116,0)</f>
        <v>0</v>
      </c>
      <c r="BH116" s="171">
        <f>IF(N116="sníž. přenesená",J116,0)</f>
        <v>0</v>
      </c>
      <c r="BI116" s="171">
        <f>IF(N116="nulová",J116,0)</f>
        <v>0</v>
      </c>
      <c r="BJ116" s="16" t="s">
        <v>22</v>
      </c>
      <c r="BK116" s="171">
        <f>ROUND(I116*H116,2)</f>
        <v>0</v>
      </c>
      <c r="BL116" s="16" t="s">
        <v>128</v>
      </c>
      <c r="BM116" s="16" t="s">
        <v>174</v>
      </c>
    </row>
    <row r="117" spans="2:47" s="1" customFormat="1" ht="27">
      <c r="B117" s="33"/>
      <c r="D117" s="172" t="s">
        <v>130</v>
      </c>
      <c r="F117" s="173" t="s">
        <v>175</v>
      </c>
      <c r="I117" s="133"/>
      <c r="L117" s="33"/>
      <c r="M117" s="62"/>
      <c r="N117" s="34"/>
      <c r="O117" s="34"/>
      <c r="P117" s="34"/>
      <c r="Q117" s="34"/>
      <c r="R117" s="34"/>
      <c r="S117" s="34"/>
      <c r="T117" s="63"/>
      <c r="AT117" s="16" t="s">
        <v>130</v>
      </c>
      <c r="AU117" s="16" t="s">
        <v>81</v>
      </c>
    </row>
    <row r="118" spans="2:47" s="1" customFormat="1" ht="81">
      <c r="B118" s="33"/>
      <c r="D118" s="172" t="s">
        <v>132</v>
      </c>
      <c r="F118" s="174" t="s">
        <v>176</v>
      </c>
      <c r="I118" s="133"/>
      <c r="L118" s="33"/>
      <c r="M118" s="62"/>
      <c r="N118" s="34"/>
      <c r="O118" s="34"/>
      <c r="P118" s="34"/>
      <c r="Q118" s="34"/>
      <c r="R118" s="34"/>
      <c r="S118" s="34"/>
      <c r="T118" s="63"/>
      <c r="AT118" s="16" t="s">
        <v>132</v>
      </c>
      <c r="AU118" s="16" t="s">
        <v>81</v>
      </c>
    </row>
    <row r="119" spans="2:51" s="11" customFormat="1" ht="13.5">
      <c r="B119" s="175"/>
      <c r="D119" s="172" t="s">
        <v>134</v>
      </c>
      <c r="E119" s="184" t="s">
        <v>20</v>
      </c>
      <c r="F119" s="187" t="s">
        <v>177</v>
      </c>
      <c r="H119" s="188">
        <v>1</v>
      </c>
      <c r="I119" s="180"/>
      <c r="L119" s="175"/>
      <c r="M119" s="181"/>
      <c r="N119" s="182"/>
      <c r="O119" s="182"/>
      <c r="P119" s="182"/>
      <c r="Q119" s="182"/>
      <c r="R119" s="182"/>
      <c r="S119" s="182"/>
      <c r="T119" s="183"/>
      <c r="AT119" s="184" t="s">
        <v>134</v>
      </c>
      <c r="AU119" s="184" t="s">
        <v>81</v>
      </c>
      <c r="AV119" s="11" t="s">
        <v>81</v>
      </c>
      <c r="AW119" s="11" t="s">
        <v>35</v>
      </c>
      <c r="AX119" s="11" t="s">
        <v>22</v>
      </c>
      <c r="AY119" s="184" t="s">
        <v>121</v>
      </c>
    </row>
    <row r="120" spans="2:63" s="10" customFormat="1" ht="29.25" customHeight="1">
      <c r="B120" s="145"/>
      <c r="D120" s="156" t="s">
        <v>72</v>
      </c>
      <c r="E120" s="157" t="s">
        <v>157</v>
      </c>
      <c r="F120" s="157" t="s">
        <v>178</v>
      </c>
      <c r="I120" s="148"/>
      <c r="J120" s="158">
        <f>BK120</f>
        <v>0</v>
      </c>
      <c r="L120" s="145"/>
      <c r="M120" s="150"/>
      <c r="N120" s="151"/>
      <c r="O120" s="151"/>
      <c r="P120" s="152">
        <f>SUM(P121:P124)</f>
        <v>0</v>
      </c>
      <c r="Q120" s="151"/>
      <c r="R120" s="152">
        <f>SUM(R121:R124)</f>
        <v>0.0045000000000000005</v>
      </c>
      <c r="S120" s="151"/>
      <c r="T120" s="153">
        <f>SUM(T121:T124)</f>
        <v>0</v>
      </c>
      <c r="AR120" s="146" t="s">
        <v>22</v>
      </c>
      <c r="AT120" s="154" t="s">
        <v>72</v>
      </c>
      <c r="AU120" s="154" t="s">
        <v>22</v>
      </c>
      <c r="AY120" s="146" t="s">
        <v>121</v>
      </c>
      <c r="BK120" s="155">
        <f>SUM(BK121:BK124)</f>
        <v>0</v>
      </c>
    </row>
    <row r="121" spans="2:65" s="1" customFormat="1" ht="31.5" customHeight="1">
      <c r="B121" s="159"/>
      <c r="C121" s="160" t="s">
        <v>179</v>
      </c>
      <c r="D121" s="160" t="s">
        <v>123</v>
      </c>
      <c r="E121" s="161" t="s">
        <v>180</v>
      </c>
      <c r="F121" s="162" t="s">
        <v>181</v>
      </c>
      <c r="G121" s="163" t="s">
        <v>182</v>
      </c>
      <c r="H121" s="164">
        <v>3</v>
      </c>
      <c r="I121" s="165"/>
      <c r="J121" s="166">
        <f>ROUND(I121*H121,2)</f>
        <v>0</v>
      </c>
      <c r="K121" s="162" t="s">
        <v>127</v>
      </c>
      <c r="L121" s="33"/>
      <c r="M121" s="167" t="s">
        <v>20</v>
      </c>
      <c r="N121" s="168" t="s">
        <v>44</v>
      </c>
      <c r="O121" s="34"/>
      <c r="P121" s="169">
        <f>O121*H121</f>
        <v>0</v>
      </c>
      <c r="Q121" s="169">
        <v>0.0015</v>
      </c>
      <c r="R121" s="169">
        <f>Q121*H121</f>
        <v>0.0045000000000000005</v>
      </c>
      <c r="S121" s="169">
        <v>0</v>
      </c>
      <c r="T121" s="170">
        <f>S121*H121</f>
        <v>0</v>
      </c>
      <c r="AR121" s="16" t="s">
        <v>128</v>
      </c>
      <c r="AT121" s="16" t="s">
        <v>123</v>
      </c>
      <c r="AU121" s="16" t="s">
        <v>81</v>
      </c>
      <c r="AY121" s="16" t="s">
        <v>121</v>
      </c>
      <c r="BE121" s="171">
        <f>IF(N121="základní",J121,0)</f>
        <v>0</v>
      </c>
      <c r="BF121" s="171">
        <f>IF(N121="snížená",J121,0)</f>
        <v>0</v>
      </c>
      <c r="BG121" s="171">
        <f>IF(N121="zákl. přenesená",J121,0)</f>
        <v>0</v>
      </c>
      <c r="BH121" s="171">
        <f>IF(N121="sníž. přenesená",J121,0)</f>
        <v>0</v>
      </c>
      <c r="BI121" s="171">
        <f>IF(N121="nulová",J121,0)</f>
        <v>0</v>
      </c>
      <c r="BJ121" s="16" t="s">
        <v>22</v>
      </c>
      <c r="BK121" s="171">
        <f>ROUND(I121*H121,2)</f>
        <v>0</v>
      </c>
      <c r="BL121" s="16" t="s">
        <v>128</v>
      </c>
      <c r="BM121" s="16" t="s">
        <v>183</v>
      </c>
    </row>
    <row r="122" spans="2:47" s="1" customFormat="1" ht="27">
      <c r="B122" s="33"/>
      <c r="D122" s="172" t="s">
        <v>130</v>
      </c>
      <c r="F122" s="173" t="s">
        <v>184</v>
      </c>
      <c r="I122" s="133"/>
      <c r="L122" s="33"/>
      <c r="M122" s="62"/>
      <c r="N122" s="34"/>
      <c r="O122" s="34"/>
      <c r="P122" s="34"/>
      <c r="Q122" s="34"/>
      <c r="R122" s="34"/>
      <c r="S122" s="34"/>
      <c r="T122" s="63"/>
      <c r="AT122" s="16" t="s">
        <v>130</v>
      </c>
      <c r="AU122" s="16" t="s">
        <v>81</v>
      </c>
    </row>
    <row r="123" spans="2:47" s="1" customFormat="1" ht="81">
      <c r="B123" s="33"/>
      <c r="D123" s="172" t="s">
        <v>132</v>
      </c>
      <c r="F123" s="174" t="s">
        <v>185</v>
      </c>
      <c r="I123" s="133"/>
      <c r="L123" s="33"/>
      <c r="M123" s="62"/>
      <c r="N123" s="34"/>
      <c r="O123" s="34"/>
      <c r="P123" s="34"/>
      <c r="Q123" s="34"/>
      <c r="R123" s="34"/>
      <c r="S123" s="34"/>
      <c r="T123" s="63"/>
      <c r="AT123" s="16" t="s">
        <v>132</v>
      </c>
      <c r="AU123" s="16" t="s">
        <v>81</v>
      </c>
    </row>
    <row r="124" spans="2:51" s="11" customFormat="1" ht="13.5">
      <c r="B124" s="175"/>
      <c r="D124" s="172" t="s">
        <v>134</v>
      </c>
      <c r="E124" s="184" t="s">
        <v>20</v>
      </c>
      <c r="F124" s="187" t="s">
        <v>186</v>
      </c>
      <c r="H124" s="188">
        <v>3</v>
      </c>
      <c r="I124" s="180"/>
      <c r="L124" s="175"/>
      <c r="M124" s="181"/>
      <c r="N124" s="182"/>
      <c r="O124" s="182"/>
      <c r="P124" s="182"/>
      <c r="Q124" s="182"/>
      <c r="R124" s="182"/>
      <c r="S124" s="182"/>
      <c r="T124" s="183"/>
      <c r="AT124" s="184" t="s">
        <v>134</v>
      </c>
      <c r="AU124" s="184" t="s">
        <v>81</v>
      </c>
      <c r="AV124" s="11" t="s">
        <v>81</v>
      </c>
      <c r="AW124" s="11" t="s">
        <v>35</v>
      </c>
      <c r="AX124" s="11" t="s">
        <v>22</v>
      </c>
      <c r="AY124" s="184" t="s">
        <v>121</v>
      </c>
    </row>
    <row r="125" spans="2:63" s="10" customFormat="1" ht="29.25" customHeight="1">
      <c r="B125" s="145"/>
      <c r="D125" s="156" t="s">
        <v>72</v>
      </c>
      <c r="E125" s="157" t="s">
        <v>179</v>
      </c>
      <c r="F125" s="157" t="s">
        <v>187</v>
      </c>
      <c r="I125" s="148"/>
      <c r="J125" s="158">
        <f>BK125</f>
        <v>0</v>
      </c>
      <c r="L125" s="145"/>
      <c r="M125" s="150"/>
      <c r="N125" s="151"/>
      <c r="O125" s="151"/>
      <c r="P125" s="152">
        <f>SUM(P126:P137)</f>
        <v>0</v>
      </c>
      <c r="Q125" s="151"/>
      <c r="R125" s="152">
        <f>SUM(R126:R137)</f>
        <v>0.011380000000000001</v>
      </c>
      <c r="S125" s="151"/>
      <c r="T125" s="153">
        <f>SUM(T126:T137)</f>
        <v>0</v>
      </c>
      <c r="AR125" s="146" t="s">
        <v>22</v>
      </c>
      <c r="AT125" s="154" t="s">
        <v>72</v>
      </c>
      <c r="AU125" s="154" t="s">
        <v>22</v>
      </c>
      <c r="AY125" s="146" t="s">
        <v>121</v>
      </c>
      <c r="BK125" s="155">
        <f>SUM(BK126:BK137)</f>
        <v>0</v>
      </c>
    </row>
    <row r="126" spans="2:65" s="1" customFormat="1" ht="31.5" customHeight="1">
      <c r="B126" s="159"/>
      <c r="C126" s="160" t="s">
        <v>27</v>
      </c>
      <c r="D126" s="160" t="s">
        <v>123</v>
      </c>
      <c r="E126" s="161" t="s">
        <v>188</v>
      </c>
      <c r="F126" s="162" t="s">
        <v>189</v>
      </c>
      <c r="G126" s="163" t="s">
        <v>166</v>
      </c>
      <c r="H126" s="164">
        <v>50</v>
      </c>
      <c r="I126" s="165"/>
      <c r="J126" s="166">
        <f>ROUND(I126*H126,2)</f>
        <v>0</v>
      </c>
      <c r="K126" s="162" t="s">
        <v>127</v>
      </c>
      <c r="L126" s="33"/>
      <c r="M126" s="167" t="s">
        <v>20</v>
      </c>
      <c r="N126" s="168" t="s">
        <v>44</v>
      </c>
      <c r="O126" s="34"/>
      <c r="P126" s="169">
        <f>O126*H126</f>
        <v>0</v>
      </c>
      <c r="Q126" s="169">
        <v>0.00021</v>
      </c>
      <c r="R126" s="169">
        <f>Q126*H126</f>
        <v>0.0105</v>
      </c>
      <c r="S126" s="169">
        <v>0</v>
      </c>
      <c r="T126" s="170">
        <f>S126*H126</f>
        <v>0</v>
      </c>
      <c r="AR126" s="16" t="s">
        <v>128</v>
      </c>
      <c r="AT126" s="16" t="s">
        <v>123</v>
      </c>
      <c r="AU126" s="16" t="s">
        <v>81</v>
      </c>
      <c r="AY126" s="16" t="s">
        <v>121</v>
      </c>
      <c r="BE126" s="171">
        <f>IF(N126="základní",J126,0)</f>
        <v>0</v>
      </c>
      <c r="BF126" s="171">
        <f>IF(N126="snížená",J126,0)</f>
        <v>0</v>
      </c>
      <c r="BG126" s="171">
        <f>IF(N126="zákl. přenesená",J126,0)</f>
        <v>0</v>
      </c>
      <c r="BH126" s="171">
        <f>IF(N126="sníž. přenesená",J126,0)</f>
        <v>0</v>
      </c>
      <c r="BI126" s="171">
        <f>IF(N126="nulová",J126,0)</f>
        <v>0</v>
      </c>
      <c r="BJ126" s="16" t="s">
        <v>22</v>
      </c>
      <c r="BK126" s="171">
        <f>ROUND(I126*H126,2)</f>
        <v>0</v>
      </c>
      <c r="BL126" s="16" t="s">
        <v>128</v>
      </c>
      <c r="BM126" s="16" t="s">
        <v>190</v>
      </c>
    </row>
    <row r="127" spans="2:47" s="1" customFormat="1" ht="27">
      <c r="B127" s="33"/>
      <c r="D127" s="172" t="s">
        <v>130</v>
      </c>
      <c r="F127" s="173" t="s">
        <v>191</v>
      </c>
      <c r="I127" s="133"/>
      <c r="L127" s="33"/>
      <c r="M127" s="62"/>
      <c r="N127" s="34"/>
      <c r="O127" s="34"/>
      <c r="P127" s="34"/>
      <c r="Q127" s="34"/>
      <c r="R127" s="34"/>
      <c r="S127" s="34"/>
      <c r="T127" s="63"/>
      <c r="AT127" s="16" t="s">
        <v>130</v>
      </c>
      <c r="AU127" s="16" t="s">
        <v>81</v>
      </c>
    </row>
    <row r="128" spans="2:47" s="1" customFormat="1" ht="67.5">
      <c r="B128" s="33"/>
      <c r="D128" s="172" t="s">
        <v>132</v>
      </c>
      <c r="F128" s="174" t="s">
        <v>192</v>
      </c>
      <c r="I128" s="133"/>
      <c r="L128" s="33"/>
      <c r="M128" s="62"/>
      <c r="N128" s="34"/>
      <c r="O128" s="34"/>
      <c r="P128" s="34"/>
      <c r="Q128" s="34"/>
      <c r="R128" s="34"/>
      <c r="S128" s="34"/>
      <c r="T128" s="63"/>
      <c r="AT128" s="16" t="s">
        <v>132</v>
      </c>
      <c r="AU128" s="16" t="s">
        <v>81</v>
      </c>
    </row>
    <row r="129" spans="2:51" s="11" customFormat="1" ht="13.5">
      <c r="B129" s="175"/>
      <c r="D129" s="176" t="s">
        <v>134</v>
      </c>
      <c r="E129" s="177" t="s">
        <v>20</v>
      </c>
      <c r="F129" s="178" t="s">
        <v>193</v>
      </c>
      <c r="H129" s="179">
        <v>50</v>
      </c>
      <c r="I129" s="180"/>
      <c r="L129" s="175"/>
      <c r="M129" s="181"/>
      <c r="N129" s="182"/>
      <c r="O129" s="182"/>
      <c r="P129" s="182"/>
      <c r="Q129" s="182"/>
      <c r="R129" s="182"/>
      <c r="S129" s="182"/>
      <c r="T129" s="183"/>
      <c r="AT129" s="184" t="s">
        <v>134</v>
      </c>
      <c r="AU129" s="184" t="s">
        <v>81</v>
      </c>
      <c r="AV129" s="11" t="s">
        <v>81</v>
      </c>
      <c r="AW129" s="11" t="s">
        <v>35</v>
      </c>
      <c r="AX129" s="11" t="s">
        <v>22</v>
      </c>
      <c r="AY129" s="184" t="s">
        <v>121</v>
      </c>
    </row>
    <row r="130" spans="2:65" s="1" customFormat="1" ht="31.5" customHeight="1">
      <c r="B130" s="159"/>
      <c r="C130" s="160" t="s">
        <v>194</v>
      </c>
      <c r="D130" s="160" t="s">
        <v>123</v>
      </c>
      <c r="E130" s="161" t="s">
        <v>195</v>
      </c>
      <c r="F130" s="162" t="s">
        <v>196</v>
      </c>
      <c r="G130" s="163" t="s">
        <v>182</v>
      </c>
      <c r="H130" s="164">
        <v>4</v>
      </c>
      <c r="I130" s="165"/>
      <c r="J130" s="166">
        <f>ROUND(I130*H130,2)</f>
        <v>0</v>
      </c>
      <c r="K130" s="162" t="s">
        <v>127</v>
      </c>
      <c r="L130" s="33"/>
      <c r="M130" s="167" t="s">
        <v>20</v>
      </c>
      <c r="N130" s="168" t="s">
        <v>44</v>
      </c>
      <c r="O130" s="34"/>
      <c r="P130" s="169">
        <f>O130*H130</f>
        <v>0</v>
      </c>
      <c r="Q130" s="169">
        <v>4E-05</v>
      </c>
      <c r="R130" s="169">
        <f>Q130*H130</f>
        <v>0.00016</v>
      </c>
      <c r="S130" s="169">
        <v>0</v>
      </c>
      <c r="T130" s="170">
        <f>S130*H130</f>
        <v>0</v>
      </c>
      <c r="AR130" s="16" t="s">
        <v>128</v>
      </c>
      <c r="AT130" s="16" t="s">
        <v>123</v>
      </c>
      <c r="AU130" s="16" t="s">
        <v>81</v>
      </c>
      <c r="AY130" s="16" t="s">
        <v>121</v>
      </c>
      <c r="BE130" s="171">
        <f>IF(N130="základní",J130,0)</f>
        <v>0</v>
      </c>
      <c r="BF130" s="171">
        <f>IF(N130="snížená",J130,0)</f>
        <v>0</v>
      </c>
      <c r="BG130" s="171">
        <f>IF(N130="zákl. přenesená",J130,0)</f>
        <v>0</v>
      </c>
      <c r="BH130" s="171">
        <f>IF(N130="sníž. přenesená",J130,0)</f>
        <v>0</v>
      </c>
      <c r="BI130" s="171">
        <f>IF(N130="nulová",J130,0)</f>
        <v>0</v>
      </c>
      <c r="BJ130" s="16" t="s">
        <v>22</v>
      </c>
      <c r="BK130" s="171">
        <f>ROUND(I130*H130,2)</f>
        <v>0</v>
      </c>
      <c r="BL130" s="16" t="s">
        <v>128</v>
      </c>
      <c r="BM130" s="16" t="s">
        <v>197</v>
      </c>
    </row>
    <row r="131" spans="2:47" s="1" customFormat="1" ht="27">
      <c r="B131" s="33"/>
      <c r="D131" s="172" t="s">
        <v>130</v>
      </c>
      <c r="F131" s="173" t="s">
        <v>198</v>
      </c>
      <c r="I131" s="133"/>
      <c r="L131" s="33"/>
      <c r="M131" s="62"/>
      <c r="N131" s="34"/>
      <c r="O131" s="34"/>
      <c r="P131" s="34"/>
      <c r="Q131" s="34"/>
      <c r="R131" s="34"/>
      <c r="S131" s="34"/>
      <c r="T131" s="63"/>
      <c r="AT131" s="16" t="s">
        <v>130</v>
      </c>
      <c r="AU131" s="16" t="s">
        <v>81</v>
      </c>
    </row>
    <row r="132" spans="2:47" s="1" customFormat="1" ht="94.5">
      <c r="B132" s="33"/>
      <c r="D132" s="172" t="s">
        <v>132</v>
      </c>
      <c r="F132" s="174" t="s">
        <v>199</v>
      </c>
      <c r="I132" s="133"/>
      <c r="L132" s="33"/>
      <c r="M132" s="62"/>
      <c r="N132" s="34"/>
      <c r="O132" s="34"/>
      <c r="P132" s="34"/>
      <c r="Q132" s="34"/>
      <c r="R132" s="34"/>
      <c r="S132" s="34"/>
      <c r="T132" s="63"/>
      <c r="AT132" s="16" t="s">
        <v>132</v>
      </c>
      <c r="AU132" s="16" t="s">
        <v>81</v>
      </c>
    </row>
    <row r="133" spans="2:51" s="11" customFormat="1" ht="13.5">
      <c r="B133" s="175"/>
      <c r="D133" s="176" t="s">
        <v>134</v>
      </c>
      <c r="E133" s="177" t="s">
        <v>20</v>
      </c>
      <c r="F133" s="178" t="s">
        <v>200</v>
      </c>
      <c r="H133" s="179">
        <v>4</v>
      </c>
      <c r="I133" s="180"/>
      <c r="L133" s="175"/>
      <c r="M133" s="181"/>
      <c r="N133" s="182"/>
      <c r="O133" s="182"/>
      <c r="P133" s="182"/>
      <c r="Q133" s="182"/>
      <c r="R133" s="182"/>
      <c r="S133" s="182"/>
      <c r="T133" s="183"/>
      <c r="AT133" s="184" t="s">
        <v>134</v>
      </c>
      <c r="AU133" s="184" t="s">
        <v>81</v>
      </c>
      <c r="AV133" s="11" t="s">
        <v>81</v>
      </c>
      <c r="AW133" s="11" t="s">
        <v>35</v>
      </c>
      <c r="AX133" s="11" t="s">
        <v>22</v>
      </c>
      <c r="AY133" s="184" t="s">
        <v>121</v>
      </c>
    </row>
    <row r="134" spans="2:65" s="1" customFormat="1" ht="31.5" customHeight="1">
      <c r="B134" s="159"/>
      <c r="C134" s="160" t="s">
        <v>201</v>
      </c>
      <c r="D134" s="160" t="s">
        <v>123</v>
      </c>
      <c r="E134" s="161" t="s">
        <v>202</v>
      </c>
      <c r="F134" s="162" t="s">
        <v>203</v>
      </c>
      <c r="G134" s="163" t="s">
        <v>182</v>
      </c>
      <c r="H134" s="164">
        <v>12</v>
      </c>
      <c r="I134" s="165"/>
      <c r="J134" s="166">
        <f>ROUND(I134*H134,2)</f>
        <v>0</v>
      </c>
      <c r="K134" s="162" t="s">
        <v>127</v>
      </c>
      <c r="L134" s="33"/>
      <c r="M134" s="167" t="s">
        <v>20</v>
      </c>
      <c r="N134" s="168" t="s">
        <v>44</v>
      </c>
      <c r="O134" s="34"/>
      <c r="P134" s="169">
        <f>O134*H134</f>
        <v>0</v>
      </c>
      <c r="Q134" s="169">
        <v>6E-05</v>
      </c>
      <c r="R134" s="169">
        <f>Q134*H134</f>
        <v>0.00072</v>
      </c>
      <c r="S134" s="169">
        <v>0</v>
      </c>
      <c r="T134" s="170">
        <f>S134*H134</f>
        <v>0</v>
      </c>
      <c r="AR134" s="16" t="s">
        <v>128</v>
      </c>
      <c r="AT134" s="16" t="s">
        <v>123</v>
      </c>
      <c r="AU134" s="16" t="s">
        <v>81</v>
      </c>
      <c r="AY134" s="16" t="s">
        <v>121</v>
      </c>
      <c r="BE134" s="171">
        <f>IF(N134="základní",J134,0)</f>
        <v>0</v>
      </c>
      <c r="BF134" s="171">
        <f>IF(N134="snížená",J134,0)</f>
        <v>0</v>
      </c>
      <c r="BG134" s="171">
        <f>IF(N134="zákl. přenesená",J134,0)</f>
        <v>0</v>
      </c>
      <c r="BH134" s="171">
        <f>IF(N134="sníž. přenesená",J134,0)</f>
        <v>0</v>
      </c>
      <c r="BI134" s="171">
        <f>IF(N134="nulová",J134,0)</f>
        <v>0</v>
      </c>
      <c r="BJ134" s="16" t="s">
        <v>22</v>
      </c>
      <c r="BK134" s="171">
        <f>ROUND(I134*H134,2)</f>
        <v>0</v>
      </c>
      <c r="BL134" s="16" t="s">
        <v>128</v>
      </c>
      <c r="BM134" s="16" t="s">
        <v>204</v>
      </c>
    </row>
    <row r="135" spans="2:47" s="1" customFormat="1" ht="27">
      <c r="B135" s="33"/>
      <c r="D135" s="172" t="s">
        <v>130</v>
      </c>
      <c r="F135" s="173" t="s">
        <v>205</v>
      </c>
      <c r="I135" s="133"/>
      <c r="L135" s="33"/>
      <c r="M135" s="62"/>
      <c r="N135" s="34"/>
      <c r="O135" s="34"/>
      <c r="P135" s="34"/>
      <c r="Q135" s="34"/>
      <c r="R135" s="34"/>
      <c r="S135" s="34"/>
      <c r="T135" s="63"/>
      <c r="AT135" s="16" t="s">
        <v>130</v>
      </c>
      <c r="AU135" s="16" t="s">
        <v>81</v>
      </c>
    </row>
    <row r="136" spans="2:47" s="1" customFormat="1" ht="94.5">
      <c r="B136" s="33"/>
      <c r="D136" s="172" t="s">
        <v>132</v>
      </c>
      <c r="F136" s="174" t="s">
        <v>199</v>
      </c>
      <c r="I136" s="133"/>
      <c r="L136" s="33"/>
      <c r="M136" s="62"/>
      <c r="N136" s="34"/>
      <c r="O136" s="34"/>
      <c r="P136" s="34"/>
      <c r="Q136" s="34"/>
      <c r="R136" s="34"/>
      <c r="S136" s="34"/>
      <c r="T136" s="63"/>
      <c r="AT136" s="16" t="s">
        <v>132</v>
      </c>
      <c r="AU136" s="16" t="s">
        <v>81</v>
      </c>
    </row>
    <row r="137" spans="2:51" s="11" customFormat="1" ht="13.5">
      <c r="B137" s="175"/>
      <c r="D137" s="172" t="s">
        <v>134</v>
      </c>
      <c r="E137" s="184" t="s">
        <v>20</v>
      </c>
      <c r="F137" s="187" t="s">
        <v>206</v>
      </c>
      <c r="H137" s="188">
        <v>12</v>
      </c>
      <c r="I137" s="180"/>
      <c r="L137" s="175"/>
      <c r="M137" s="181"/>
      <c r="N137" s="182"/>
      <c r="O137" s="182"/>
      <c r="P137" s="182"/>
      <c r="Q137" s="182"/>
      <c r="R137" s="182"/>
      <c r="S137" s="182"/>
      <c r="T137" s="183"/>
      <c r="AT137" s="184" t="s">
        <v>134</v>
      </c>
      <c r="AU137" s="184" t="s">
        <v>81</v>
      </c>
      <c r="AV137" s="11" t="s">
        <v>81</v>
      </c>
      <c r="AW137" s="11" t="s">
        <v>35</v>
      </c>
      <c r="AX137" s="11" t="s">
        <v>22</v>
      </c>
      <c r="AY137" s="184" t="s">
        <v>121</v>
      </c>
    </row>
    <row r="138" spans="2:63" s="10" customFormat="1" ht="36.75" customHeight="1">
      <c r="B138" s="145"/>
      <c r="D138" s="146" t="s">
        <v>72</v>
      </c>
      <c r="E138" s="147" t="s">
        <v>207</v>
      </c>
      <c r="F138" s="147" t="s">
        <v>208</v>
      </c>
      <c r="I138" s="148"/>
      <c r="J138" s="149">
        <f>BK138</f>
        <v>0</v>
      </c>
      <c r="L138" s="145"/>
      <c r="M138" s="150"/>
      <c r="N138" s="151"/>
      <c r="O138" s="151"/>
      <c r="P138" s="152">
        <f>P139+P150+P163+P224+P244</f>
        <v>0</v>
      </c>
      <c r="Q138" s="151"/>
      <c r="R138" s="152">
        <f>R139+R150+R163+R224+R244</f>
        <v>1.2751871499999998</v>
      </c>
      <c r="S138" s="151"/>
      <c r="T138" s="153">
        <f>T139+T150+T163+T224+T244</f>
        <v>0</v>
      </c>
      <c r="AR138" s="146" t="s">
        <v>81</v>
      </c>
      <c r="AT138" s="154" t="s">
        <v>72</v>
      </c>
      <c r="AU138" s="154" t="s">
        <v>73</v>
      </c>
      <c r="AY138" s="146" t="s">
        <v>121</v>
      </c>
      <c r="BK138" s="155">
        <f>BK139+BK150+BK163+BK224+BK244</f>
        <v>0</v>
      </c>
    </row>
    <row r="139" spans="2:63" s="10" customFormat="1" ht="19.5" customHeight="1">
      <c r="B139" s="145"/>
      <c r="D139" s="156" t="s">
        <v>72</v>
      </c>
      <c r="E139" s="157" t="s">
        <v>209</v>
      </c>
      <c r="F139" s="157" t="s">
        <v>210</v>
      </c>
      <c r="I139" s="148"/>
      <c r="J139" s="158">
        <f>BK139</f>
        <v>0</v>
      </c>
      <c r="L139" s="145"/>
      <c r="M139" s="150"/>
      <c r="N139" s="151"/>
      <c r="O139" s="151"/>
      <c r="P139" s="152">
        <f>SUM(P140:P149)</f>
        <v>0</v>
      </c>
      <c r="Q139" s="151"/>
      <c r="R139" s="152">
        <f>SUM(R140:R149)</f>
        <v>0.003405</v>
      </c>
      <c r="S139" s="151"/>
      <c r="T139" s="153">
        <f>SUM(T140:T149)</f>
        <v>0</v>
      </c>
      <c r="AR139" s="146" t="s">
        <v>81</v>
      </c>
      <c r="AT139" s="154" t="s">
        <v>72</v>
      </c>
      <c r="AU139" s="154" t="s">
        <v>22</v>
      </c>
      <c r="AY139" s="146" t="s">
        <v>121</v>
      </c>
      <c r="BK139" s="155">
        <f>SUM(BK140:BK149)</f>
        <v>0</v>
      </c>
    </row>
    <row r="140" spans="2:65" s="1" customFormat="1" ht="22.5" customHeight="1">
      <c r="B140" s="159"/>
      <c r="C140" s="160" t="s">
        <v>211</v>
      </c>
      <c r="D140" s="160" t="s">
        <v>123</v>
      </c>
      <c r="E140" s="161" t="s">
        <v>212</v>
      </c>
      <c r="F140" s="162" t="s">
        <v>213</v>
      </c>
      <c r="G140" s="163" t="s">
        <v>166</v>
      </c>
      <c r="H140" s="164">
        <v>0.188</v>
      </c>
      <c r="I140" s="165"/>
      <c r="J140" s="166">
        <f>ROUND(I140*H140,2)</f>
        <v>0</v>
      </c>
      <c r="K140" s="162" t="s">
        <v>127</v>
      </c>
      <c r="L140" s="33"/>
      <c r="M140" s="167" t="s">
        <v>20</v>
      </c>
      <c r="N140" s="168" t="s">
        <v>44</v>
      </c>
      <c r="O140" s="34"/>
      <c r="P140" s="169">
        <f>O140*H140</f>
        <v>0</v>
      </c>
      <c r="Q140" s="169">
        <v>0.006</v>
      </c>
      <c r="R140" s="169">
        <f>Q140*H140</f>
        <v>0.001128</v>
      </c>
      <c r="S140" s="169">
        <v>0</v>
      </c>
      <c r="T140" s="170">
        <f>S140*H140</f>
        <v>0</v>
      </c>
      <c r="AR140" s="16" t="s">
        <v>214</v>
      </c>
      <c r="AT140" s="16" t="s">
        <v>123</v>
      </c>
      <c r="AU140" s="16" t="s">
        <v>81</v>
      </c>
      <c r="AY140" s="16" t="s">
        <v>121</v>
      </c>
      <c r="BE140" s="171">
        <f>IF(N140="základní",J140,0)</f>
        <v>0</v>
      </c>
      <c r="BF140" s="171">
        <f>IF(N140="snížená",J140,0)</f>
        <v>0</v>
      </c>
      <c r="BG140" s="171">
        <f>IF(N140="zákl. přenesená",J140,0)</f>
        <v>0</v>
      </c>
      <c r="BH140" s="171">
        <f>IF(N140="sníž. přenesená",J140,0)</f>
        <v>0</v>
      </c>
      <c r="BI140" s="171">
        <f>IF(N140="nulová",J140,0)</f>
        <v>0</v>
      </c>
      <c r="BJ140" s="16" t="s">
        <v>22</v>
      </c>
      <c r="BK140" s="171">
        <f>ROUND(I140*H140,2)</f>
        <v>0</v>
      </c>
      <c r="BL140" s="16" t="s">
        <v>214</v>
      </c>
      <c r="BM140" s="16" t="s">
        <v>215</v>
      </c>
    </row>
    <row r="141" spans="2:47" s="1" customFormat="1" ht="27">
      <c r="B141" s="33"/>
      <c r="D141" s="172" t="s">
        <v>130</v>
      </c>
      <c r="F141" s="173" t="s">
        <v>216</v>
      </c>
      <c r="I141" s="133"/>
      <c r="L141" s="33"/>
      <c r="M141" s="62"/>
      <c r="N141" s="34"/>
      <c r="O141" s="34"/>
      <c r="P141" s="34"/>
      <c r="Q141" s="34"/>
      <c r="R141" s="34"/>
      <c r="S141" s="34"/>
      <c r="T141" s="63"/>
      <c r="AT141" s="16" t="s">
        <v>130</v>
      </c>
      <c r="AU141" s="16" t="s">
        <v>81</v>
      </c>
    </row>
    <row r="142" spans="2:47" s="1" customFormat="1" ht="81">
      <c r="B142" s="33"/>
      <c r="D142" s="172" t="s">
        <v>132</v>
      </c>
      <c r="F142" s="174" t="s">
        <v>217</v>
      </c>
      <c r="I142" s="133"/>
      <c r="L142" s="33"/>
      <c r="M142" s="62"/>
      <c r="N142" s="34"/>
      <c r="O142" s="34"/>
      <c r="P142" s="34"/>
      <c r="Q142" s="34"/>
      <c r="R142" s="34"/>
      <c r="S142" s="34"/>
      <c r="T142" s="63"/>
      <c r="AT142" s="16" t="s">
        <v>132</v>
      </c>
      <c r="AU142" s="16" t="s">
        <v>81</v>
      </c>
    </row>
    <row r="143" spans="2:51" s="11" customFormat="1" ht="13.5">
      <c r="B143" s="175"/>
      <c r="D143" s="176" t="s">
        <v>134</v>
      </c>
      <c r="E143" s="177" t="s">
        <v>20</v>
      </c>
      <c r="F143" s="178" t="s">
        <v>218</v>
      </c>
      <c r="H143" s="179">
        <v>0.188</v>
      </c>
      <c r="I143" s="180"/>
      <c r="L143" s="175"/>
      <c r="M143" s="181"/>
      <c r="N143" s="182"/>
      <c r="O143" s="182"/>
      <c r="P143" s="182"/>
      <c r="Q143" s="182"/>
      <c r="R143" s="182"/>
      <c r="S143" s="182"/>
      <c r="T143" s="183"/>
      <c r="AT143" s="184" t="s">
        <v>134</v>
      </c>
      <c r="AU143" s="184" t="s">
        <v>81</v>
      </c>
      <c r="AV143" s="11" t="s">
        <v>81</v>
      </c>
      <c r="AW143" s="11" t="s">
        <v>35</v>
      </c>
      <c r="AX143" s="11" t="s">
        <v>22</v>
      </c>
      <c r="AY143" s="184" t="s">
        <v>121</v>
      </c>
    </row>
    <row r="144" spans="2:65" s="1" customFormat="1" ht="22.5" customHeight="1">
      <c r="B144" s="159"/>
      <c r="C144" s="189" t="s">
        <v>219</v>
      </c>
      <c r="D144" s="189" t="s">
        <v>220</v>
      </c>
      <c r="E144" s="190" t="s">
        <v>221</v>
      </c>
      <c r="F144" s="191" t="s">
        <v>222</v>
      </c>
      <c r="G144" s="192" t="s">
        <v>166</v>
      </c>
      <c r="H144" s="193">
        <v>0.207</v>
      </c>
      <c r="I144" s="194"/>
      <c r="J144" s="195">
        <f>ROUND(I144*H144,2)</f>
        <v>0</v>
      </c>
      <c r="K144" s="191" t="s">
        <v>20</v>
      </c>
      <c r="L144" s="196"/>
      <c r="M144" s="197" t="s">
        <v>20</v>
      </c>
      <c r="N144" s="198" t="s">
        <v>44</v>
      </c>
      <c r="O144" s="34"/>
      <c r="P144" s="169">
        <f>O144*H144</f>
        <v>0</v>
      </c>
      <c r="Q144" s="169">
        <v>0.011</v>
      </c>
      <c r="R144" s="169">
        <f>Q144*H144</f>
        <v>0.002277</v>
      </c>
      <c r="S144" s="169">
        <v>0</v>
      </c>
      <c r="T144" s="170">
        <f>S144*H144</f>
        <v>0</v>
      </c>
      <c r="AR144" s="16" t="s">
        <v>223</v>
      </c>
      <c r="AT144" s="16" t="s">
        <v>220</v>
      </c>
      <c r="AU144" s="16" t="s">
        <v>81</v>
      </c>
      <c r="AY144" s="16" t="s">
        <v>121</v>
      </c>
      <c r="BE144" s="171">
        <f>IF(N144="základní",J144,0)</f>
        <v>0</v>
      </c>
      <c r="BF144" s="171">
        <f>IF(N144="snížená",J144,0)</f>
        <v>0</v>
      </c>
      <c r="BG144" s="171">
        <f>IF(N144="zákl. přenesená",J144,0)</f>
        <v>0</v>
      </c>
      <c r="BH144" s="171">
        <f>IF(N144="sníž. přenesená",J144,0)</f>
        <v>0</v>
      </c>
      <c r="BI144" s="171">
        <f>IF(N144="nulová",J144,0)</f>
        <v>0</v>
      </c>
      <c r="BJ144" s="16" t="s">
        <v>22</v>
      </c>
      <c r="BK144" s="171">
        <f>ROUND(I144*H144,2)</f>
        <v>0</v>
      </c>
      <c r="BL144" s="16" t="s">
        <v>214</v>
      </c>
      <c r="BM144" s="16" t="s">
        <v>224</v>
      </c>
    </row>
    <row r="145" spans="2:51" s="11" customFormat="1" ht="13.5">
      <c r="B145" s="175"/>
      <c r="D145" s="172" t="s">
        <v>134</v>
      </c>
      <c r="E145" s="184" t="s">
        <v>20</v>
      </c>
      <c r="F145" s="187" t="s">
        <v>218</v>
      </c>
      <c r="H145" s="188">
        <v>0.188</v>
      </c>
      <c r="I145" s="180"/>
      <c r="L145" s="175"/>
      <c r="M145" s="181"/>
      <c r="N145" s="182"/>
      <c r="O145" s="182"/>
      <c r="P145" s="182"/>
      <c r="Q145" s="182"/>
      <c r="R145" s="182"/>
      <c r="S145" s="182"/>
      <c r="T145" s="183"/>
      <c r="AT145" s="184" t="s">
        <v>134</v>
      </c>
      <c r="AU145" s="184" t="s">
        <v>81</v>
      </c>
      <c r="AV145" s="11" t="s">
        <v>81</v>
      </c>
      <c r="AW145" s="11" t="s">
        <v>35</v>
      </c>
      <c r="AX145" s="11" t="s">
        <v>22</v>
      </c>
      <c r="AY145" s="184" t="s">
        <v>121</v>
      </c>
    </row>
    <row r="146" spans="2:51" s="11" customFormat="1" ht="13.5">
      <c r="B146" s="175"/>
      <c r="D146" s="176" t="s">
        <v>134</v>
      </c>
      <c r="F146" s="178" t="s">
        <v>225</v>
      </c>
      <c r="H146" s="179">
        <v>0.207</v>
      </c>
      <c r="I146" s="180"/>
      <c r="L146" s="175"/>
      <c r="M146" s="181"/>
      <c r="N146" s="182"/>
      <c r="O146" s="182"/>
      <c r="P146" s="182"/>
      <c r="Q146" s="182"/>
      <c r="R146" s="182"/>
      <c r="S146" s="182"/>
      <c r="T146" s="183"/>
      <c r="AT146" s="184" t="s">
        <v>134</v>
      </c>
      <c r="AU146" s="184" t="s">
        <v>81</v>
      </c>
      <c r="AV146" s="11" t="s">
        <v>81</v>
      </c>
      <c r="AW146" s="11" t="s">
        <v>4</v>
      </c>
      <c r="AX146" s="11" t="s">
        <v>22</v>
      </c>
      <c r="AY146" s="184" t="s">
        <v>121</v>
      </c>
    </row>
    <row r="147" spans="2:65" s="1" customFormat="1" ht="22.5" customHeight="1">
      <c r="B147" s="159"/>
      <c r="C147" s="160" t="s">
        <v>8</v>
      </c>
      <c r="D147" s="160" t="s">
        <v>123</v>
      </c>
      <c r="E147" s="161" t="s">
        <v>226</v>
      </c>
      <c r="F147" s="162" t="s">
        <v>227</v>
      </c>
      <c r="G147" s="163" t="s">
        <v>228</v>
      </c>
      <c r="H147" s="164">
        <v>0.003</v>
      </c>
      <c r="I147" s="165"/>
      <c r="J147" s="166">
        <f>ROUND(I147*H147,2)</f>
        <v>0</v>
      </c>
      <c r="K147" s="162" t="s">
        <v>127</v>
      </c>
      <c r="L147" s="33"/>
      <c r="M147" s="167" t="s">
        <v>20</v>
      </c>
      <c r="N147" s="168" t="s">
        <v>44</v>
      </c>
      <c r="O147" s="34"/>
      <c r="P147" s="169">
        <f>O147*H147</f>
        <v>0</v>
      </c>
      <c r="Q147" s="169">
        <v>0</v>
      </c>
      <c r="R147" s="169">
        <f>Q147*H147</f>
        <v>0</v>
      </c>
      <c r="S147" s="169">
        <v>0</v>
      </c>
      <c r="T147" s="170">
        <f>S147*H147</f>
        <v>0</v>
      </c>
      <c r="AR147" s="16" t="s">
        <v>214</v>
      </c>
      <c r="AT147" s="16" t="s">
        <v>123</v>
      </c>
      <c r="AU147" s="16" t="s">
        <v>81</v>
      </c>
      <c r="AY147" s="16" t="s">
        <v>121</v>
      </c>
      <c r="BE147" s="171">
        <f>IF(N147="základní",J147,0)</f>
        <v>0</v>
      </c>
      <c r="BF147" s="171">
        <f>IF(N147="snížená",J147,0)</f>
        <v>0</v>
      </c>
      <c r="BG147" s="171">
        <f>IF(N147="zákl. přenesená",J147,0)</f>
        <v>0</v>
      </c>
      <c r="BH147" s="171">
        <f>IF(N147="sníž. přenesená",J147,0)</f>
        <v>0</v>
      </c>
      <c r="BI147" s="171">
        <f>IF(N147="nulová",J147,0)</f>
        <v>0</v>
      </c>
      <c r="BJ147" s="16" t="s">
        <v>22</v>
      </c>
      <c r="BK147" s="171">
        <f>ROUND(I147*H147,2)</f>
        <v>0</v>
      </c>
      <c r="BL147" s="16" t="s">
        <v>214</v>
      </c>
      <c r="BM147" s="16" t="s">
        <v>229</v>
      </c>
    </row>
    <row r="148" spans="2:47" s="1" customFormat="1" ht="27">
      <c r="B148" s="33"/>
      <c r="D148" s="172" t="s">
        <v>130</v>
      </c>
      <c r="F148" s="173" t="s">
        <v>230</v>
      </c>
      <c r="I148" s="133"/>
      <c r="L148" s="33"/>
      <c r="M148" s="62"/>
      <c r="N148" s="34"/>
      <c r="O148" s="34"/>
      <c r="P148" s="34"/>
      <c r="Q148" s="34"/>
      <c r="R148" s="34"/>
      <c r="S148" s="34"/>
      <c r="T148" s="63"/>
      <c r="AT148" s="16" t="s">
        <v>130</v>
      </c>
      <c r="AU148" s="16" t="s">
        <v>81</v>
      </c>
    </row>
    <row r="149" spans="2:47" s="1" customFormat="1" ht="121.5">
      <c r="B149" s="33"/>
      <c r="D149" s="172" t="s">
        <v>132</v>
      </c>
      <c r="F149" s="174" t="s">
        <v>231</v>
      </c>
      <c r="I149" s="133"/>
      <c r="L149" s="33"/>
      <c r="M149" s="62"/>
      <c r="N149" s="34"/>
      <c r="O149" s="34"/>
      <c r="P149" s="34"/>
      <c r="Q149" s="34"/>
      <c r="R149" s="34"/>
      <c r="S149" s="34"/>
      <c r="T149" s="63"/>
      <c r="AT149" s="16" t="s">
        <v>132</v>
      </c>
      <c r="AU149" s="16" t="s">
        <v>81</v>
      </c>
    </row>
    <row r="150" spans="2:63" s="10" customFormat="1" ht="29.25" customHeight="1">
      <c r="B150" s="145"/>
      <c r="D150" s="156" t="s">
        <v>72</v>
      </c>
      <c r="E150" s="157" t="s">
        <v>232</v>
      </c>
      <c r="F150" s="157" t="s">
        <v>233</v>
      </c>
      <c r="I150" s="148"/>
      <c r="J150" s="158">
        <f>BK150</f>
        <v>0</v>
      </c>
      <c r="L150" s="145"/>
      <c r="M150" s="150"/>
      <c r="N150" s="151"/>
      <c r="O150" s="151"/>
      <c r="P150" s="152">
        <f>SUM(P151:P162)</f>
        <v>0</v>
      </c>
      <c r="Q150" s="151"/>
      <c r="R150" s="152">
        <f>SUM(R151:R162)</f>
        <v>0.029550000000000003</v>
      </c>
      <c r="S150" s="151"/>
      <c r="T150" s="153">
        <f>SUM(T151:T162)</f>
        <v>0</v>
      </c>
      <c r="AR150" s="146" t="s">
        <v>81</v>
      </c>
      <c r="AT150" s="154" t="s">
        <v>72</v>
      </c>
      <c r="AU150" s="154" t="s">
        <v>22</v>
      </c>
      <c r="AY150" s="146" t="s">
        <v>121</v>
      </c>
      <c r="BK150" s="155">
        <f>SUM(BK151:BK162)</f>
        <v>0</v>
      </c>
    </row>
    <row r="151" spans="2:65" s="1" customFormat="1" ht="22.5" customHeight="1">
      <c r="B151" s="159"/>
      <c r="C151" s="160" t="s">
        <v>214</v>
      </c>
      <c r="D151" s="160" t="s">
        <v>123</v>
      </c>
      <c r="E151" s="161" t="s">
        <v>234</v>
      </c>
      <c r="F151" s="162" t="s">
        <v>235</v>
      </c>
      <c r="G151" s="163" t="s">
        <v>236</v>
      </c>
      <c r="H151" s="164">
        <v>6.9</v>
      </c>
      <c r="I151" s="165"/>
      <c r="J151" s="166">
        <f>ROUND(I151*H151,2)</f>
        <v>0</v>
      </c>
      <c r="K151" s="162" t="s">
        <v>127</v>
      </c>
      <c r="L151" s="33"/>
      <c r="M151" s="167" t="s">
        <v>20</v>
      </c>
      <c r="N151" s="168" t="s">
        <v>44</v>
      </c>
      <c r="O151" s="34"/>
      <c r="P151" s="169">
        <f>O151*H151</f>
        <v>0</v>
      </c>
      <c r="Q151" s="169">
        <v>0.0022</v>
      </c>
      <c r="R151" s="169">
        <f>Q151*H151</f>
        <v>0.015180000000000003</v>
      </c>
      <c r="S151" s="169">
        <v>0</v>
      </c>
      <c r="T151" s="170">
        <f>S151*H151</f>
        <v>0</v>
      </c>
      <c r="AR151" s="16" t="s">
        <v>214</v>
      </c>
      <c r="AT151" s="16" t="s">
        <v>123</v>
      </c>
      <c r="AU151" s="16" t="s">
        <v>81</v>
      </c>
      <c r="AY151" s="16" t="s">
        <v>121</v>
      </c>
      <c r="BE151" s="171">
        <f>IF(N151="základní",J151,0)</f>
        <v>0</v>
      </c>
      <c r="BF151" s="171">
        <f>IF(N151="snížená",J151,0)</f>
        <v>0</v>
      </c>
      <c r="BG151" s="171">
        <f>IF(N151="zákl. přenesená",J151,0)</f>
        <v>0</v>
      </c>
      <c r="BH151" s="171">
        <f>IF(N151="sníž. přenesená",J151,0)</f>
        <v>0</v>
      </c>
      <c r="BI151" s="171">
        <f>IF(N151="nulová",J151,0)</f>
        <v>0</v>
      </c>
      <c r="BJ151" s="16" t="s">
        <v>22</v>
      </c>
      <c r="BK151" s="171">
        <f>ROUND(I151*H151,2)</f>
        <v>0</v>
      </c>
      <c r="BL151" s="16" t="s">
        <v>214</v>
      </c>
      <c r="BM151" s="16" t="s">
        <v>237</v>
      </c>
    </row>
    <row r="152" spans="2:47" s="1" customFormat="1" ht="27">
      <c r="B152" s="33"/>
      <c r="D152" s="172" t="s">
        <v>130</v>
      </c>
      <c r="F152" s="173" t="s">
        <v>238</v>
      </c>
      <c r="I152" s="133"/>
      <c r="L152" s="33"/>
      <c r="M152" s="62"/>
      <c r="N152" s="34"/>
      <c r="O152" s="34"/>
      <c r="P152" s="34"/>
      <c r="Q152" s="34"/>
      <c r="R152" s="34"/>
      <c r="S152" s="34"/>
      <c r="T152" s="63"/>
      <c r="AT152" s="16" t="s">
        <v>130</v>
      </c>
      <c r="AU152" s="16" t="s">
        <v>81</v>
      </c>
    </row>
    <row r="153" spans="2:51" s="11" customFormat="1" ht="13.5">
      <c r="B153" s="175"/>
      <c r="D153" s="176" t="s">
        <v>134</v>
      </c>
      <c r="E153" s="177" t="s">
        <v>20</v>
      </c>
      <c r="F153" s="178" t="s">
        <v>239</v>
      </c>
      <c r="H153" s="179">
        <v>6.9</v>
      </c>
      <c r="I153" s="180"/>
      <c r="L153" s="175"/>
      <c r="M153" s="181"/>
      <c r="N153" s="182"/>
      <c r="O153" s="182"/>
      <c r="P153" s="182"/>
      <c r="Q153" s="182"/>
      <c r="R153" s="182"/>
      <c r="S153" s="182"/>
      <c r="T153" s="183"/>
      <c r="AT153" s="184" t="s">
        <v>134</v>
      </c>
      <c r="AU153" s="184" t="s">
        <v>81</v>
      </c>
      <c r="AV153" s="11" t="s">
        <v>81</v>
      </c>
      <c r="AW153" s="11" t="s">
        <v>35</v>
      </c>
      <c r="AX153" s="11" t="s">
        <v>22</v>
      </c>
      <c r="AY153" s="184" t="s">
        <v>121</v>
      </c>
    </row>
    <row r="154" spans="2:65" s="1" customFormat="1" ht="22.5" customHeight="1">
      <c r="B154" s="159"/>
      <c r="C154" s="160" t="s">
        <v>240</v>
      </c>
      <c r="D154" s="160" t="s">
        <v>123</v>
      </c>
      <c r="E154" s="161" t="s">
        <v>241</v>
      </c>
      <c r="F154" s="162" t="s">
        <v>242</v>
      </c>
      <c r="G154" s="163" t="s">
        <v>236</v>
      </c>
      <c r="H154" s="164">
        <v>8</v>
      </c>
      <c r="I154" s="165"/>
      <c r="J154" s="166">
        <f>ROUND(I154*H154,2)</f>
        <v>0</v>
      </c>
      <c r="K154" s="162" t="s">
        <v>127</v>
      </c>
      <c r="L154" s="33"/>
      <c r="M154" s="167" t="s">
        <v>20</v>
      </c>
      <c r="N154" s="168" t="s">
        <v>44</v>
      </c>
      <c r="O154" s="34"/>
      <c r="P154" s="169">
        <f>O154*H154</f>
        <v>0</v>
      </c>
      <c r="Q154" s="169">
        <v>0.00163</v>
      </c>
      <c r="R154" s="169">
        <f>Q154*H154</f>
        <v>0.01304</v>
      </c>
      <c r="S154" s="169">
        <v>0</v>
      </c>
      <c r="T154" s="170">
        <f>S154*H154</f>
        <v>0</v>
      </c>
      <c r="AR154" s="16" t="s">
        <v>214</v>
      </c>
      <c r="AT154" s="16" t="s">
        <v>123</v>
      </c>
      <c r="AU154" s="16" t="s">
        <v>81</v>
      </c>
      <c r="AY154" s="16" t="s">
        <v>121</v>
      </c>
      <c r="BE154" s="171">
        <f>IF(N154="základní",J154,0)</f>
        <v>0</v>
      </c>
      <c r="BF154" s="171">
        <f>IF(N154="snížená",J154,0)</f>
        <v>0</v>
      </c>
      <c r="BG154" s="171">
        <f>IF(N154="zákl. přenesená",J154,0)</f>
        <v>0</v>
      </c>
      <c r="BH154" s="171">
        <f>IF(N154="sníž. přenesená",J154,0)</f>
        <v>0</v>
      </c>
      <c r="BI154" s="171">
        <f>IF(N154="nulová",J154,0)</f>
        <v>0</v>
      </c>
      <c r="BJ154" s="16" t="s">
        <v>22</v>
      </c>
      <c r="BK154" s="171">
        <f>ROUND(I154*H154,2)</f>
        <v>0</v>
      </c>
      <c r="BL154" s="16" t="s">
        <v>214</v>
      </c>
      <c r="BM154" s="16" t="s">
        <v>243</v>
      </c>
    </row>
    <row r="155" spans="2:47" s="1" customFormat="1" ht="13.5">
      <c r="B155" s="33"/>
      <c r="D155" s="172" t="s">
        <v>130</v>
      </c>
      <c r="F155" s="173" t="s">
        <v>244</v>
      </c>
      <c r="I155" s="133"/>
      <c r="L155" s="33"/>
      <c r="M155" s="62"/>
      <c r="N155" s="34"/>
      <c r="O155" s="34"/>
      <c r="P155" s="34"/>
      <c r="Q155" s="34"/>
      <c r="R155" s="34"/>
      <c r="S155" s="34"/>
      <c r="T155" s="63"/>
      <c r="AT155" s="16" t="s">
        <v>130</v>
      </c>
      <c r="AU155" s="16" t="s">
        <v>81</v>
      </c>
    </row>
    <row r="156" spans="2:51" s="11" customFormat="1" ht="13.5">
      <c r="B156" s="175"/>
      <c r="D156" s="176" t="s">
        <v>134</v>
      </c>
      <c r="E156" s="177" t="s">
        <v>20</v>
      </c>
      <c r="F156" s="178" t="s">
        <v>245</v>
      </c>
      <c r="H156" s="179">
        <v>8</v>
      </c>
      <c r="I156" s="180"/>
      <c r="L156" s="175"/>
      <c r="M156" s="181"/>
      <c r="N156" s="182"/>
      <c r="O156" s="182"/>
      <c r="P156" s="182"/>
      <c r="Q156" s="182"/>
      <c r="R156" s="182"/>
      <c r="S156" s="182"/>
      <c r="T156" s="183"/>
      <c r="AT156" s="184" t="s">
        <v>134</v>
      </c>
      <c r="AU156" s="184" t="s">
        <v>81</v>
      </c>
      <c r="AV156" s="11" t="s">
        <v>81</v>
      </c>
      <c r="AW156" s="11" t="s">
        <v>35</v>
      </c>
      <c r="AX156" s="11" t="s">
        <v>22</v>
      </c>
      <c r="AY156" s="184" t="s">
        <v>121</v>
      </c>
    </row>
    <row r="157" spans="2:65" s="1" customFormat="1" ht="22.5" customHeight="1">
      <c r="B157" s="159"/>
      <c r="C157" s="160" t="s">
        <v>246</v>
      </c>
      <c r="D157" s="160" t="s">
        <v>123</v>
      </c>
      <c r="E157" s="161" t="s">
        <v>247</v>
      </c>
      <c r="F157" s="162" t="s">
        <v>248</v>
      </c>
      <c r="G157" s="163" t="s">
        <v>182</v>
      </c>
      <c r="H157" s="164">
        <v>5.32</v>
      </c>
      <c r="I157" s="165"/>
      <c r="J157" s="166">
        <f>ROUND(I157*H157,2)</f>
        <v>0</v>
      </c>
      <c r="K157" s="162" t="s">
        <v>127</v>
      </c>
      <c r="L157" s="33"/>
      <c r="M157" s="167" t="s">
        <v>20</v>
      </c>
      <c r="N157" s="168" t="s">
        <v>44</v>
      </c>
      <c r="O157" s="34"/>
      <c r="P157" s="169">
        <f>O157*H157</f>
        <v>0</v>
      </c>
      <c r="Q157" s="169">
        <v>0.00025</v>
      </c>
      <c r="R157" s="169">
        <f>Q157*H157</f>
        <v>0.00133</v>
      </c>
      <c r="S157" s="169">
        <v>0</v>
      </c>
      <c r="T157" s="170">
        <f>S157*H157</f>
        <v>0</v>
      </c>
      <c r="AR157" s="16" t="s">
        <v>214</v>
      </c>
      <c r="AT157" s="16" t="s">
        <v>123</v>
      </c>
      <c r="AU157" s="16" t="s">
        <v>81</v>
      </c>
      <c r="AY157" s="16" t="s">
        <v>121</v>
      </c>
      <c r="BE157" s="171">
        <f>IF(N157="základní",J157,0)</f>
        <v>0</v>
      </c>
      <c r="BF157" s="171">
        <f>IF(N157="snížená",J157,0)</f>
        <v>0</v>
      </c>
      <c r="BG157" s="171">
        <f>IF(N157="zákl. přenesená",J157,0)</f>
        <v>0</v>
      </c>
      <c r="BH157" s="171">
        <f>IF(N157="sníž. přenesená",J157,0)</f>
        <v>0</v>
      </c>
      <c r="BI157" s="171">
        <f>IF(N157="nulová",J157,0)</f>
        <v>0</v>
      </c>
      <c r="BJ157" s="16" t="s">
        <v>22</v>
      </c>
      <c r="BK157" s="171">
        <f>ROUND(I157*H157,2)</f>
        <v>0</v>
      </c>
      <c r="BL157" s="16" t="s">
        <v>214</v>
      </c>
      <c r="BM157" s="16" t="s">
        <v>249</v>
      </c>
    </row>
    <row r="158" spans="2:47" s="1" customFormat="1" ht="27">
      <c r="B158" s="33"/>
      <c r="D158" s="172" t="s">
        <v>130</v>
      </c>
      <c r="F158" s="173" t="s">
        <v>250</v>
      </c>
      <c r="I158" s="133"/>
      <c r="L158" s="33"/>
      <c r="M158" s="62"/>
      <c r="N158" s="34"/>
      <c r="O158" s="34"/>
      <c r="P158" s="34"/>
      <c r="Q158" s="34"/>
      <c r="R158" s="34"/>
      <c r="S158" s="34"/>
      <c r="T158" s="63"/>
      <c r="AT158" s="16" t="s">
        <v>130</v>
      </c>
      <c r="AU158" s="16" t="s">
        <v>81</v>
      </c>
    </row>
    <row r="159" spans="2:51" s="11" customFormat="1" ht="13.5">
      <c r="B159" s="175"/>
      <c r="D159" s="176" t="s">
        <v>134</v>
      </c>
      <c r="E159" s="177" t="s">
        <v>20</v>
      </c>
      <c r="F159" s="178" t="s">
        <v>251</v>
      </c>
      <c r="H159" s="179">
        <v>5.32</v>
      </c>
      <c r="I159" s="180"/>
      <c r="L159" s="175"/>
      <c r="M159" s="181"/>
      <c r="N159" s="182"/>
      <c r="O159" s="182"/>
      <c r="P159" s="182"/>
      <c r="Q159" s="182"/>
      <c r="R159" s="182"/>
      <c r="S159" s="182"/>
      <c r="T159" s="183"/>
      <c r="AT159" s="184" t="s">
        <v>134</v>
      </c>
      <c r="AU159" s="184" t="s">
        <v>81</v>
      </c>
      <c r="AV159" s="11" t="s">
        <v>81</v>
      </c>
      <c r="AW159" s="11" t="s">
        <v>35</v>
      </c>
      <c r="AX159" s="11" t="s">
        <v>22</v>
      </c>
      <c r="AY159" s="184" t="s">
        <v>121</v>
      </c>
    </row>
    <row r="160" spans="2:65" s="1" customFormat="1" ht="22.5" customHeight="1">
      <c r="B160" s="159"/>
      <c r="C160" s="160" t="s">
        <v>252</v>
      </c>
      <c r="D160" s="160" t="s">
        <v>123</v>
      </c>
      <c r="E160" s="161" t="s">
        <v>253</v>
      </c>
      <c r="F160" s="162" t="s">
        <v>254</v>
      </c>
      <c r="G160" s="163" t="s">
        <v>228</v>
      </c>
      <c r="H160" s="164">
        <v>0.03</v>
      </c>
      <c r="I160" s="165"/>
      <c r="J160" s="166">
        <f>ROUND(I160*H160,2)</f>
        <v>0</v>
      </c>
      <c r="K160" s="162" t="s">
        <v>127</v>
      </c>
      <c r="L160" s="33"/>
      <c r="M160" s="167" t="s">
        <v>20</v>
      </c>
      <c r="N160" s="168" t="s">
        <v>44</v>
      </c>
      <c r="O160" s="34"/>
      <c r="P160" s="169">
        <f>O160*H160</f>
        <v>0</v>
      </c>
      <c r="Q160" s="169">
        <v>0</v>
      </c>
      <c r="R160" s="169">
        <f>Q160*H160</f>
        <v>0</v>
      </c>
      <c r="S160" s="169">
        <v>0</v>
      </c>
      <c r="T160" s="170">
        <f>S160*H160</f>
        <v>0</v>
      </c>
      <c r="AR160" s="16" t="s">
        <v>214</v>
      </c>
      <c r="AT160" s="16" t="s">
        <v>123</v>
      </c>
      <c r="AU160" s="16" t="s">
        <v>81</v>
      </c>
      <c r="AY160" s="16" t="s">
        <v>121</v>
      </c>
      <c r="BE160" s="171">
        <f>IF(N160="základní",J160,0)</f>
        <v>0</v>
      </c>
      <c r="BF160" s="171">
        <f>IF(N160="snížená",J160,0)</f>
        <v>0</v>
      </c>
      <c r="BG160" s="171">
        <f>IF(N160="zákl. přenesená",J160,0)</f>
        <v>0</v>
      </c>
      <c r="BH160" s="171">
        <f>IF(N160="sníž. přenesená",J160,0)</f>
        <v>0</v>
      </c>
      <c r="BI160" s="171">
        <f>IF(N160="nulová",J160,0)</f>
        <v>0</v>
      </c>
      <c r="BJ160" s="16" t="s">
        <v>22</v>
      </c>
      <c r="BK160" s="171">
        <f>ROUND(I160*H160,2)</f>
        <v>0</v>
      </c>
      <c r="BL160" s="16" t="s">
        <v>214</v>
      </c>
      <c r="BM160" s="16" t="s">
        <v>255</v>
      </c>
    </row>
    <row r="161" spans="2:47" s="1" customFormat="1" ht="27">
      <c r="B161" s="33"/>
      <c r="D161" s="172" t="s">
        <v>130</v>
      </c>
      <c r="F161" s="173" t="s">
        <v>256</v>
      </c>
      <c r="I161" s="133"/>
      <c r="L161" s="33"/>
      <c r="M161" s="62"/>
      <c r="N161" s="34"/>
      <c r="O161" s="34"/>
      <c r="P161" s="34"/>
      <c r="Q161" s="34"/>
      <c r="R161" s="34"/>
      <c r="S161" s="34"/>
      <c r="T161" s="63"/>
      <c r="AT161" s="16" t="s">
        <v>130</v>
      </c>
      <c r="AU161" s="16" t="s">
        <v>81</v>
      </c>
    </row>
    <row r="162" spans="2:47" s="1" customFormat="1" ht="121.5">
      <c r="B162" s="33"/>
      <c r="D162" s="172" t="s">
        <v>132</v>
      </c>
      <c r="F162" s="174" t="s">
        <v>257</v>
      </c>
      <c r="I162" s="133"/>
      <c r="L162" s="33"/>
      <c r="M162" s="62"/>
      <c r="N162" s="34"/>
      <c r="O162" s="34"/>
      <c r="P162" s="34"/>
      <c r="Q162" s="34"/>
      <c r="R162" s="34"/>
      <c r="S162" s="34"/>
      <c r="T162" s="63"/>
      <c r="AT162" s="16" t="s">
        <v>132</v>
      </c>
      <c r="AU162" s="16" t="s">
        <v>81</v>
      </c>
    </row>
    <row r="163" spans="2:63" s="10" customFormat="1" ht="29.25" customHeight="1">
      <c r="B163" s="145"/>
      <c r="D163" s="156" t="s">
        <v>72</v>
      </c>
      <c r="E163" s="157" t="s">
        <v>258</v>
      </c>
      <c r="F163" s="157" t="s">
        <v>259</v>
      </c>
      <c r="I163" s="148"/>
      <c r="J163" s="158">
        <f>BK163</f>
        <v>0</v>
      </c>
      <c r="L163" s="145"/>
      <c r="M163" s="150"/>
      <c r="N163" s="151"/>
      <c r="O163" s="151"/>
      <c r="P163" s="152">
        <f>SUM(P164:P223)</f>
        <v>0</v>
      </c>
      <c r="Q163" s="151"/>
      <c r="R163" s="152">
        <f>SUM(R164:R223)</f>
        <v>0.9111215</v>
      </c>
      <c r="S163" s="151"/>
      <c r="T163" s="153">
        <f>SUM(T164:T223)</f>
        <v>0</v>
      </c>
      <c r="AR163" s="146" t="s">
        <v>81</v>
      </c>
      <c r="AT163" s="154" t="s">
        <v>72</v>
      </c>
      <c r="AU163" s="154" t="s">
        <v>22</v>
      </c>
      <c r="AY163" s="146" t="s">
        <v>121</v>
      </c>
      <c r="BK163" s="155">
        <f>SUM(BK164:BK223)</f>
        <v>0</v>
      </c>
    </row>
    <row r="164" spans="2:65" s="1" customFormat="1" ht="22.5" customHeight="1">
      <c r="B164" s="159"/>
      <c r="C164" s="160" t="s">
        <v>260</v>
      </c>
      <c r="D164" s="160" t="s">
        <v>123</v>
      </c>
      <c r="E164" s="161" t="s">
        <v>261</v>
      </c>
      <c r="F164" s="162" t="s">
        <v>262</v>
      </c>
      <c r="G164" s="163" t="s">
        <v>263</v>
      </c>
      <c r="H164" s="164">
        <v>6</v>
      </c>
      <c r="I164" s="165"/>
      <c r="J164" s="166">
        <f>ROUND(I164*H164,2)</f>
        <v>0</v>
      </c>
      <c r="K164" s="162" t="s">
        <v>20</v>
      </c>
      <c r="L164" s="33"/>
      <c r="M164" s="167" t="s">
        <v>20</v>
      </c>
      <c r="N164" s="168" t="s">
        <v>44</v>
      </c>
      <c r="O164" s="34"/>
      <c r="P164" s="169">
        <f>O164*H164</f>
        <v>0</v>
      </c>
      <c r="Q164" s="169">
        <v>0</v>
      </c>
      <c r="R164" s="169">
        <f>Q164*H164</f>
        <v>0</v>
      </c>
      <c r="S164" s="169">
        <v>0</v>
      </c>
      <c r="T164" s="170">
        <f>S164*H164</f>
        <v>0</v>
      </c>
      <c r="AR164" s="16" t="s">
        <v>214</v>
      </c>
      <c r="AT164" s="16" t="s">
        <v>123</v>
      </c>
      <c r="AU164" s="16" t="s">
        <v>81</v>
      </c>
      <c r="AY164" s="16" t="s">
        <v>121</v>
      </c>
      <c r="BE164" s="171">
        <f>IF(N164="základní",J164,0)</f>
        <v>0</v>
      </c>
      <c r="BF164" s="171">
        <f>IF(N164="snížená",J164,0)</f>
        <v>0</v>
      </c>
      <c r="BG164" s="171">
        <f>IF(N164="zákl. přenesená",J164,0)</f>
        <v>0</v>
      </c>
      <c r="BH164" s="171">
        <f>IF(N164="sníž. přenesená",J164,0)</f>
        <v>0</v>
      </c>
      <c r="BI164" s="171">
        <f>IF(N164="nulová",J164,0)</f>
        <v>0</v>
      </c>
      <c r="BJ164" s="16" t="s">
        <v>22</v>
      </c>
      <c r="BK164" s="171">
        <f>ROUND(I164*H164,2)</f>
        <v>0</v>
      </c>
      <c r="BL164" s="16" t="s">
        <v>214</v>
      </c>
      <c r="BM164" s="16" t="s">
        <v>264</v>
      </c>
    </row>
    <row r="165" spans="2:65" s="1" customFormat="1" ht="22.5" customHeight="1">
      <c r="B165" s="159"/>
      <c r="C165" s="160" t="s">
        <v>7</v>
      </c>
      <c r="D165" s="160" t="s">
        <v>123</v>
      </c>
      <c r="E165" s="161" t="s">
        <v>265</v>
      </c>
      <c r="F165" s="162" t="s">
        <v>266</v>
      </c>
      <c r="G165" s="163" t="s">
        <v>267</v>
      </c>
      <c r="H165" s="164">
        <v>22.2</v>
      </c>
      <c r="I165" s="165"/>
      <c r="J165" s="166">
        <f>ROUND(I165*H165,2)</f>
        <v>0</v>
      </c>
      <c r="K165" s="162" t="s">
        <v>127</v>
      </c>
      <c r="L165" s="33"/>
      <c r="M165" s="167" t="s">
        <v>20</v>
      </c>
      <c r="N165" s="168" t="s">
        <v>44</v>
      </c>
      <c r="O165" s="34"/>
      <c r="P165" s="169">
        <f>O165*H165</f>
        <v>0</v>
      </c>
      <c r="Q165" s="169">
        <v>7E-05</v>
      </c>
      <c r="R165" s="169">
        <f>Q165*H165</f>
        <v>0.0015539999999999998</v>
      </c>
      <c r="S165" s="169">
        <v>0</v>
      </c>
      <c r="T165" s="170">
        <f>S165*H165</f>
        <v>0</v>
      </c>
      <c r="AR165" s="16" t="s">
        <v>214</v>
      </c>
      <c r="AT165" s="16" t="s">
        <v>123</v>
      </c>
      <c r="AU165" s="16" t="s">
        <v>81</v>
      </c>
      <c r="AY165" s="16" t="s">
        <v>121</v>
      </c>
      <c r="BE165" s="171">
        <f>IF(N165="základní",J165,0)</f>
        <v>0</v>
      </c>
      <c r="BF165" s="171">
        <f>IF(N165="snížená",J165,0)</f>
        <v>0</v>
      </c>
      <c r="BG165" s="171">
        <f>IF(N165="zákl. přenesená",J165,0)</f>
        <v>0</v>
      </c>
      <c r="BH165" s="171">
        <f>IF(N165="sníž. přenesená",J165,0)</f>
        <v>0</v>
      </c>
      <c r="BI165" s="171">
        <f>IF(N165="nulová",J165,0)</f>
        <v>0</v>
      </c>
      <c r="BJ165" s="16" t="s">
        <v>22</v>
      </c>
      <c r="BK165" s="171">
        <f>ROUND(I165*H165,2)</f>
        <v>0</v>
      </c>
      <c r="BL165" s="16" t="s">
        <v>214</v>
      </c>
      <c r="BM165" s="16" t="s">
        <v>268</v>
      </c>
    </row>
    <row r="166" spans="2:47" s="1" customFormat="1" ht="13.5">
      <c r="B166" s="33"/>
      <c r="D166" s="172" t="s">
        <v>130</v>
      </c>
      <c r="F166" s="173" t="s">
        <v>269</v>
      </c>
      <c r="I166" s="133"/>
      <c r="L166" s="33"/>
      <c r="M166" s="62"/>
      <c r="N166" s="34"/>
      <c r="O166" s="34"/>
      <c r="P166" s="34"/>
      <c r="Q166" s="34"/>
      <c r="R166" s="34"/>
      <c r="S166" s="34"/>
      <c r="T166" s="63"/>
      <c r="AT166" s="16" t="s">
        <v>130</v>
      </c>
      <c r="AU166" s="16" t="s">
        <v>81</v>
      </c>
    </row>
    <row r="167" spans="2:47" s="1" customFormat="1" ht="27">
      <c r="B167" s="33"/>
      <c r="D167" s="172" t="s">
        <v>132</v>
      </c>
      <c r="F167" s="174" t="s">
        <v>270</v>
      </c>
      <c r="I167" s="133"/>
      <c r="L167" s="33"/>
      <c r="M167" s="62"/>
      <c r="N167" s="34"/>
      <c r="O167" s="34"/>
      <c r="P167" s="34"/>
      <c r="Q167" s="34"/>
      <c r="R167" s="34"/>
      <c r="S167" s="34"/>
      <c r="T167" s="63"/>
      <c r="AT167" s="16" t="s">
        <v>132</v>
      </c>
      <c r="AU167" s="16" t="s">
        <v>81</v>
      </c>
    </row>
    <row r="168" spans="2:51" s="11" customFormat="1" ht="13.5">
      <c r="B168" s="175"/>
      <c r="D168" s="172" t="s">
        <v>134</v>
      </c>
      <c r="E168" s="184" t="s">
        <v>20</v>
      </c>
      <c r="F168" s="187" t="s">
        <v>271</v>
      </c>
      <c r="H168" s="188">
        <v>5.88</v>
      </c>
      <c r="I168" s="180"/>
      <c r="L168" s="175"/>
      <c r="M168" s="181"/>
      <c r="N168" s="182"/>
      <c r="O168" s="182"/>
      <c r="P168" s="182"/>
      <c r="Q168" s="182"/>
      <c r="R168" s="182"/>
      <c r="S168" s="182"/>
      <c r="T168" s="183"/>
      <c r="AT168" s="184" t="s">
        <v>134</v>
      </c>
      <c r="AU168" s="184" t="s">
        <v>81</v>
      </c>
      <c r="AV168" s="11" t="s">
        <v>81</v>
      </c>
      <c r="AW168" s="11" t="s">
        <v>35</v>
      </c>
      <c r="AX168" s="11" t="s">
        <v>73</v>
      </c>
      <c r="AY168" s="184" t="s">
        <v>121</v>
      </c>
    </row>
    <row r="169" spans="2:51" s="11" customFormat="1" ht="13.5">
      <c r="B169" s="175"/>
      <c r="D169" s="172" t="s">
        <v>134</v>
      </c>
      <c r="E169" s="184" t="s">
        <v>20</v>
      </c>
      <c r="F169" s="187" t="s">
        <v>272</v>
      </c>
      <c r="H169" s="188">
        <v>9.42</v>
      </c>
      <c r="I169" s="180"/>
      <c r="L169" s="175"/>
      <c r="M169" s="181"/>
      <c r="N169" s="182"/>
      <c r="O169" s="182"/>
      <c r="P169" s="182"/>
      <c r="Q169" s="182"/>
      <c r="R169" s="182"/>
      <c r="S169" s="182"/>
      <c r="T169" s="183"/>
      <c r="AT169" s="184" t="s">
        <v>134</v>
      </c>
      <c r="AU169" s="184" t="s">
        <v>81</v>
      </c>
      <c r="AV169" s="11" t="s">
        <v>81</v>
      </c>
      <c r="AW169" s="11" t="s">
        <v>35</v>
      </c>
      <c r="AX169" s="11" t="s">
        <v>73</v>
      </c>
      <c r="AY169" s="184" t="s">
        <v>121</v>
      </c>
    </row>
    <row r="170" spans="2:51" s="11" customFormat="1" ht="13.5">
      <c r="B170" s="175"/>
      <c r="D170" s="172" t="s">
        <v>134</v>
      </c>
      <c r="E170" s="184" t="s">
        <v>20</v>
      </c>
      <c r="F170" s="187" t="s">
        <v>273</v>
      </c>
      <c r="H170" s="188">
        <v>6.9</v>
      </c>
      <c r="I170" s="180"/>
      <c r="L170" s="175"/>
      <c r="M170" s="181"/>
      <c r="N170" s="182"/>
      <c r="O170" s="182"/>
      <c r="P170" s="182"/>
      <c r="Q170" s="182"/>
      <c r="R170" s="182"/>
      <c r="S170" s="182"/>
      <c r="T170" s="183"/>
      <c r="AT170" s="184" t="s">
        <v>134</v>
      </c>
      <c r="AU170" s="184" t="s">
        <v>81</v>
      </c>
      <c r="AV170" s="11" t="s">
        <v>81</v>
      </c>
      <c r="AW170" s="11" t="s">
        <v>35</v>
      </c>
      <c r="AX170" s="11" t="s">
        <v>73</v>
      </c>
      <c r="AY170" s="184" t="s">
        <v>121</v>
      </c>
    </row>
    <row r="171" spans="2:51" s="12" customFormat="1" ht="13.5">
      <c r="B171" s="199"/>
      <c r="D171" s="176" t="s">
        <v>134</v>
      </c>
      <c r="E171" s="200" t="s">
        <v>20</v>
      </c>
      <c r="F171" s="201" t="s">
        <v>274</v>
      </c>
      <c r="H171" s="202">
        <v>22.2</v>
      </c>
      <c r="I171" s="203"/>
      <c r="L171" s="199"/>
      <c r="M171" s="204"/>
      <c r="N171" s="205"/>
      <c r="O171" s="205"/>
      <c r="P171" s="205"/>
      <c r="Q171" s="205"/>
      <c r="R171" s="205"/>
      <c r="S171" s="205"/>
      <c r="T171" s="206"/>
      <c r="AT171" s="207" t="s">
        <v>134</v>
      </c>
      <c r="AU171" s="207" t="s">
        <v>81</v>
      </c>
      <c r="AV171" s="12" t="s">
        <v>128</v>
      </c>
      <c r="AW171" s="12" t="s">
        <v>35</v>
      </c>
      <c r="AX171" s="12" t="s">
        <v>22</v>
      </c>
      <c r="AY171" s="207" t="s">
        <v>121</v>
      </c>
    </row>
    <row r="172" spans="2:65" s="1" customFormat="1" ht="22.5" customHeight="1">
      <c r="B172" s="159"/>
      <c r="C172" s="189" t="s">
        <v>275</v>
      </c>
      <c r="D172" s="189" t="s">
        <v>220</v>
      </c>
      <c r="E172" s="190" t="s">
        <v>276</v>
      </c>
      <c r="F172" s="191" t="s">
        <v>277</v>
      </c>
      <c r="G172" s="192" t="s">
        <v>228</v>
      </c>
      <c r="H172" s="193">
        <v>0.024</v>
      </c>
      <c r="I172" s="194"/>
      <c r="J172" s="195">
        <f>ROUND(I172*H172,2)</f>
        <v>0</v>
      </c>
      <c r="K172" s="191" t="s">
        <v>127</v>
      </c>
      <c r="L172" s="196"/>
      <c r="M172" s="197" t="s">
        <v>20</v>
      </c>
      <c r="N172" s="198" t="s">
        <v>44</v>
      </c>
      <c r="O172" s="34"/>
      <c r="P172" s="169">
        <f>O172*H172</f>
        <v>0</v>
      </c>
      <c r="Q172" s="169">
        <v>1</v>
      </c>
      <c r="R172" s="169">
        <f>Q172*H172</f>
        <v>0.024</v>
      </c>
      <c r="S172" s="169">
        <v>0</v>
      </c>
      <c r="T172" s="170">
        <f>S172*H172</f>
        <v>0</v>
      </c>
      <c r="AR172" s="16" t="s">
        <v>223</v>
      </c>
      <c r="AT172" s="16" t="s">
        <v>220</v>
      </c>
      <c r="AU172" s="16" t="s">
        <v>81</v>
      </c>
      <c r="AY172" s="16" t="s">
        <v>121</v>
      </c>
      <c r="BE172" s="171">
        <f>IF(N172="základní",J172,0)</f>
        <v>0</v>
      </c>
      <c r="BF172" s="171">
        <f>IF(N172="snížená",J172,0)</f>
        <v>0</v>
      </c>
      <c r="BG172" s="171">
        <f>IF(N172="zákl. přenesená",J172,0)</f>
        <v>0</v>
      </c>
      <c r="BH172" s="171">
        <f>IF(N172="sníž. přenesená",J172,0)</f>
        <v>0</v>
      </c>
      <c r="BI172" s="171">
        <f>IF(N172="nulová",J172,0)</f>
        <v>0</v>
      </c>
      <c r="BJ172" s="16" t="s">
        <v>22</v>
      </c>
      <c r="BK172" s="171">
        <f>ROUND(I172*H172,2)</f>
        <v>0</v>
      </c>
      <c r="BL172" s="16" t="s">
        <v>214</v>
      </c>
      <c r="BM172" s="16" t="s">
        <v>278</v>
      </c>
    </row>
    <row r="173" spans="2:47" s="1" customFormat="1" ht="13.5">
      <c r="B173" s="33"/>
      <c r="D173" s="172" t="s">
        <v>130</v>
      </c>
      <c r="F173" s="173" t="s">
        <v>279</v>
      </c>
      <c r="I173" s="133"/>
      <c r="L173" s="33"/>
      <c r="M173" s="62"/>
      <c r="N173" s="34"/>
      <c r="O173" s="34"/>
      <c r="P173" s="34"/>
      <c r="Q173" s="34"/>
      <c r="R173" s="34"/>
      <c r="S173" s="34"/>
      <c r="T173" s="63"/>
      <c r="AT173" s="16" t="s">
        <v>130</v>
      </c>
      <c r="AU173" s="16" t="s">
        <v>81</v>
      </c>
    </row>
    <row r="174" spans="2:47" s="1" customFormat="1" ht="27">
      <c r="B174" s="33"/>
      <c r="D174" s="172" t="s">
        <v>280</v>
      </c>
      <c r="F174" s="174" t="s">
        <v>281</v>
      </c>
      <c r="I174" s="133"/>
      <c r="L174" s="33"/>
      <c r="M174" s="62"/>
      <c r="N174" s="34"/>
      <c r="O174" s="34"/>
      <c r="P174" s="34"/>
      <c r="Q174" s="34"/>
      <c r="R174" s="34"/>
      <c r="S174" s="34"/>
      <c r="T174" s="63"/>
      <c r="AT174" s="16" t="s">
        <v>280</v>
      </c>
      <c r="AU174" s="16" t="s">
        <v>81</v>
      </c>
    </row>
    <row r="175" spans="2:51" s="11" customFormat="1" ht="13.5">
      <c r="B175" s="175"/>
      <c r="D175" s="172" t="s">
        <v>134</v>
      </c>
      <c r="E175" s="184" t="s">
        <v>20</v>
      </c>
      <c r="F175" s="187" t="s">
        <v>282</v>
      </c>
      <c r="H175" s="188">
        <v>0.006</v>
      </c>
      <c r="I175" s="180"/>
      <c r="L175" s="175"/>
      <c r="M175" s="181"/>
      <c r="N175" s="182"/>
      <c r="O175" s="182"/>
      <c r="P175" s="182"/>
      <c r="Q175" s="182"/>
      <c r="R175" s="182"/>
      <c r="S175" s="182"/>
      <c r="T175" s="183"/>
      <c r="AT175" s="184" t="s">
        <v>134</v>
      </c>
      <c r="AU175" s="184" t="s">
        <v>81</v>
      </c>
      <c r="AV175" s="11" t="s">
        <v>81</v>
      </c>
      <c r="AW175" s="11" t="s">
        <v>35</v>
      </c>
      <c r="AX175" s="11" t="s">
        <v>73</v>
      </c>
      <c r="AY175" s="184" t="s">
        <v>121</v>
      </c>
    </row>
    <row r="176" spans="2:51" s="11" customFormat="1" ht="13.5">
      <c r="B176" s="175"/>
      <c r="D176" s="172" t="s">
        <v>134</v>
      </c>
      <c r="E176" s="184" t="s">
        <v>20</v>
      </c>
      <c r="F176" s="187" t="s">
        <v>283</v>
      </c>
      <c r="H176" s="188">
        <v>0.009</v>
      </c>
      <c r="I176" s="180"/>
      <c r="L176" s="175"/>
      <c r="M176" s="181"/>
      <c r="N176" s="182"/>
      <c r="O176" s="182"/>
      <c r="P176" s="182"/>
      <c r="Q176" s="182"/>
      <c r="R176" s="182"/>
      <c r="S176" s="182"/>
      <c r="T176" s="183"/>
      <c r="AT176" s="184" t="s">
        <v>134</v>
      </c>
      <c r="AU176" s="184" t="s">
        <v>81</v>
      </c>
      <c r="AV176" s="11" t="s">
        <v>81</v>
      </c>
      <c r="AW176" s="11" t="s">
        <v>35</v>
      </c>
      <c r="AX176" s="11" t="s">
        <v>73</v>
      </c>
      <c r="AY176" s="184" t="s">
        <v>121</v>
      </c>
    </row>
    <row r="177" spans="2:51" s="11" customFormat="1" ht="13.5">
      <c r="B177" s="175"/>
      <c r="D177" s="172" t="s">
        <v>134</v>
      </c>
      <c r="E177" s="184" t="s">
        <v>20</v>
      </c>
      <c r="F177" s="187" t="s">
        <v>284</v>
      </c>
      <c r="H177" s="188">
        <v>0.007</v>
      </c>
      <c r="I177" s="180"/>
      <c r="L177" s="175"/>
      <c r="M177" s="181"/>
      <c r="N177" s="182"/>
      <c r="O177" s="182"/>
      <c r="P177" s="182"/>
      <c r="Q177" s="182"/>
      <c r="R177" s="182"/>
      <c r="S177" s="182"/>
      <c r="T177" s="183"/>
      <c r="AT177" s="184" t="s">
        <v>134</v>
      </c>
      <c r="AU177" s="184" t="s">
        <v>81</v>
      </c>
      <c r="AV177" s="11" t="s">
        <v>81</v>
      </c>
      <c r="AW177" s="11" t="s">
        <v>35</v>
      </c>
      <c r="AX177" s="11" t="s">
        <v>73</v>
      </c>
      <c r="AY177" s="184" t="s">
        <v>121</v>
      </c>
    </row>
    <row r="178" spans="2:51" s="12" customFormat="1" ht="13.5">
      <c r="B178" s="199"/>
      <c r="D178" s="172" t="s">
        <v>134</v>
      </c>
      <c r="E178" s="208" t="s">
        <v>20</v>
      </c>
      <c r="F178" s="209" t="s">
        <v>274</v>
      </c>
      <c r="H178" s="210">
        <v>0.022</v>
      </c>
      <c r="I178" s="203"/>
      <c r="L178" s="199"/>
      <c r="M178" s="204"/>
      <c r="N178" s="205"/>
      <c r="O178" s="205"/>
      <c r="P178" s="205"/>
      <c r="Q178" s="205"/>
      <c r="R178" s="205"/>
      <c r="S178" s="205"/>
      <c r="T178" s="206"/>
      <c r="AT178" s="207" t="s">
        <v>134</v>
      </c>
      <c r="AU178" s="207" t="s">
        <v>81</v>
      </c>
      <c r="AV178" s="12" t="s">
        <v>128</v>
      </c>
      <c r="AW178" s="12" t="s">
        <v>35</v>
      </c>
      <c r="AX178" s="12" t="s">
        <v>22</v>
      </c>
      <c r="AY178" s="207" t="s">
        <v>121</v>
      </c>
    </row>
    <row r="179" spans="2:51" s="11" customFormat="1" ht="13.5">
      <c r="B179" s="175"/>
      <c r="D179" s="176" t="s">
        <v>134</v>
      </c>
      <c r="F179" s="178" t="s">
        <v>285</v>
      </c>
      <c r="H179" s="179">
        <v>0.024</v>
      </c>
      <c r="I179" s="180"/>
      <c r="L179" s="175"/>
      <c r="M179" s="181"/>
      <c r="N179" s="182"/>
      <c r="O179" s="182"/>
      <c r="P179" s="182"/>
      <c r="Q179" s="182"/>
      <c r="R179" s="182"/>
      <c r="S179" s="182"/>
      <c r="T179" s="183"/>
      <c r="AT179" s="184" t="s">
        <v>134</v>
      </c>
      <c r="AU179" s="184" t="s">
        <v>81</v>
      </c>
      <c r="AV179" s="11" t="s">
        <v>81</v>
      </c>
      <c r="AW179" s="11" t="s">
        <v>4</v>
      </c>
      <c r="AX179" s="11" t="s">
        <v>22</v>
      </c>
      <c r="AY179" s="184" t="s">
        <v>121</v>
      </c>
    </row>
    <row r="180" spans="2:65" s="1" customFormat="1" ht="22.5" customHeight="1">
      <c r="B180" s="159"/>
      <c r="C180" s="160" t="s">
        <v>286</v>
      </c>
      <c r="D180" s="160" t="s">
        <v>123</v>
      </c>
      <c r="E180" s="161" t="s">
        <v>287</v>
      </c>
      <c r="F180" s="162" t="s">
        <v>288</v>
      </c>
      <c r="G180" s="163" t="s">
        <v>267</v>
      </c>
      <c r="H180" s="164">
        <v>415.53</v>
      </c>
      <c r="I180" s="165"/>
      <c r="J180" s="166">
        <f>ROUND(I180*H180,2)</f>
        <v>0</v>
      </c>
      <c r="K180" s="162" t="s">
        <v>127</v>
      </c>
      <c r="L180" s="33"/>
      <c r="M180" s="167" t="s">
        <v>20</v>
      </c>
      <c r="N180" s="168" t="s">
        <v>44</v>
      </c>
      <c r="O180" s="34"/>
      <c r="P180" s="169">
        <f>O180*H180</f>
        <v>0</v>
      </c>
      <c r="Q180" s="169">
        <v>5E-05</v>
      </c>
      <c r="R180" s="169">
        <f>Q180*H180</f>
        <v>0.0207765</v>
      </c>
      <c r="S180" s="169">
        <v>0</v>
      </c>
      <c r="T180" s="170">
        <f>S180*H180</f>
        <v>0</v>
      </c>
      <c r="AR180" s="16" t="s">
        <v>214</v>
      </c>
      <c r="AT180" s="16" t="s">
        <v>123</v>
      </c>
      <c r="AU180" s="16" t="s">
        <v>81</v>
      </c>
      <c r="AY180" s="16" t="s">
        <v>121</v>
      </c>
      <c r="BE180" s="171">
        <f>IF(N180="základní",J180,0)</f>
        <v>0</v>
      </c>
      <c r="BF180" s="171">
        <f>IF(N180="snížená",J180,0)</f>
        <v>0</v>
      </c>
      <c r="BG180" s="171">
        <f>IF(N180="zákl. přenesená",J180,0)</f>
        <v>0</v>
      </c>
      <c r="BH180" s="171">
        <f>IF(N180="sníž. přenesená",J180,0)</f>
        <v>0</v>
      </c>
      <c r="BI180" s="171">
        <f>IF(N180="nulová",J180,0)</f>
        <v>0</v>
      </c>
      <c r="BJ180" s="16" t="s">
        <v>22</v>
      </c>
      <c r="BK180" s="171">
        <f>ROUND(I180*H180,2)</f>
        <v>0</v>
      </c>
      <c r="BL180" s="16" t="s">
        <v>214</v>
      </c>
      <c r="BM180" s="16" t="s">
        <v>289</v>
      </c>
    </row>
    <row r="181" spans="2:47" s="1" customFormat="1" ht="13.5">
      <c r="B181" s="33"/>
      <c r="D181" s="172" t="s">
        <v>130</v>
      </c>
      <c r="F181" s="173" t="s">
        <v>290</v>
      </c>
      <c r="I181" s="133"/>
      <c r="L181" s="33"/>
      <c r="M181" s="62"/>
      <c r="N181" s="34"/>
      <c r="O181" s="34"/>
      <c r="P181" s="34"/>
      <c r="Q181" s="34"/>
      <c r="R181" s="34"/>
      <c r="S181" s="34"/>
      <c r="T181" s="63"/>
      <c r="AT181" s="16" t="s">
        <v>130</v>
      </c>
      <c r="AU181" s="16" t="s">
        <v>81</v>
      </c>
    </row>
    <row r="182" spans="2:47" s="1" customFormat="1" ht="27">
      <c r="B182" s="33"/>
      <c r="D182" s="172" t="s">
        <v>132</v>
      </c>
      <c r="F182" s="174" t="s">
        <v>270</v>
      </c>
      <c r="I182" s="133"/>
      <c r="L182" s="33"/>
      <c r="M182" s="62"/>
      <c r="N182" s="34"/>
      <c r="O182" s="34"/>
      <c r="P182" s="34"/>
      <c r="Q182" s="34"/>
      <c r="R182" s="34"/>
      <c r="S182" s="34"/>
      <c r="T182" s="63"/>
      <c r="AT182" s="16" t="s">
        <v>132</v>
      </c>
      <c r="AU182" s="16" t="s">
        <v>81</v>
      </c>
    </row>
    <row r="183" spans="2:51" s="11" customFormat="1" ht="13.5">
      <c r="B183" s="175"/>
      <c r="D183" s="172" t="s">
        <v>134</v>
      </c>
      <c r="E183" s="184" t="s">
        <v>20</v>
      </c>
      <c r="F183" s="187" t="s">
        <v>291</v>
      </c>
      <c r="H183" s="188">
        <v>44.28</v>
      </c>
      <c r="I183" s="180"/>
      <c r="L183" s="175"/>
      <c r="M183" s="181"/>
      <c r="N183" s="182"/>
      <c r="O183" s="182"/>
      <c r="P183" s="182"/>
      <c r="Q183" s="182"/>
      <c r="R183" s="182"/>
      <c r="S183" s="182"/>
      <c r="T183" s="183"/>
      <c r="AT183" s="184" t="s">
        <v>134</v>
      </c>
      <c r="AU183" s="184" t="s">
        <v>81</v>
      </c>
      <c r="AV183" s="11" t="s">
        <v>81</v>
      </c>
      <c r="AW183" s="11" t="s">
        <v>35</v>
      </c>
      <c r="AX183" s="11" t="s">
        <v>73</v>
      </c>
      <c r="AY183" s="184" t="s">
        <v>121</v>
      </c>
    </row>
    <row r="184" spans="2:51" s="11" customFormat="1" ht="13.5">
      <c r="B184" s="175"/>
      <c r="D184" s="172" t="s">
        <v>134</v>
      </c>
      <c r="E184" s="184" t="s">
        <v>20</v>
      </c>
      <c r="F184" s="187" t="s">
        <v>292</v>
      </c>
      <c r="H184" s="188">
        <v>371.25</v>
      </c>
      <c r="I184" s="180"/>
      <c r="L184" s="175"/>
      <c r="M184" s="181"/>
      <c r="N184" s="182"/>
      <c r="O184" s="182"/>
      <c r="P184" s="182"/>
      <c r="Q184" s="182"/>
      <c r="R184" s="182"/>
      <c r="S184" s="182"/>
      <c r="T184" s="183"/>
      <c r="AT184" s="184" t="s">
        <v>134</v>
      </c>
      <c r="AU184" s="184" t="s">
        <v>81</v>
      </c>
      <c r="AV184" s="11" t="s">
        <v>81</v>
      </c>
      <c r="AW184" s="11" t="s">
        <v>35</v>
      </c>
      <c r="AX184" s="11" t="s">
        <v>73</v>
      </c>
      <c r="AY184" s="184" t="s">
        <v>121</v>
      </c>
    </row>
    <row r="185" spans="2:51" s="12" customFormat="1" ht="13.5">
      <c r="B185" s="199"/>
      <c r="D185" s="176" t="s">
        <v>134</v>
      </c>
      <c r="E185" s="200" t="s">
        <v>20</v>
      </c>
      <c r="F185" s="201" t="s">
        <v>274</v>
      </c>
      <c r="H185" s="202">
        <v>415.53</v>
      </c>
      <c r="I185" s="203"/>
      <c r="L185" s="199"/>
      <c r="M185" s="204"/>
      <c r="N185" s="205"/>
      <c r="O185" s="205"/>
      <c r="P185" s="205"/>
      <c r="Q185" s="205"/>
      <c r="R185" s="205"/>
      <c r="S185" s="205"/>
      <c r="T185" s="206"/>
      <c r="AT185" s="207" t="s">
        <v>134</v>
      </c>
      <c r="AU185" s="207" t="s">
        <v>81</v>
      </c>
      <c r="AV185" s="12" t="s">
        <v>128</v>
      </c>
      <c r="AW185" s="12" t="s">
        <v>35</v>
      </c>
      <c r="AX185" s="12" t="s">
        <v>22</v>
      </c>
      <c r="AY185" s="207" t="s">
        <v>121</v>
      </c>
    </row>
    <row r="186" spans="2:65" s="1" customFormat="1" ht="22.5" customHeight="1">
      <c r="B186" s="159"/>
      <c r="C186" s="189" t="s">
        <v>293</v>
      </c>
      <c r="D186" s="189" t="s">
        <v>220</v>
      </c>
      <c r="E186" s="190" t="s">
        <v>294</v>
      </c>
      <c r="F186" s="191" t="s">
        <v>295</v>
      </c>
      <c r="G186" s="192" t="s">
        <v>228</v>
      </c>
      <c r="H186" s="193">
        <v>0.408</v>
      </c>
      <c r="I186" s="194"/>
      <c r="J186" s="195">
        <f>ROUND(I186*H186,2)</f>
        <v>0</v>
      </c>
      <c r="K186" s="191" t="s">
        <v>127</v>
      </c>
      <c r="L186" s="196"/>
      <c r="M186" s="197" t="s">
        <v>20</v>
      </c>
      <c r="N186" s="198" t="s">
        <v>44</v>
      </c>
      <c r="O186" s="34"/>
      <c r="P186" s="169">
        <f>O186*H186</f>
        <v>0</v>
      </c>
      <c r="Q186" s="169">
        <v>1</v>
      </c>
      <c r="R186" s="169">
        <f>Q186*H186</f>
        <v>0.408</v>
      </c>
      <c r="S186" s="169">
        <v>0</v>
      </c>
      <c r="T186" s="170">
        <f>S186*H186</f>
        <v>0</v>
      </c>
      <c r="AR186" s="16" t="s">
        <v>223</v>
      </c>
      <c r="AT186" s="16" t="s">
        <v>220</v>
      </c>
      <c r="AU186" s="16" t="s">
        <v>81</v>
      </c>
      <c r="AY186" s="16" t="s">
        <v>121</v>
      </c>
      <c r="BE186" s="171">
        <f>IF(N186="základní",J186,0)</f>
        <v>0</v>
      </c>
      <c r="BF186" s="171">
        <f>IF(N186="snížená",J186,0)</f>
        <v>0</v>
      </c>
      <c r="BG186" s="171">
        <f>IF(N186="zákl. přenesená",J186,0)</f>
        <v>0</v>
      </c>
      <c r="BH186" s="171">
        <f>IF(N186="sníž. přenesená",J186,0)</f>
        <v>0</v>
      </c>
      <c r="BI186" s="171">
        <f>IF(N186="nulová",J186,0)</f>
        <v>0</v>
      </c>
      <c r="BJ186" s="16" t="s">
        <v>22</v>
      </c>
      <c r="BK186" s="171">
        <f>ROUND(I186*H186,2)</f>
        <v>0</v>
      </c>
      <c r="BL186" s="16" t="s">
        <v>214</v>
      </c>
      <c r="BM186" s="16" t="s">
        <v>296</v>
      </c>
    </row>
    <row r="187" spans="2:47" s="1" customFormat="1" ht="13.5">
      <c r="B187" s="33"/>
      <c r="D187" s="172" t="s">
        <v>130</v>
      </c>
      <c r="F187" s="173" t="s">
        <v>297</v>
      </c>
      <c r="I187" s="133"/>
      <c r="L187" s="33"/>
      <c r="M187" s="62"/>
      <c r="N187" s="34"/>
      <c r="O187" s="34"/>
      <c r="P187" s="34"/>
      <c r="Q187" s="34"/>
      <c r="R187" s="34"/>
      <c r="S187" s="34"/>
      <c r="T187" s="63"/>
      <c r="AT187" s="16" t="s">
        <v>130</v>
      </c>
      <c r="AU187" s="16" t="s">
        <v>81</v>
      </c>
    </row>
    <row r="188" spans="2:47" s="1" customFormat="1" ht="27">
      <c r="B188" s="33"/>
      <c r="D188" s="172" t="s">
        <v>280</v>
      </c>
      <c r="F188" s="174" t="s">
        <v>298</v>
      </c>
      <c r="I188" s="133"/>
      <c r="L188" s="33"/>
      <c r="M188" s="62"/>
      <c r="N188" s="34"/>
      <c r="O188" s="34"/>
      <c r="P188" s="34"/>
      <c r="Q188" s="34"/>
      <c r="R188" s="34"/>
      <c r="S188" s="34"/>
      <c r="T188" s="63"/>
      <c r="AT188" s="16" t="s">
        <v>280</v>
      </c>
      <c r="AU188" s="16" t="s">
        <v>81</v>
      </c>
    </row>
    <row r="189" spans="2:51" s="11" customFormat="1" ht="13.5">
      <c r="B189" s="175"/>
      <c r="D189" s="172" t="s">
        <v>134</v>
      </c>
      <c r="E189" s="184" t="s">
        <v>20</v>
      </c>
      <c r="F189" s="187" t="s">
        <v>299</v>
      </c>
      <c r="H189" s="188">
        <v>0.371</v>
      </c>
      <c r="I189" s="180"/>
      <c r="L189" s="175"/>
      <c r="M189" s="181"/>
      <c r="N189" s="182"/>
      <c r="O189" s="182"/>
      <c r="P189" s="182"/>
      <c r="Q189" s="182"/>
      <c r="R189" s="182"/>
      <c r="S189" s="182"/>
      <c r="T189" s="183"/>
      <c r="AT189" s="184" t="s">
        <v>134</v>
      </c>
      <c r="AU189" s="184" t="s">
        <v>81</v>
      </c>
      <c r="AV189" s="11" t="s">
        <v>81</v>
      </c>
      <c r="AW189" s="11" t="s">
        <v>35</v>
      </c>
      <c r="AX189" s="11" t="s">
        <v>22</v>
      </c>
      <c r="AY189" s="184" t="s">
        <v>121</v>
      </c>
    </row>
    <row r="190" spans="2:51" s="11" customFormat="1" ht="13.5">
      <c r="B190" s="175"/>
      <c r="D190" s="176" t="s">
        <v>134</v>
      </c>
      <c r="F190" s="178" t="s">
        <v>300</v>
      </c>
      <c r="H190" s="179">
        <v>0.408</v>
      </c>
      <c r="I190" s="180"/>
      <c r="L190" s="175"/>
      <c r="M190" s="181"/>
      <c r="N190" s="182"/>
      <c r="O190" s="182"/>
      <c r="P190" s="182"/>
      <c r="Q190" s="182"/>
      <c r="R190" s="182"/>
      <c r="S190" s="182"/>
      <c r="T190" s="183"/>
      <c r="AT190" s="184" t="s">
        <v>134</v>
      </c>
      <c r="AU190" s="184" t="s">
        <v>81</v>
      </c>
      <c r="AV190" s="11" t="s">
        <v>81</v>
      </c>
      <c r="AW190" s="11" t="s">
        <v>4</v>
      </c>
      <c r="AX190" s="11" t="s">
        <v>22</v>
      </c>
      <c r="AY190" s="184" t="s">
        <v>121</v>
      </c>
    </row>
    <row r="191" spans="2:65" s="1" customFormat="1" ht="22.5" customHeight="1">
      <c r="B191" s="159"/>
      <c r="C191" s="189" t="s">
        <v>301</v>
      </c>
      <c r="D191" s="189" t="s">
        <v>220</v>
      </c>
      <c r="E191" s="190" t="s">
        <v>302</v>
      </c>
      <c r="F191" s="191" t="s">
        <v>303</v>
      </c>
      <c r="G191" s="192" t="s">
        <v>228</v>
      </c>
      <c r="H191" s="193">
        <v>0.048</v>
      </c>
      <c r="I191" s="194"/>
      <c r="J191" s="195">
        <f>ROUND(I191*H191,2)</f>
        <v>0</v>
      </c>
      <c r="K191" s="191" t="s">
        <v>20</v>
      </c>
      <c r="L191" s="196"/>
      <c r="M191" s="197" t="s">
        <v>20</v>
      </c>
      <c r="N191" s="198" t="s">
        <v>44</v>
      </c>
      <c r="O191" s="34"/>
      <c r="P191" s="169">
        <f>O191*H191</f>
        <v>0</v>
      </c>
      <c r="Q191" s="169">
        <v>1</v>
      </c>
      <c r="R191" s="169">
        <f>Q191*H191</f>
        <v>0.048</v>
      </c>
      <c r="S191" s="169">
        <v>0</v>
      </c>
      <c r="T191" s="170">
        <f>S191*H191</f>
        <v>0</v>
      </c>
      <c r="AR191" s="16" t="s">
        <v>223</v>
      </c>
      <c r="AT191" s="16" t="s">
        <v>220</v>
      </c>
      <c r="AU191" s="16" t="s">
        <v>81</v>
      </c>
      <c r="AY191" s="16" t="s">
        <v>121</v>
      </c>
      <c r="BE191" s="171">
        <f>IF(N191="základní",J191,0)</f>
        <v>0</v>
      </c>
      <c r="BF191" s="171">
        <f>IF(N191="snížená",J191,0)</f>
        <v>0</v>
      </c>
      <c r="BG191" s="171">
        <f>IF(N191="zákl. přenesená",J191,0)</f>
        <v>0</v>
      </c>
      <c r="BH191" s="171">
        <f>IF(N191="sníž. přenesená",J191,0)</f>
        <v>0</v>
      </c>
      <c r="BI191" s="171">
        <f>IF(N191="nulová",J191,0)</f>
        <v>0</v>
      </c>
      <c r="BJ191" s="16" t="s">
        <v>22</v>
      </c>
      <c r="BK191" s="171">
        <f>ROUND(I191*H191,2)</f>
        <v>0</v>
      </c>
      <c r="BL191" s="16" t="s">
        <v>214</v>
      </c>
      <c r="BM191" s="16" t="s">
        <v>304</v>
      </c>
    </row>
    <row r="192" spans="2:47" s="1" customFormat="1" ht="13.5">
      <c r="B192" s="33"/>
      <c r="D192" s="172" t="s">
        <v>130</v>
      </c>
      <c r="F192" s="173" t="s">
        <v>305</v>
      </c>
      <c r="I192" s="133"/>
      <c r="L192" s="33"/>
      <c r="M192" s="62"/>
      <c r="N192" s="34"/>
      <c r="O192" s="34"/>
      <c r="P192" s="34"/>
      <c r="Q192" s="34"/>
      <c r="R192" s="34"/>
      <c r="S192" s="34"/>
      <c r="T192" s="63"/>
      <c r="AT192" s="16" t="s">
        <v>130</v>
      </c>
      <c r="AU192" s="16" t="s">
        <v>81</v>
      </c>
    </row>
    <row r="193" spans="2:47" s="1" customFormat="1" ht="27">
      <c r="B193" s="33"/>
      <c r="D193" s="172" t="s">
        <v>280</v>
      </c>
      <c r="F193" s="174" t="s">
        <v>306</v>
      </c>
      <c r="I193" s="133"/>
      <c r="L193" s="33"/>
      <c r="M193" s="62"/>
      <c r="N193" s="34"/>
      <c r="O193" s="34"/>
      <c r="P193" s="34"/>
      <c r="Q193" s="34"/>
      <c r="R193" s="34"/>
      <c r="S193" s="34"/>
      <c r="T193" s="63"/>
      <c r="AT193" s="16" t="s">
        <v>280</v>
      </c>
      <c r="AU193" s="16" t="s">
        <v>81</v>
      </c>
    </row>
    <row r="194" spans="2:51" s="11" customFormat="1" ht="13.5">
      <c r="B194" s="175"/>
      <c r="D194" s="172" t="s">
        <v>134</v>
      </c>
      <c r="E194" s="184" t="s">
        <v>20</v>
      </c>
      <c r="F194" s="187" t="s">
        <v>307</v>
      </c>
      <c r="H194" s="188">
        <v>0.044</v>
      </c>
      <c r="I194" s="180"/>
      <c r="L194" s="175"/>
      <c r="M194" s="181"/>
      <c r="N194" s="182"/>
      <c r="O194" s="182"/>
      <c r="P194" s="182"/>
      <c r="Q194" s="182"/>
      <c r="R194" s="182"/>
      <c r="S194" s="182"/>
      <c r="T194" s="183"/>
      <c r="AT194" s="184" t="s">
        <v>134</v>
      </c>
      <c r="AU194" s="184" t="s">
        <v>81</v>
      </c>
      <c r="AV194" s="11" t="s">
        <v>81</v>
      </c>
      <c r="AW194" s="11" t="s">
        <v>35</v>
      </c>
      <c r="AX194" s="11" t="s">
        <v>22</v>
      </c>
      <c r="AY194" s="184" t="s">
        <v>121</v>
      </c>
    </row>
    <row r="195" spans="2:51" s="11" customFormat="1" ht="13.5">
      <c r="B195" s="175"/>
      <c r="D195" s="176" t="s">
        <v>134</v>
      </c>
      <c r="F195" s="178" t="s">
        <v>308</v>
      </c>
      <c r="H195" s="179">
        <v>0.048</v>
      </c>
      <c r="I195" s="180"/>
      <c r="L195" s="175"/>
      <c r="M195" s="181"/>
      <c r="N195" s="182"/>
      <c r="O195" s="182"/>
      <c r="P195" s="182"/>
      <c r="Q195" s="182"/>
      <c r="R195" s="182"/>
      <c r="S195" s="182"/>
      <c r="T195" s="183"/>
      <c r="AT195" s="184" t="s">
        <v>134</v>
      </c>
      <c r="AU195" s="184" t="s">
        <v>81</v>
      </c>
      <c r="AV195" s="11" t="s">
        <v>81</v>
      </c>
      <c r="AW195" s="11" t="s">
        <v>4</v>
      </c>
      <c r="AX195" s="11" t="s">
        <v>22</v>
      </c>
      <c r="AY195" s="184" t="s">
        <v>121</v>
      </c>
    </row>
    <row r="196" spans="2:65" s="1" customFormat="1" ht="22.5" customHeight="1">
      <c r="B196" s="159"/>
      <c r="C196" s="160" t="s">
        <v>309</v>
      </c>
      <c r="D196" s="160" t="s">
        <v>123</v>
      </c>
      <c r="E196" s="161" t="s">
        <v>310</v>
      </c>
      <c r="F196" s="162" t="s">
        <v>311</v>
      </c>
      <c r="G196" s="163" t="s">
        <v>267</v>
      </c>
      <c r="H196" s="164">
        <v>123.29</v>
      </c>
      <c r="I196" s="165"/>
      <c r="J196" s="166">
        <f>ROUND(I196*H196,2)</f>
        <v>0</v>
      </c>
      <c r="K196" s="162" t="s">
        <v>127</v>
      </c>
      <c r="L196" s="33"/>
      <c r="M196" s="167" t="s">
        <v>20</v>
      </c>
      <c r="N196" s="168" t="s">
        <v>44</v>
      </c>
      <c r="O196" s="34"/>
      <c r="P196" s="169">
        <f>O196*H196</f>
        <v>0</v>
      </c>
      <c r="Q196" s="169">
        <v>5E-05</v>
      </c>
      <c r="R196" s="169">
        <f>Q196*H196</f>
        <v>0.006164500000000001</v>
      </c>
      <c r="S196" s="169">
        <v>0</v>
      </c>
      <c r="T196" s="170">
        <f>S196*H196</f>
        <v>0</v>
      </c>
      <c r="AR196" s="16" t="s">
        <v>214</v>
      </c>
      <c r="AT196" s="16" t="s">
        <v>123</v>
      </c>
      <c r="AU196" s="16" t="s">
        <v>81</v>
      </c>
      <c r="AY196" s="16" t="s">
        <v>121</v>
      </c>
      <c r="BE196" s="171">
        <f>IF(N196="základní",J196,0)</f>
        <v>0</v>
      </c>
      <c r="BF196" s="171">
        <f>IF(N196="snížená",J196,0)</f>
        <v>0</v>
      </c>
      <c r="BG196" s="171">
        <f>IF(N196="zákl. přenesená",J196,0)</f>
        <v>0</v>
      </c>
      <c r="BH196" s="171">
        <f>IF(N196="sníž. přenesená",J196,0)</f>
        <v>0</v>
      </c>
      <c r="BI196" s="171">
        <f>IF(N196="nulová",J196,0)</f>
        <v>0</v>
      </c>
      <c r="BJ196" s="16" t="s">
        <v>22</v>
      </c>
      <c r="BK196" s="171">
        <f>ROUND(I196*H196,2)</f>
        <v>0</v>
      </c>
      <c r="BL196" s="16" t="s">
        <v>214</v>
      </c>
      <c r="BM196" s="16" t="s">
        <v>312</v>
      </c>
    </row>
    <row r="197" spans="2:47" s="1" customFormat="1" ht="13.5">
      <c r="B197" s="33"/>
      <c r="D197" s="172" t="s">
        <v>130</v>
      </c>
      <c r="F197" s="173" t="s">
        <v>313</v>
      </c>
      <c r="I197" s="133"/>
      <c r="L197" s="33"/>
      <c r="M197" s="62"/>
      <c r="N197" s="34"/>
      <c r="O197" s="34"/>
      <c r="P197" s="34"/>
      <c r="Q197" s="34"/>
      <c r="R197" s="34"/>
      <c r="S197" s="34"/>
      <c r="T197" s="63"/>
      <c r="AT197" s="16" t="s">
        <v>130</v>
      </c>
      <c r="AU197" s="16" t="s">
        <v>81</v>
      </c>
    </row>
    <row r="198" spans="2:47" s="1" customFormat="1" ht="27">
      <c r="B198" s="33"/>
      <c r="D198" s="172" t="s">
        <v>132</v>
      </c>
      <c r="F198" s="174" t="s">
        <v>270</v>
      </c>
      <c r="I198" s="133"/>
      <c r="L198" s="33"/>
      <c r="M198" s="62"/>
      <c r="N198" s="34"/>
      <c r="O198" s="34"/>
      <c r="P198" s="34"/>
      <c r="Q198" s="34"/>
      <c r="R198" s="34"/>
      <c r="S198" s="34"/>
      <c r="T198" s="63"/>
      <c r="AT198" s="16" t="s">
        <v>132</v>
      </c>
      <c r="AU198" s="16" t="s">
        <v>81</v>
      </c>
    </row>
    <row r="199" spans="2:51" s="11" customFormat="1" ht="13.5">
      <c r="B199" s="175"/>
      <c r="D199" s="172" t="s">
        <v>134</v>
      </c>
      <c r="E199" s="184" t="s">
        <v>20</v>
      </c>
      <c r="F199" s="187" t="s">
        <v>314</v>
      </c>
      <c r="H199" s="188">
        <v>50.15</v>
      </c>
      <c r="I199" s="180"/>
      <c r="L199" s="175"/>
      <c r="M199" s="181"/>
      <c r="N199" s="182"/>
      <c r="O199" s="182"/>
      <c r="P199" s="182"/>
      <c r="Q199" s="182"/>
      <c r="R199" s="182"/>
      <c r="S199" s="182"/>
      <c r="T199" s="183"/>
      <c r="AT199" s="184" t="s">
        <v>134</v>
      </c>
      <c r="AU199" s="184" t="s">
        <v>81</v>
      </c>
      <c r="AV199" s="11" t="s">
        <v>81</v>
      </c>
      <c r="AW199" s="11" t="s">
        <v>35</v>
      </c>
      <c r="AX199" s="11" t="s">
        <v>73</v>
      </c>
      <c r="AY199" s="184" t="s">
        <v>121</v>
      </c>
    </row>
    <row r="200" spans="2:51" s="11" customFormat="1" ht="13.5">
      <c r="B200" s="175"/>
      <c r="D200" s="172" t="s">
        <v>134</v>
      </c>
      <c r="E200" s="184" t="s">
        <v>20</v>
      </c>
      <c r="F200" s="187" t="s">
        <v>315</v>
      </c>
      <c r="H200" s="188">
        <v>73.14</v>
      </c>
      <c r="I200" s="180"/>
      <c r="L200" s="175"/>
      <c r="M200" s="181"/>
      <c r="N200" s="182"/>
      <c r="O200" s="182"/>
      <c r="P200" s="182"/>
      <c r="Q200" s="182"/>
      <c r="R200" s="182"/>
      <c r="S200" s="182"/>
      <c r="T200" s="183"/>
      <c r="AT200" s="184" t="s">
        <v>134</v>
      </c>
      <c r="AU200" s="184" t="s">
        <v>81</v>
      </c>
      <c r="AV200" s="11" t="s">
        <v>81</v>
      </c>
      <c r="AW200" s="11" t="s">
        <v>35</v>
      </c>
      <c r="AX200" s="11" t="s">
        <v>73</v>
      </c>
      <c r="AY200" s="184" t="s">
        <v>121</v>
      </c>
    </row>
    <row r="201" spans="2:51" s="12" customFormat="1" ht="13.5">
      <c r="B201" s="199"/>
      <c r="D201" s="176" t="s">
        <v>134</v>
      </c>
      <c r="E201" s="200" t="s">
        <v>20</v>
      </c>
      <c r="F201" s="201" t="s">
        <v>274</v>
      </c>
      <c r="H201" s="202">
        <v>123.29</v>
      </c>
      <c r="I201" s="203"/>
      <c r="L201" s="199"/>
      <c r="M201" s="204"/>
      <c r="N201" s="205"/>
      <c r="O201" s="205"/>
      <c r="P201" s="205"/>
      <c r="Q201" s="205"/>
      <c r="R201" s="205"/>
      <c r="S201" s="205"/>
      <c r="T201" s="206"/>
      <c r="AT201" s="207" t="s">
        <v>134</v>
      </c>
      <c r="AU201" s="207" t="s">
        <v>81</v>
      </c>
      <c r="AV201" s="12" t="s">
        <v>128</v>
      </c>
      <c r="AW201" s="12" t="s">
        <v>35</v>
      </c>
      <c r="AX201" s="12" t="s">
        <v>22</v>
      </c>
      <c r="AY201" s="207" t="s">
        <v>121</v>
      </c>
    </row>
    <row r="202" spans="2:65" s="1" customFormat="1" ht="22.5" customHeight="1">
      <c r="B202" s="159"/>
      <c r="C202" s="189" t="s">
        <v>316</v>
      </c>
      <c r="D202" s="189" t="s">
        <v>220</v>
      </c>
      <c r="E202" s="190" t="s">
        <v>317</v>
      </c>
      <c r="F202" s="191" t="s">
        <v>318</v>
      </c>
      <c r="G202" s="192" t="s">
        <v>228</v>
      </c>
      <c r="H202" s="193">
        <v>0.08</v>
      </c>
      <c r="I202" s="194"/>
      <c r="J202" s="195">
        <f>ROUND(I202*H202,2)</f>
        <v>0</v>
      </c>
      <c r="K202" s="191" t="s">
        <v>127</v>
      </c>
      <c r="L202" s="196"/>
      <c r="M202" s="197" t="s">
        <v>20</v>
      </c>
      <c r="N202" s="198" t="s">
        <v>44</v>
      </c>
      <c r="O202" s="34"/>
      <c r="P202" s="169">
        <f>O202*H202</f>
        <v>0</v>
      </c>
      <c r="Q202" s="169">
        <v>1</v>
      </c>
      <c r="R202" s="169">
        <f>Q202*H202</f>
        <v>0.08</v>
      </c>
      <c r="S202" s="169">
        <v>0</v>
      </c>
      <c r="T202" s="170">
        <f>S202*H202</f>
        <v>0</v>
      </c>
      <c r="AR202" s="16" t="s">
        <v>223</v>
      </c>
      <c r="AT202" s="16" t="s">
        <v>220</v>
      </c>
      <c r="AU202" s="16" t="s">
        <v>81</v>
      </c>
      <c r="AY202" s="16" t="s">
        <v>121</v>
      </c>
      <c r="BE202" s="171">
        <f>IF(N202="základní",J202,0)</f>
        <v>0</v>
      </c>
      <c r="BF202" s="171">
        <f>IF(N202="snížená",J202,0)</f>
        <v>0</v>
      </c>
      <c r="BG202" s="171">
        <f>IF(N202="zákl. přenesená",J202,0)</f>
        <v>0</v>
      </c>
      <c r="BH202" s="171">
        <f>IF(N202="sníž. přenesená",J202,0)</f>
        <v>0</v>
      </c>
      <c r="BI202" s="171">
        <f>IF(N202="nulová",J202,0)</f>
        <v>0</v>
      </c>
      <c r="BJ202" s="16" t="s">
        <v>22</v>
      </c>
      <c r="BK202" s="171">
        <f>ROUND(I202*H202,2)</f>
        <v>0</v>
      </c>
      <c r="BL202" s="16" t="s">
        <v>214</v>
      </c>
      <c r="BM202" s="16" t="s">
        <v>319</v>
      </c>
    </row>
    <row r="203" spans="2:47" s="1" customFormat="1" ht="13.5">
      <c r="B203" s="33"/>
      <c r="D203" s="172" t="s">
        <v>130</v>
      </c>
      <c r="F203" s="173" t="s">
        <v>320</v>
      </c>
      <c r="I203" s="133"/>
      <c r="L203" s="33"/>
      <c r="M203" s="62"/>
      <c r="N203" s="34"/>
      <c r="O203" s="34"/>
      <c r="P203" s="34"/>
      <c r="Q203" s="34"/>
      <c r="R203" s="34"/>
      <c r="S203" s="34"/>
      <c r="T203" s="63"/>
      <c r="AT203" s="16" t="s">
        <v>130</v>
      </c>
      <c r="AU203" s="16" t="s">
        <v>81</v>
      </c>
    </row>
    <row r="204" spans="2:47" s="1" customFormat="1" ht="27">
      <c r="B204" s="33"/>
      <c r="D204" s="172" t="s">
        <v>280</v>
      </c>
      <c r="F204" s="174" t="s">
        <v>321</v>
      </c>
      <c r="I204" s="133"/>
      <c r="L204" s="33"/>
      <c r="M204" s="62"/>
      <c r="N204" s="34"/>
      <c r="O204" s="34"/>
      <c r="P204" s="34"/>
      <c r="Q204" s="34"/>
      <c r="R204" s="34"/>
      <c r="S204" s="34"/>
      <c r="T204" s="63"/>
      <c r="AT204" s="16" t="s">
        <v>280</v>
      </c>
      <c r="AU204" s="16" t="s">
        <v>81</v>
      </c>
    </row>
    <row r="205" spans="2:51" s="11" customFormat="1" ht="13.5">
      <c r="B205" s="175"/>
      <c r="D205" s="172" t="s">
        <v>134</v>
      </c>
      <c r="E205" s="184" t="s">
        <v>20</v>
      </c>
      <c r="F205" s="187" t="s">
        <v>322</v>
      </c>
      <c r="H205" s="188">
        <v>0.073</v>
      </c>
      <c r="I205" s="180"/>
      <c r="L205" s="175"/>
      <c r="M205" s="181"/>
      <c r="N205" s="182"/>
      <c r="O205" s="182"/>
      <c r="P205" s="182"/>
      <c r="Q205" s="182"/>
      <c r="R205" s="182"/>
      <c r="S205" s="182"/>
      <c r="T205" s="183"/>
      <c r="AT205" s="184" t="s">
        <v>134</v>
      </c>
      <c r="AU205" s="184" t="s">
        <v>81</v>
      </c>
      <c r="AV205" s="11" t="s">
        <v>81</v>
      </c>
      <c r="AW205" s="11" t="s">
        <v>35</v>
      </c>
      <c r="AX205" s="11" t="s">
        <v>22</v>
      </c>
      <c r="AY205" s="184" t="s">
        <v>121</v>
      </c>
    </row>
    <row r="206" spans="2:51" s="11" customFormat="1" ht="13.5">
      <c r="B206" s="175"/>
      <c r="D206" s="176" t="s">
        <v>134</v>
      </c>
      <c r="F206" s="178" t="s">
        <v>323</v>
      </c>
      <c r="H206" s="179">
        <v>0.08</v>
      </c>
      <c r="I206" s="180"/>
      <c r="L206" s="175"/>
      <c r="M206" s="181"/>
      <c r="N206" s="182"/>
      <c r="O206" s="182"/>
      <c r="P206" s="182"/>
      <c r="Q206" s="182"/>
      <c r="R206" s="182"/>
      <c r="S206" s="182"/>
      <c r="T206" s="183"/>
      <c r="AT206" s="184" t="s">
        <v>134</v>
      </c>
      <c r="AU206" s="184" t="s">
        <v>81</v>
      </c>
      <c r="AV206" s="11" t="s">
        <v>81</v>
      </c>
      <c r="AW206" s="11" t="s">
        <v>4</v>
      </c>
      <c r="AX206" s="11" t="s">
        <v>22</v>
      </c>
      <c r="AY206" s="184" t="s">
        <v>121</v>
      </c>
    </row>
    <row r="207" spans="2:65" s="1" customFormat="1" ht="22.5" customHeight="1">
      <c r="B207" s="159"/>
      <c r="C207" s="189" t="s">
        <v>324</v>
      </c>
      <c r="D207" s="189" t="s">
        <v>220</v>
      </c>
      <c r="E207" s="190" t="s">
        <v>302</v>
      </c>
      <c r="F207" s="191" t="s">
        <v>303</v>
      </c>
      <c r="G207" s="192" t="s">
        <v>228</v>
      </c>
      <c r="H207" s="193">
        <v>0.055</v>
      </c>
      <c r="I207" s="194"/>
      <c r="J207" s="195">
        <f>ROUND(I207*H207,2)</f>
        <v>0</v>
      </c>
      <c r="K207" s="191" t="s">
        <v>20</v>
      </c>
      <c r="L207" s="196"/>
      <c r="M207" s="197" t="s">
        <v>20</v>
      </c>
      <c r="N207" s="198" t="s">
        <v>44</v>
      </c>
      <c r="O207" s="34"/>
      <c r="P207" s="169">
        <f>O207*H207</f>
        <v>0</v>
      </c>
      <c r="Q207" s="169">
        <v>1</v>
      </c>
      <c r="R207" s="169">
        <f>Q207*H207</f>
        <v>0.055</v>
      </c>
      <c r="S207" s="169">
        <v>0</v>
      </c>
      <c r="T207" s="170">
        <f>S207*H207</f>
        <v>0</v>
      </c>
      <c r="AR207" s="16" t="s">
        <v>223</v>
      </c>
      <c r="AT207" s="16" t="s">
        <v>220</v>
      </c>
      <c r="AU207" s="16" t="s">
        <v>81</v>
      </c>
      <c r="AY207" s="16" t="s">
        <v>121</v>
      </c>
      <c r="BE207" s="171">
        <f>IF(N207="základní",J207,0)</f>
        <v>0</v>
      </c>
      <c r="BF207" s="171">
        <f>IF(N207="snížená",J207,0)</f>
        <v>0</v>
      </c>
      <c r="BG207" s="171">
        <f>IF(N207="zákl. přenesená",J207,0)</f>
        <v>0</v>
      </c>
      <c r="BH207" s="171">
        <f>IF(N207="sníž. přenesená",J207,0)</f>
        <v>0</v>
      </c>
      <c r="BI207" s="171">
        <f>IF(N207="nulová",J207,0)</f>
        <v>0</v>
      </c>
      <c r="BJ207" s="16" t="s">
        <v>22</v>
      </c>
      <c r="BK207" s="171">
        <f>ROUND(I207*H207,2)</f>
        <v>0</v>
      </c>
      <c r="BL207" s="16" t="s">
        <v>214</v>
      </c>
      <c r="BM207" s="16" t="s">
        <v>325</v>
      </c>
    </row>
    <row r="208" spans="2:47" s="1" customFormat="1" ht="13.5">
      <c r="B208" s="33"/>
      <c r="D208" s="172" t="s">
        <v>130</v>
      </c>
      <c r="F208" s="173" t="s">
        <v>305</v>
      </c>
      <c r="I208" s="133"/>
      <c r="L208" s="33"/>
      <c r="M208" s="62"/>
      <c r="N208" s="34"/>
      <c r="O208" s="34"/>
      <c r="P208" s="34"/>
      <c r="Q208" s="34"/>
      <c r="R208" s="34"/>
      <c r="S208" s="34"/>
      <c r="T208" s="63"/>
      <c r="AT208" s="16" t="s">
        <v>130</v>
      </c>
      <c r="AU208" s="16" t="s">
        <v>81</v>
      </c>
    </row>
    <row r="209" spans="2:47" s="1" customFormat="1" ht="27">
      <c r="B209" s="33"/>
      <c r="D209" s="172" t="s">
        <v>280</v>
      </c>
      <c r="F209" s="174" t="s">
        <v>326</v>
      </c>
      <c r="I209" s="133"/>
      <c r="L209" s="33"/>
      <c r="M209" s="62"/>
      <c r="N209" s="34"/>
      <c r="O209" s="34"/>
      <c r="P209" s="34"/>
      <c r="Q209" s="34"/>
      <c r="R209" s="34"/>
      <c r="S209" s="34"/>
      <c r="T209" s="63"/>
      <c r="AT209" s="16" t="s">
        <v>280</v>
      </c>
      <c r="AU209" s="16" t="s">
        <v>81</v>
      </c>
    </row>
    <row r="210" spans="2:51" s="11" customFormat="1" ht="13.5">
      <c r="B210" s="175"/>
      <c r="D210" s="172" t="s">
        <v>134</v>
      </c>
      <c r="E210" s="184" t="s">
        <v>20</v>
      </c>
      <c r="F210" s="187" t="s">
        <v>327</v>
      </c>
      <c r="H210" s="188">
        <v>0.05</v>
      </c>
      <c r="I210" s="180"/>
      <c r="L210" s="175"/>
      <c r="M210" s="181"/>
      <c r="N210" s="182"/>
      <c r="O210" s="182"/>
      <c r="P210" s="182"/>
      <c r="Q210" s="182"/>
      <c r="R210" s="182"/>
      <c r="S210" s="182"/>
      <c r="T210" s="183"/>
      <c r="AT210" s="184" t="s">
        <v>134</v>
      </c>
      <c r="AU210" s="184" t="s">
        <v>81</v>
      </c>
      <c r="AV210" s="11" t="s">
        <v>81</v>
      </c>
      <c r="AW210" s="11" t="s">
        <v>35</v>
      </c>
      <c r="AX210" s="11" t="s">
        <v>22</v>
      </c>
      <c r="AY210" s="184" t="s">
        <v>121</v>
      </c>
    </row>
    <row r="211" spans="2:51" s="11" customFormat="1" ht="13.5">
      <c r="B211" s="175"/>
      <c r="D211" s="176" t="s">
        <v>134</v>
      </c>
      <c r="F211" s="178" t="s">
        <v>328</v>
      </c>
      <c r="H211" s="179">
        <v>0.055</v>
      </c>
      <c r="I211" s="180"/>
      <c r="L211" s="175"/>
      <c r="M211" s="181"/>
      <c r="N211" s="182"/>
      <c r="O211" s="182"/>
      <c r="P211" s="182"/>
      <c r="Q211" s="182"/>
      <c r="R211" s="182"/>
      <c r="S211" s="182"/>
      <c r="T211" s="183"/>
      <c r="AT211" s="184" t="s">
        <v>134</v>
      </c>
      <c r="AU211" s="184" t="s">
        <v>81</v>
      </c>
      <c r="AV211" s="11" t="s">
        <v>81</v>
      </c>
      <c r="AW211" s="11" t="s">
        <v>4</v>
      </c>
      <c r="AX211" s="11" t="s">
        <v>22</v>
      </c>
      <c r="AY211" s="184" t="s">
        <v>121</v>
      </c>
    </row>
    <row r="212" spans="2:65" s="1" customFormat="1" ht="22.5" customHeight="1">
      <c r="B212" s="159"/>
      <c r="C212" s="160" t="s">
        <v>329</v>
      </c>
      <c r="D212" s="160" t="s">
        <v>123</v>
      </c>
      <c r="E212" s="161" t="s">
        <v>330</v>
      </c>
      <c r="F212" s="162" t="s">
        <v>331</v>
      </c>
      <c r="G212" s="163" t="s">
        <v>267</v>
      </c>
      <c r="H212" s="164">
        <v>232.53</v>
      </c>
      <c r="I212" s="165"/>
      <c r="J212" s="166">
        <f>ROUND(I212*H212,2)</f>
        <v>0</v>
      </c>
      <c r="K212" s="162" t="s">
        <v>127</v>
      </c>
      <c r="L212" s="33"/>
      <c r="M212" s="167" t="s">
        <v>20</v>
      </c>
      <c r="N212" s="168" t="s">
        <v>44</v>
      </c>
      <c r="O212" s="34"/>
      <c r="P212" s="169">
        <f>O212*H212</f>
        <v>0</v>
      </c>
      <c r="Q212" s="169">
        <v>5E-05</v>
      </c>
      <c r="R212" s="169">
        <f>Q212*H212</f>
        <v>0.011626500000000001</v>
      </c>
      <c r="S212" s="169">
        <v>0</v>
      </c>
      <c r="T212" s="170">
        <f>S212*H212</f>
        <v>0</v>
      </c>
      <c r="AR212" s="16" t="s">
        <v>214</v>
      </c>
      <c r="AT212" s="16" t="s">
        <v>123</v>
      </c>
      <c r="AU212" s="16" t="s">
        <v>81</v>
      </c>
      <c r="AY212" s="16" t="s">
        <v>121</v>
      </c>
      <c r="BE212" s="171">
        <f>IF(N212="základní",J212,0)</f>
        <v>0</v>
      </c>
      <c r="BF212" s="171">
        <f>IF(N212="snížená",J212,0)</f>
        <v>0</v>
      </c>
      <c r="BG212" s="171">
        <f>IF(N212="zákl. přenesená",J212,0)</f>
        <v>0</v>
      </c>
      <c r="BH212" s="171">
        <f>IF(N212="sníž. přenesená",J212,0)</f>
        <v>0</v>
      </c>
      <c r="BI212" s="171">
        <f>IF(N212="nulová",J212,0)</f>
        <v>0</v>
      </c>
      <c r="BJ212" s="16" t="s">
        <v>22</v>
      </c>
      <c r="BK212" s="171">
        <f>ROUND(I212*H212,2)</f>
        <v>0</v>
      </c>
      <c r="BL212" s="16" t="s">
        <v>214</v>
      </c>
      <c r="BM212" s="16" t="s">
        <v>332</v>
      </c>
    </row>
    <row r="213" spans="2:47" s="1" customFormat="1" ht="13.5">
      <c r="B213" s="33"/>
      <c r="D213" s="172" t="s">
        <v>130</v>
      </c>
      <c r="F213" s="173" t="s">
        <v>333</v>
      </c>
      <c r="I213" s="133"/>
      <c r="L213" s="33"/>
      <c r="M213" s="62"/>
      <c r="N213" s="34"/>
      <c r="O213" s="34"/>
      <c r="P213" s="34"/>
      <c r="Q213" s="34"/>
      <c r="R213" s="34"/>
      <c r="S213" s="34"/>
      <c r="T213" s="63"/>
      <c r="AT213" s="16" t="s">
        <v>130</v>
      </c>
      <c r="AU213" s="16" t="s">
        <v>81</v>
      </c>
    </row>
    <row r="214" spans="2:47" s="1" customFormat="1" ht="27">
      <c r="B214" s="33"/>
      <c r="D214" s="172" t="s">
        <v>132</v>
      </c>
      <c r="F214" s="174" t="s">
        <v>270</v>
      </c>
      <c r="I214" s="133"/>
      <c r="L214" s="33"/>
      <c r="M214" s="62"/>
      <c r="N214" s="34"/>
      <c r="O214" s="34"/>
      <c r="P214" s="34"/>
      <c r="Q214" s="34"/>
      <c r="R214" s="34"/>
      <c r="S214" s="34"/>
      <c r="T214" s="63"/>
      <c r="AT214" s="16" t="s">
        <v>132</v>
      </c>
      <c r="AU214" s="16" t="s">
        <v>81</v>
      </c>
    </row>
    <row r="215" spans="2:51" s="11" customFormat="1" ht="13.5">
      <c r="B215" s="175"/>
      <c r="D215" s="176" t="s">
        <v>134</v>
      </c>
      <c r="E215" s="177" t="s">
        <v>20</v>
      </c>
      <c r="F215" s="178" t="s">
        <v>334</v>
      </c>
      <c r="H215" s="179">
        <v>232.53</v>
      </c>
      <c r="I215" s="180"/>
      <c r="L215" s="175"/>
      <c r="M215" s="181"/>
      <c r="N215" s="182"/>
      <c r="O215" s="182"/>
      <c r="P215" s="182"/>
      <c r="Q215" s="182"/>
      <c r="R215" s="182"/>
      <c r="S215" s="182"/>
      <c r="T215" s="183"/>
      <c r="AT215" s="184" t="s">
        <v>134</v>
      </c>
      <c r="AU215" s="184" t="s">
        <v>81</v>
      </c>
      <c r="AV215" s="11" t="s">
        <v>81</v>
      </c>
      <c r="AW215" s="11" t="s">
        <v>35</v>
      </c>
      <c r="AX215" s="11" t="s">
        <v>22</v>
      </c>
      <c r="AY215" s="184" t="s">
        <v>121</v>
      </c>
    </row>
    <row r="216" spans="2:65" s="1" customFormat="1" ht="22.5" customHeight="1">
      <c r="B216" s="159"/>
      <c r="C216" s="189" t="s">
        <v>335</v>
      </c>
      <c r="D216" s="189" t="s">
        <v>220</v>
      </c>
      <c r="E216" s="190" t="s">
        <v>336</v>
      </c>
      <c r="F216" s="191" t="s">
        <v>337</v>
      </c>
      <c r="G216" s="192" t="s">
        <v>228</v>
      </c>
      <c r="H216" s="193">
        <v>0.256</v>
      </c>
      <c r="I216" s="194"/>
      <c r="J216" s="195">
        <f>ROUND(I216*H216,2)</f>
        <v>0</v>
      </c>
      <c r="K216" s="191" t="s">
        <v>127</v>
      </c>
      <c r="L216" s="196"/>
      <c r="M216" s="197" t="s">
        <v>20</v>
      </c>
      <c r="N216" s="198" t="s">
        <v>44</v>
      </c>
      <c r="O216" s="34"/>
      <c r="P216" s="169">
        <f>O216*H216</f>
        <v>0</v>
      </c>
      <c r="Q216" s="169">
        <v>1</v>
      </c>
      <c r="R216" s="169">
        <f>Q216*H216</f>
        <v>0.256</v>
      </c>
      <c r="S216" s="169">
        <v>0</v>
      </c>
      <c r="T216" s="170">
        <f>S216*H216</f>
        <v>0</v>
      </c>
      <c r="AR216" s="16" t="s">
        <v>223</v>
      </c>
      <c r="AT216" s="16" t="s">
        <v>220</v>
      </c>
      <c r="AU216" s="16" t="s">
        <v>81</v>
      </c>
      <c r="AY216" s="16" t="s">
        <v>121</v>
      </c>
      <c r="BE216" s="171">
        <f>IF(N216="základní",J216,0)</f>
        <v>0</v>
      </c>
      <c r="BF216" s="171">
        <f>IF(N216="snížená",J216,0)</f>
        <v>0</v>
      </c>
      <c r="BG216" s="171">
        <f>IF(N216="zákl. přenesená",J216,0)</f>
        <v>0</v>
      </c>
      <c r="BH216" s="171">
        <f>IF(N216="sníž. přenesená",J216,0)</f>
        <v>0</v>
      </c>
      <c r="BI216" s="171">
        <f>IF(N216="nulová",J216,0)</f>
        <v>0</v>
      </c>
      <c r="BJ216" s="16" t="s">
        <v>22</v>
      </c>
      <c r="BK216" s="171">
        <f>ROUND(I216*H216,2)</f>
        <v>0</v>
      </c>
      <c r="BL216" s="16" t="s">
        <v>214</v>
      </c>
      <c r="BM216" s="16" t="s">
        <v>338</v>
      </c>
    </row>
    <row r="217" spans="2:47" s="1" customFormat="1" ht="13.5">
      <c r="B217" s="33"/>
      <c r="D217" s="172" t="s">
        <v>130</v>
      </c>
      <c r="F217" s="173" t="s">
        <v>339</v>
      </c>
      <c r="I217" s="133"/>
      <c r="L217" s="33"/>
      <c r="M217" s="62"/>
      <c r="N217" s="34"/>
      <c r="O217" s="34"/>
      <c r="P217" s="34"/>
      <c r="Q217" s="34"/>
      <c r="R217" s="34"/>
      <c r="S217" s="34"/>
      <c r="T217" s="63"/>
      <c r="AT217" s="16" t="s">
        <v>130</v>
      </c>
      <c r="AU217" s="16" t="s">
        <v>81</v>
      </c>
    </row>
    <row r="218" spans="2:47" s="1" customFormat="1" ht="27">
      <c r="B218" s="33"/>
      <c r="D218" s="172" t="s">
        <v>280</v>
      </c>
      <c r="F218" s="174" t="s">
        <v>340</v>
      </c>
      <c r="I218" s="133"/>
      <c r="L218" s="33"/>
      <c r="M218" s="62"/>
      <c r="N218" s="34"/>
      <c r="O218" s="34"/>
      <c r="P218" s="34"/>
      <c r="Q218" s="34"/>
      <c r="R218" s="34"/>
      <c r="S218" s="34"/>
      <c r="T218" s="63"/>
      <c r="AT218" s="16" t="s">
        <v>280</v>
      </c>
      <c r="AU218" s="16" t="s">
        <v>81</v>
      </c>
    </row>
    <row r="219" spans="2:51" s="11" customFormat="1" ht="13.5">
      <c r="B219" s="175"/>
      <c r="D219" s="172" t="s">
        <v>134</v>
      </c>
      <c r="E219" s="184" t="s">
        <v>20</v>
      </c>
      <c r="F219" s="187" t="s">
        <v>341</v>
      </c>
      <c r="H219" s="188">
        <v>0.233</v>
      </c>
      <c r="I219" s="180"/>
      <c r="L219" s="175"/>
      <c r="M219" s="181"/>
      <c r="N219" s="182"/>
      <c r="O219" s="182"/>
      <c r="P219" s="182"/>
      <c r="Q219" s="182"/>
      <c r="R219" s="182"/>
      <c r="S219" s="182"/>
      <c r="T219" s="183"/>
      <c r="AT219" s="184" t="s">
        <v>134</v>
      </c>
      <c r="AU219" s="184" t="s">
        <v>81</v>
      </c>
      <c r="AV219" s="11" t="s">
        <v>81</v>
      </c>
      <c r="AW219" s="11" t="s">
        <v>35</v>
      </c>
      <c r="AX219" s="11" t="s">
        <v>22</v>
      </c>
      <c r="AY219" s="184" t="s">
        <v>121</v>
      </c>
    </row>
    <row r="220" spans="2:51" s="11" customFormat="1" ht="13.5">
      <c r="B220" s="175"/>
      <c r="D220" s="176" t="s">
        <v>134</v>
      </c>
      <c r="F220" s="178" t="s">
        <v>342</v>
      </c>
      <c r="H220" s="179">
        <v>0.256</v>
      </c>
      <c r="I220" s="180"/>
      <c r="L220" s="175"/>
      <c r="M220" s="181"/>
      <c r="N220" s="182"/>
      <c r="O220" s="182"/>
      <c r="P220" s="182"/>
      <c r="Q220" s="182"/>
      <c r="R220" s="182"/>
      <c r="S220" s="182"/>
      <c r="T220" s="183"/>
      <c r="AT220" s="184" t="s">
        <v>134</v>
      </c>
      <c r="AU220" s="184" t="s">
        <v>81</v>
      </c>
      <c r="AV220" s="11" t="s">
        <v>81</v>
      </c>
      <c r="AW220" s="11" t="s">
        <v>4</v>
      </c>
      <c r="AX220" s="11" t="s">
        <v>22</v>
      </c>
      <c r="AY220" s="184" t="s">
        <v>121</v>
      </c>
    </row>
    <row r="221" spans="2:65" s="1" customFormat="1" ht="22.5" customHeight="1">
      <c r="B221" s="159"/>
      <c r="C221" s="160" t="s">
        <v>343</v>
      </c>
      <c r="D221" s="160" t="s">
        <v>123</v>
      </c>
      <c r="E221" s="161" t="s">
        <v>344</v>
      </c>
      <c r="F221" s="162" t="s">
        <v>345</v>
      </c>
      <c r="G221" s="163" t="s">
        <v>228</v>
      </c>
      <c r="H221" s="164">
        <v>0.911</v>
      </c>
      <c r="I221" s="165"/>
      <c r="J221" s="166">
        <f>ROUND(I221*H221,2)</f>
        <v>0</v>
      </c>
      <c r="K221" s="162" t="s">
        <v>127</v>
      </c>
      <c r="L221" s="33"/>
      <c r="M221" s="167" t="s">
        <v>20</v>
      </c>
      <c r="N221" s="168" t="s">
        <v>44</v>
      </c>
      <c r="O221" s="34"/>
      <c r="P221" s="169">
        <f>O221*H221</f>
        <v>0</v>
      </c>
      <c r="Q221" s="169">
        <v>0</v>
      </c>
      <c r="R221" s="169">
        <f>Q221*H221</f>
        <v>0</v>
      </c>
      <c r="S221" s="169">
        <v>0</v>
      </c>
      <c r="T221" s="170">
        <f>S221*H221</f>
        <v>0</v>
      </c>
      <c r="AR221" s="16" t="s">
        <v>214</v>
      </c>
      <c r="AT221" s="16" t="s">
        <v>123</v>
      </c>
      <c r="AU221" s="16" t="s">
        <v>81</v>
      </c>
      <c r="AY221" s="16" t="s">
        <v>121</v>
      </c>
      <c r="BE221" s="171">
        <f>IF(N221="základní",J221,0)</f>
        <v>0</v>
      </c>
      <c r="BF221" s="171">
        <f>IF(N221="snížená",J221,0)</f>
        <v>0</v>
      </c>
      <c r="BG221" s="171">
        <f>IF(N221="zákl. přenesená",J221,0)</f>
        <v>0</v>
      </c>
      <c r="BH221" s="171">
        <f>IF(N221="sníž. přenesená",J221,0)</f>
        <v>0</v>
      </c>
      <c r="BI221" s="171">
        <f>IF(N221="nulová",J221,0)</f>
        <v>0</v>
      </c>
      <c r="BJ221" s="16" t="s">
        <v>22</v>
      </c>
      <c r="BK221" s="171">
        <f>ROUND(I221*H221,2)</f>
        <v>0</v>
      </c>
      <c r="BL221" s="16" t="s">
        <v>214</v>
      </c>
      <c r="BM221" s="16" t="s">
        <v>346</v>
      </c>
    </row>
    <row r="222" spans="2:47" s="1" customFormat="1" ht="27">
      <c r="B222" s="33"/>
      <c r="D222" s="172" t="s">
        <v>130</v>
      </c>
      <c r="F222" s="173" t="s">
        <v>347</v>
      </c>
      <c r="I222" s="133"/>
      <c r="L222" s="33"/>
      <c r="M222" s="62"/>
      <c r="N222" s="34"/>
      <c r="O222" s="34"/>
      <c r="P222" s="34"/>
      <c r="Q222" s="34"/>
      <c r="R222" s="34"/>
      <c r="S222" s="34"/>
      <c r="T222" s="63"/>
      <c r="AT222" s="16" t="s">
        <v>130</v>
      </c>
      <c r="AU222" s="16" t="s">
        <v>81</v>
      </c>
    </row>
    <row r="223" spans="2:47" s="1" customFormat="1" ht="121.5">
      <c r="B223" s="33"/>
      <c r="D223" s="172" t="s">
        <v>132</v>
      </c>
      <c r="F223" s="174" t="s">
        <v>348</v>
      </c>
      <c r="I223" s="133"/>
      <c r="L223" s="33"/>
      <c r="M223" s="62"/>
      <c r="N223" s="34"/>
      <c r="O223" s="34"/>
      <c r="P223" s="34"/>
      <c r="Q223" s="34"/>
      <c r="R223" s="34"/>
      <c r="S223" s="34"/>
      <c r="T223" s="63"/>
      <c r="AT223" s="16" t="s">
        <v>132</v>
      </c>
      <c r="AU223" s="16" t="s">
        <v>81</v>
      </c>
    </row>
    <row r="224" spans="2:63" s="10" customFormat="1" ht="29.25" customHeight="1">
      <c r="B224" s="145"/>
      <c r="D224" s="156" t="s">
        <v>72</v>
      </c>
      <c r="E224" s="157" t="s">
        <v>349</v>
      </c>
      <c r="F224" s="157" t="s">
        <v>350</v>
      </c>
      <c r="I224" s="148"/>
      <c r="J224" s="158">
        <f>BK224</f>
        <v>0</v>
      </c>
      <c r="L224" s="145"/>
      <c r="M224" s="150"/>
      <c r="N224" s="151"/>
      <c r="O224" s="151"/>
      <c r="P224" s="152">
        <f>SUM(P225:P243)</f>
        <v>0</v>
      </c>
      <c r="Q224" s="151"/>
      <c r="R224" s="152">
        <f>SUM(R225:R243)</f>
        <v>0.012381199999999998</v>
      </c>
      <c r="S224" s="151"/>
      <c r="T224" s="153">
        <f>SUM(T225:T243)</f>
        <v>0</v>
      </c>
      <c r="AR224" s="146" t="s">
        <v>81</v>
      </c>
      <c r="AT224" s="154" t="s">
        <v>72</v>
      </c>
      <c r="AU224" s="154" t="s">
        <v>22</v>
      </c>
      <c r="AY224" s="146" t="s">
        <v>121</v>
      </c>
      <c r="BK224" s="155">
        <f>SUM(BK225:BK243)</f>
        <v>0</v>
      </c>
    </row>
    <row r="225" spans="2:65" s="1" customFormat="1" ht="22.5" customHeight="1">
      <c r="B225" s="159"/>
      <c r="C225" s="160" t="s">
        <v>223</v>
      </c>
      <c r="D225" s="160" t="s">
        <v>123</v>
      </c>
      <c r="E225" s="161" t="s">
        <v>351</v>
      </c>
      <c r="F225" s="162" t="s">
        <v>352</v>
      </c>
      <c r="G225" s="163" t="s">
        <v>166</v>
      </c>
      <c r="H225" s="164">
        <v>23.81</v>
      </c>
      <c r="I225" s="165"/>
      <c r="J225" s="166">
        <f>ROUND(I225*H225,2)</f>
        <v>0</v>
      </c>
      <c r="K225" s="162" t="s">
        <v>127</v>
      </c>
      <c r="L225" s="33"/>
      <c r="M225" s="167" t="s">
        <v>20</v>
      </c>
      <c r="N225" s="168" t="s">
        <v>44</v>
      </c>
      <c r="O225" s="34"/>
      <c r="P225" s="169">
        <f>O225*H225</f>
        <v>0</v>
      </c>
      <c r="Q225" s="169">
        <v>7E-05</v>
      </c>
      <c r="R225" s="169">
        <f>Q225*H225</f>
        <v>0.0016666999999999997</v>
      </c>
      <c r="S225" s="169">
        <v>0</v>
      </c>
      <c r="T225" s="170">
        <f>S225*H225</f>
        <v>0</v>
      </c>
      <c r="AR225" s="16" t="s">
        <v>214</v>
      </c>
      <c r="AT225" s="16" t="s">
        <v>123</v>
      </c>
      <c r="AU225" s="16" t="s">
        <v>81</v>
      </c>
      <c r="AY225" s="16" t="s">
        <v>121</v>
      </c>
      <c r="BE225" s="171">
        <f>IF(N225="základní",J225,0)</f>
        <v>0</v>
      </c>
      <c r="BF225" s="171">
        <f>IF(N225="snížená",J225,0)</f>
        <v>0</v>
      </c>
      <c r="BG225" s="171">
        <f>IF(N225="zákl. přenesená",J225,0)</f>
        <v>0</v>
      </c>
      <c r="BH225" s="171">
        <f>IF(N225="sníž. přenesená",J225,0)</f>
        <v>0</v>
      </c>
      <c r="BI225" s="171">
        <f>IF(N225="nulová",J225,0)</f>
        <v>0</v>
      </c>
      <c r="BJ225" s="16" t="s">
        <v>22</v>
      </c>
      <c r="BK225" s="171">
        <f>ROUND(I225*H225,2)</f>
        <v>0</v>
      </c>
      <c r="BL225" s="16" t="s">
        <v>214</v>
      </c>
      <c r="BM225" s="16" t="s">
        <v>353</v>
      </c>
    </row>
    <row r="226" spans="2:47" s="1" customFormat="1" ht="27">
      <c r="B226" s="33"/>
      <c r="D226" s="172" t="s">
        <v>130</v>
      </c>
      <c r="F226" s="173" t="s">
        <v>354</v>
      </c>
      <c r="I226" s="133"/>
      <c r="L226" s="33"/>
      <c r="M226" s="62"/>
      <c r="N226" s="34"/>
      <c r="O226" s="34"/>
      <c r="P226" s="34"/>
      <c r="Q226" s="34"/>
      <c r="R226" s="34"/>
      <c r="S226" s="34"/>
      <c r="T226" s="63"/>
      <c r="AT226" s="16" t="s">
        <v>130</v>
      </c>
      <c r="AU226" s="16" t="s">
        <v>81</v>
      </c>
    </row>
    <row r="227" spans="2:51" s="11" customFormat="1" ht="13.5">
      <c r="B227" s="175"/>
      <c r="D227" s="172" t="s">
        <v>134</v>
      </c>
      <c r="E227" s="184" t="s">
        <v>20</v>
      </c>
      <c r="F227" s="187" t="s">
        <v>355</v>
      </c>
      <c r="H227" s="188">
        <v>0.17</v>
      </c>
      <c r="I227" s="180"/>
      <c r="L227" s="175"/>
      <c r="M227" s="181"/>
      <c r="N227" s="182"/>
      <c r="O227" s="182"/>
      <c r="P227" s="182"/>
      <c r="Q227" s="182"/>
      <c r="R227" s="182"/>
      <c r="S227" s="182"/>
      <c r="T227" s="183"/>
      <c r="AT227" s="184" t="s">
        <v>134</v>
      </c>
      <c r="AU227" s="184" t="s">
        <v>81</v>
      </c>
      <c r="AV227" s="11" t="s">
        <v>81</v>
      </c>
      <c r="AW227" s="11" t="s">
        <v>35</v>
      </c>
      <c r="AX227" s="11" t="s">
        <v>73</v>
      </c>
      <c r="AY227" s="184" t="s">
        <v>121</v>
      </c>
    </row>
    <row r="228" spans="2:51" s="11" customFormat="1" ht="13.5">
      <c r="B228" s="175"/>
      <c r="D228" s="172" t="s">
        <v>134</v>
      </c>
      <c r="E228" s="184" t="s">
        <v>20</v>
      </c>
      <c r="F228" s="187" t="s">
        <v>356</v>
      </c>
      <c r="H228" s="188">
        <v>1.21</v>
      </c>
      <c r="I228" s="180"/>
      <c r="L228" s="175"/>
      <c r="M228" s="181"/>
      <c r="N228" s="182"/>
      <c r="O228" s="182"/>
      <c r="P228" s="182"/>
      <c r="Q228" s="182"/>
      <c r="R228" s="182"/>
      <c r="S228" s="182"/>
      <c r="T228" s="183"/>
      <c r="AT228" s="184" t="s">
        <v>134</v>
      </c>
      <c r="AU228" s="184" t="s">
        <v>81</v>
      </c>
      <c r="AV228" s="11" t="s">
        <v>81</v>
      </c>
      <c r="AW228" s="11" t="s">
        <v>35</v>
      </c>
      <c r="AX228" s="11" t="s">
        <v>73</v>
      </c>
      <c r="AY228" s="184" t="s">
        <v>121</v>
      </c>
    </row>
    <row r="229" spans="2:51" s="11" customFormat="1" ht="13.5">
      <c r="B229" s="175"/>
      <c r="D229" s="172" t="s">
        <v>134</v>
      </c>
      <c r="E229" s="184" t="s">
        <v>20</v>
      </c>
      <c r="F229" s="187" t="s">
        <v>357</v>
      </c>
      <c r="H229" s="188">
        <v>1.37</v>
      </c>
      <c r="I229" s="180"/>
      <c r="L229" s="175"/>
      <c r="M229" s="181"/>
      <c r="N229" s="182"/>
      <c r="O229" s="182"/>
      <c r="P229" s="182"/>
      <c r="Q229" s="182"/>
      <c r="R229" s="182"/>
      <c r="S229" s="182"/>
      <c r="T229" s="183"/>
      <c r="AT229" s="184" t="s">
        <v>134</v>
      </c>
      <c r="AU229" s="184" t="s">
        <v>81</v>
      </c>
      <c r="AV229" s="11" t="s">
        <v>81</v>
      </c>
      <c r="AW229" s="11" t="s">
        <v>35</v>
      </c>
      <c r="AX229" s="11" t="s">
        <v>73</v>
      </c>
      <c r="AY229" s="184" t="s">
        <v>121</v>
      </c>
    </row>
    <row r="230" spans="2:51" s="11" customFormat="1" ht="13.5">
      <c r="B230" s="175"/>
      <c r="D230" s="172" t="s">
        <v>134</v>
      </c>
      <c r="E230" s="184" t="s">
        <v>20</v>
      </c>
      <c r="F230" s="187" t="s">
        <v>358</v>
      </c>
      <c r="H230" s="188">
        <v>5.55</v>
      </c>
      <c r="I230" s="180"/>
      <c r="L230" s="175"/>
      <c r="M230" s="181"/>
      <c r="N230" s="182"/>
      <c r="O230" s="182"/>
      <c r="P230" s="182"/>
      <c r="Q230" s="182"/>
      <c r="R230" s="182"/>
      <c r="S230" s="182"/>
      <c r="T230" s="183"/>
      <c r="AT230" s="184" t="s">
        <v>134</v>
      </c>
      <c r="AU230" s="184" t="s">
        <v>81</v>
      </c>
      <c r="AV230" s="11" t="s">
        <v>81</v>
      </c>
      <c r="AW230" s="11" t="s">
        <v>35</v>
      </c>
      <c r="AX230" s="11" t="s">
        <v>73</v>
      </c>
      <c r="AY230" s="184" t="s">
        <v>121</v>
      </c>
    </row>
    <row r="231" spans="2:51" s="11" customFormat="1" ht="13.5">
      <c r="B231" s="175"/>
      <c r="D231" s="172" t="s">
        <v>134</v>
      </c>
      <c r="E231" s="184" t="s">
        <v>20</v>
      </c>
      <c r="F231" s="187" t="s">
        <v>359</v>
      </c>
      <c r="H231" s="188">
        <v>2.57</v>
      </c>
      <c r="I231" s="180"/>
      <c r="L231" s="175"/>
      <c r="M231" s="181"/>
      <c r="N231" s="182"/>
      <c r="O231" s="182"/>
      <c r="P231" s="182"/>
      <c r="Q231" s="182"/>
      <c r="R231" s="182"/>
      <c r="S231" s="182"/>
      <c r="T231" s="183"/>
      <c r="AT231" s="184" t="s">
        <v>134</v>
      </c>
      <c r="AU231" s="184" t="s">
        <v>81</v>
      </c>
      <c r="AV231" s="11" t="s">
        <v>81</v>
      </c>
      <c r="AW231" s="11" t="s">
        <v>35</v>
      </c>
      <c r="AX231" s="11" t="s">
        <v>73</v>
      </c>
      <c r="AY231" s="184" t="s">
        <v>121</v>
      </c>
    </row>
    <row r="232" spans="2:51" s="11" customFormat="1" ht="13.5">
      <c r="B232" s="175"/>
      <c r="D232" s="172" t="s">
        <v>134</v>
      </c>
      <c r="E232" s="184" t="s">
        <v>20</v>
      </c>
      <c r="F232" s="187" t="s">
        <v>360</v>
      </c>
      <c r="H232" s="188">
        <v>12.47</v>
      </c>
      <c r="I232" s="180"/>
      <c r="L232" s="175"/>
      <c r="M232" s="181"/>
      <c r="N232" s="182"/>
      <c r="O232" s="182"/>
      <c r="P232" s="182"/>
      <c r="Q232" s="182"/>
      <c r="R232" s="182"/>
      <c r="S232" s="182"/>
      <c r="T232" s="183"/>
      <c r="AT232" s="184" t="s">
        <v>134</v>
      </c>
      <c r="AU232" s="184" t="s">
        <v>81</v>
      </c>
      <c r="AV232" s="11" t="s">
        <v>81</v>
      </c>
      <c r="AW232" s="11" t="s">
        <v>35</v>
      </c>
      <c r="AX232" s="11" t="s">
        <v>73</v>
      </c>
      <c r="AY232" s="184" t="s">
        <v>121</v>
      </c>
    </row>
    <row r="233" spans="2:51" s="11" customFormat="1" ht="13.5">
      <c r="B233" s="175"/>
      <c r="D233" s="172" t="s">
        <v>134</v>
      </c>
      <c r="E233" s="184" t="s">
        <v>20</v>
      </c>
      <c r="F233" s="187" t="s">
        <v>361</v>
      </c>
      <c r="H233" s="188">
        <v>0.26</v>
      </c>
      <c r="I233" s="180"/>
      <c r="L233" s="175"/>
      <c r="M233" s="181"/>
      <c r="N233" s="182"/>
      <c r="O233" s="182"/>
      <c r="P233" s="182"/>
      <c r="Q233" s="182"/>
      <c r="R233" s="182"/>
      <c r="S233" s="182"/>
      <c r="T233" s="183"/>
      <c r="AT233" s="184" t="s">
        <v>134</v>
      </c>
      <c r="AU233" s="184" t="s">
        <v>81</v>
      </c>
      <c r="AV233" s="11" t="s">
        <v>81</v>
      </c>
      <c r="AW233" s="11" t="s">
        <v>35</v>
      </c>
      <c r="AX233" s="11" t="s">
        <v>73</v>
      </c>
      <c r="AY233" s="184" t="s">
        <v>121</v>
      </c>
    </row>
    <row r="234" spans="2:51" s="11" customFormat="1" ht="13.5">
      <c r="B234" s="175"/>
      <c r="D234" s="172" t="s">
        <v>134</v>
      </c>
      <c r="E234" s="184" t="s">
        <v>20</v>
      </c>
      <c r="F234" s="187" t="s">
        <v>362</v>
      </c>
      <c r="H234" s="188">
        <v>0.21</v>
      </c>
      <c r="I234" s="180"/>
      <c r="L234" s="175"/>
      <c r="M234" s="181"/>
      <c r="N234" s="182"/>
      <c r="O234" s="182"/>
      <c r="P234" s="182"/>
      <c r="Q234" s="182"/>
      <c r="R234" s="182"/>
      <c r="S234" s="182"/>
      <c r="T234" s="183"/>
      <c r="AT234" s="184" t="s">
        <v>134</v>
      </c>
      <c r="AU234" s="184" t="s">
        <v>81</v>
      </c>
      <c r="AV234" s="11" t="s">
        <v>81</v>
      </c>
      <c r="AW234" s="11" t="s">
        <v>35</v>
      </c>
      <c r="AX234" s="11" t="s">
        <v>73</v>
      </c>
      <c r="AY234" s="184" t="s">
        <v>121</v>
      </c>
    </row>
    <row r="235" spans="2:51" s="12" customFormat="1" ht="13.5">
      <c r="B235" s="199"/>
      <c r="D235" s="176" t="s">
        <v>134</v>
      </c>
      <c r="E235" s="200" t="s">
        <v>20</v>
      </c>
      <c r="F235" s="201" t="s">
        <v>274</v>
      </c>
      <c r="H235" s="202">
        <v>23.81</v>
      </c>
      <c r="I235" s="203"/>
      <c r="L235" s="199"/>
      <c r="M235" s="204"/>
      <c r="N235" s="205"/>
      <c r="O235" s="205"/>
      <c r="P235" s="205"/>
      <c r="Q235" s="205"/>
      <c r="R235" s="205"/>
      <c r="S235" s="205"/>
      <c r="T235" s="206"/>
      <c r="AT235" s="207" t="s">
        <v>134</v>
      </c>
      <c r="AU235" s="207" t="s">
        <v>81</v>
      </c>
      <c r="AV235" s="12" t="s">
        <v>128</v>
      </c>
      <c r="AW235" s="12" t="s">
        <v>35</v>
      </c>
      <c r="AX235" s="12" t="s">
        <v>22</v>
      </c>
      <c r="AY235" s="207" t="s">
        <v>121</v>
      </c>
    </row>
    <row r="236" spans="2:65" s="1" customFormat="1" ht="22.5" customHeight="1">
      <c r="B236" s="159"/>
      <c r="C236" s="160" t="s">
        <v>363</v>
      </c>
      <c r="D236" s="160" t="s">
        <v>123</v>
      </c>
      <c r="E236" s="161" t="s">
        <v>364</v>
      </c>
      <c r="F236" s="162" t="s">
        <v>365</v>
      </c>
      <c r="G236" s="163" t="s">
        <v>166</v>
      </c>
      <c r="H236" s="164">
        <v>23.81</v>
      </c>
      <c r="I236" s="165"/>
      <c r="J236" s="166">
        <f>ROUND(I236*H236,2)</f>
        <v>0</v>
      </c>
      <c r="K236" s="162" t="s">
        <v>127</v>
      </c>
      <c r="L236" s="33"/>
      <c r="M236" s="167" t="s">
        <v>20</v>
      </c>
      <c r="N236" s="168" t="s">
        <v>44</v>
      </c>
      <c r="O236" s="34"/>
      <c r="P236" s="169">
        <f>O236*H236</f>
        <v>0</v>
      </c>
      <c r="Q236" s="169">
        <v>7E-05</v>
      </c>
      <c r="R236" s="169">
        <f>Q236*H236</f>
        <v>0.0016666999999999997</v>
      </c>
      <c r="S236" s="169">
        <v>0</v>
      </c>
      <c r="T236" s="170">
        <f>S236*H236</f>
        <v>0</v>
      </c>
      <c r="AR236" s="16" t="s">
        <v>214</v>
      </c>
      <c r="AT236" s="16" t="s">
        <v>123</v>
      </c>
      <c r="AU236" s="16" t="s">
        <v>81</v>
      </c>
      <c r="AY236" s="16" t="s">
        <v>121</v>
      </c>
      <c r="BE236" s="171">
        <f>IF(N236="základní",J236,0)</f>
        <v>0</v>
      </c>
      <c r="BF236" s="171">
        <f>IF(N236="snížená",J236,0)</f>
        <v>0</v>
      </c>
      <c r="BG236" s="171">
        <f>IF(N236="zákl. přenesená",J236,0)</f>
        <v>0</v>
      </c>
      <c r="BH236" s="171">
        <f>IF(N236="sníž. přenesená",J236,0)</f>
        <v>0</v>
      </c>
      <c r="BI236" s="171">
        <f>IF(N236="nulová",J236,0)</f>
        <v>0</v>
      </c>
      <c r="BJ236" s="16" t="s">
        <v>22</v>
      </c>
      <c r="BK236" s="171">
        <f>ROUND(I236*H236,2)</f>
        <v>0</v>
      </c>
      <c r="BL236" s="16" t="s">
        <v>214</v>
      </c>
      <c r="BM236" s="16" t="s">
        <v>366</v>
      </c>
    </row>
    <row r="237" spans="2:47" s="1" customFormat="1" ht="27">
      <c r="B237" s="33"/>
      <c r="D237" s="176" t="s">
        <v>130</v>
      </c>
      <c r="F237" s="185" t="s">
        <v>367</v>
      </c>
      <c r="I237" s="133"/>
      <c r="L237" s="33"/>
      <c r="M237" s="62"/>
      <c r="N237" s="34"/>
      <c r="O237" s="34"/>
      <c r="P237" s="34"/>
      <c r="Q237" s="34"/>
      <c r="R237" s="34"/>
      <c r="S237" s="34"/>
      <c r="T237" s="63"/>
      <c r="AT237" s="16" t="s">
        <v>130</v>
      </c>
      <c r="AU237" s="16" t="s">
        <v>81</v>
      </c>
    </row>
    <row r="238" spans="2:65" s="1" customFormat="1" ht="31.5" customHeight="1">
      <c r="B238" s="159"/>
      <c r="C238" s="160" t="s">
        <v>368</v>
      </c>
      <c r="D238" s="160" t="s">
        <v>123</v>
      </c>
      <c r="E238" s="161" t="s">
        <v>369</v>
      </c>
      <c r="F238" s="162" t="s">
        <v>370</v>
      </c>
      <c r="G238" s="163" t="s">
        <v>166</v>
      </c>
      <c r="H238" s="164">
        <v>23.81</v>
      </c>
      <c r="I238" s="165"/>
      <c r="J238" s="166">
        <f>ROUND(I238*H238,2)</f>
        <v>0</v>
      </c>
      <c r="K238" s="162" t="s">
        <v>127</v>
      </c>
      <c r="L238" s="33"/>
      <c r="M238" s="167" t="s">
        <v>20</v>
      </c>
      <c r="N238" s="168" t="s">
        <v>44</v>
      </c>
      <c r="O238" s="34"/>
      <c r="P238" s="169">
        <f>O238*H238</f>
        <v>0</v>
      </c>
      <c r="Q238" s="169">
        <v>0.00014</v>
      </c>
      <c r="R238" s="169">
        <f>Q238*H238</f>
        <v>0.0033333999999999994</v>
      </c>
      <c r="S238" s="169">
        <v>0</v>
      </c>
      <c r="T238" s="170">
        <f>S238*H238</f>
        <v>0</v>
      </c>
      <c r="AR238" s="16" t="s">
        <v>214</v>
      </c>
      <c r="AT238" s="16" t="s">
        <v>123</v>
      </c>
      <c r="AU238" s="16" t="s">
        <v>81</v>
      </c>
      <c r="AY238" s="16" t="s">
        <v>121</v>
      </c>
      <c r="BE238" s="171">
        <f>IF(N238="základní",J238,0)</f>
        <v>0</v>
      </c>
      <c r="BF238" s="171">
        <f>IF(N238="snížená",J238,0)</f>
        <v>0</v>
      </c>
      <c r="BG238" s="171">
        <f>IF(N238="zákl. přenesená",J238,0)</f>
        <v>0</v>
      </c>
      <c r="BH238" s="171">
        <f>IF(N238="sníž. přenesená",J238,0)</f>
        <v>0</v>
      </c>
      <c r="BI238" s="171">
        <f>IF(N238="nulová",J238,0)</f>
        <v>0</v>
      </c>
      <c r="BJ238" s="16" t="s">
        <v>22</v>
      </c>
      <c r="BK238" s="171">
        <f>ROUND(I238*H238,2)</f>
        <v>0</v>
      </c>
      <c r="BL238" s="16" t="s">
        <v>214</v>
      </c>
      <c r="BM238" s="16" t="s">
        <v>371</v>
      </c>
    </row>
    <row r="239" spans="2:47" s="1" customFormat="1" ht="13.5">
      <c r="B239" s="33"/>
      <c r="D239" s="176" t="s">
        <v>130</v>
      </c>
      <c r="F239" s="185" t="s">
        <v>372</v>
      </c>
      <c r="I239" s="133"/>
      <c r="L239" s="33"/>
      <c r="M239" s="62"/>
      <c r="N239" s="34"/>
      <c r="O239" s="34"/>
      <c r="P239" s="34"/>
      <c r="Q239" s="34"/>
      <c r="R239" s="34"/>
      <c r="S239" s="34"/>
      <c r="T239" s="63"/>
      <c r="AT239" s="16" t="s">
        <v>130</v>
      </c>
      <c r="AU239" s="16" t="s">
        <v>81</v>
      </c>
    </row>
    <row r="240" spans="2:65" s="1" customFormat="1" ht="22.5" customHeight="1">
      <c r="B240" s="159"/>
      <c r="C240" s="160" t="s">
        <v>373</v>
      </c>
      <c r="D240" s="160" t="s">
        <v>123</v>
      </c>
      <c r="E240" s="161" t="s">
        <v>374</v>
      </c>
      <c r="F240" s="162" t="s">
        <v>375</v>
      </c>
      <c r="G240" s="163" t="s">
        <v>166</v>
      </c>
      <c r="H240" s="164">
        <v>23.81</v>
      </c>
      <c r="I240" s="165"/>
      <c r="J240" s="166">
        <f>ROUND(I240*H240,2)</f>
        <v>0</v>
      </c>
      <c r="K240" s="162" t="s">
        <v>127</v>
      </c>
      <c r="L240" s="33"/>
      <c r="M240" s="167" t="s">
        <v>20</v>
      </c>
      <c r="N240" s="168" t="s">
        <v>44</v>
      </c>
      <c r="O240" s="34"/>
      <c r="P240" s="169">
        <f>O240*H240</f>
        <v>0</v>
      </c>
      <c r="Q240" s="169">
        <v>0.00012</v>
      </c>
      <c r="R240" s="169">
        <f>Q240*H240</f>
        <v>0.0028572</v>
      </c>
      <c r="S240" s="169">
        <v>0</v>
      </c>
      <c r="T240" s="170">
        <f>S240*H240</f>
        <v>0</v>
      </c>
      <c r="AR240" s="16" t="s">
        <v>214</v>
      </c>
      <c r="AT240" s="16" t="s">
        <v>123</v>
      </c>
      <c r="AU240" s="16" t="s">
        <v>81</v>
      </c>
      <c r="AY240" s="16" t="s">
        <v>121</v>
      </c>
      <c r="BE240" s="171">
        <f>IF(N240="základní",J240,0)</f>
        <v>0</v>
      </c>
      <c r="BF240" s="171">
        <f>IF(N240="snížená",J240,0)</f>
        <v>0</v>
      </c>
      <c r="BG240" s="171">
        <f>IF(N240="zákl. přenesená",J240,0)</f>
        <v>0</v>
      </c>
      <c r="BH240" s="171">
        <f>IF(N240="sníž. přenesená",J240,0)</f>
        <v>0</v>
      </c>
      <c r="BI240" s="171">
        <f>IF(N240="nulová",J240,0)</f>
        <v>0</v>
      </c>
      <c r="BJ240" s="16" t="s">
        <v>22</v>
      </c>
      <c r="BK240" s="171">
        <f>ROUND(I240*H240,2)</f>
        <v>0</v>
      </c>
      <c r="BL240" s="16" t="s">
        <v>214</v>
      </c>
      <c r="BM240" s="16" t="s">
        <v>376</v>
      </c>
    </row>
    <row r="241" spans="2:47" s="1" customFormat="1" ht="13.5">
      <c r="B241" s="33"/>
      <c r="D241" s="176" t="s">
        <v>130</v>
      </c>
      <c r="F241" s="185" t="s">
        <v>377</v>
      </c>
      <c r="I241" s="133"/>
      <c r="L241" s="33"/>
      <c r="M241" s="62"/>
      <c r="N241" s="34"/>
      <c r="O241" s="34"/>
      <c r="P241" s="34"/>
      <c r="Q241" s="34"/>
      <c r="R241" s="34"/>
      <c r="S241" s="34"/>
      <c r="T241" s="63"/>
      <c r="AT241" s="16" t="s">
        <v>130</v>
      </c>
      <c r="AU241" s="16" t="s">
        <v>81</v>
      </c>
    </row>
    <row r="242" spans="2:65" s="1" customFormat="1" ht="22.5" customHeight="1">
      <c r="B242" s="159"/>
      <c r="C242" s="160" t="s">
        <v>378</v>
      </c>
      <c r="D242" s="160" t="s">
        <v>123</v>
      </c>
      <c r="E242" s="161" t="s">
        <v>379</v>
      </c>
      <c r="F242" s="162" t="s">
        <v>380</v>
      </c>
      <c r="G242" s="163" t="s">
        <v>166</v>
      </c>
      <c r="H242" s="164">
        <v>23.81</v>
      </c>
      <c r="I242" s="165"/>
      <c r="J242" s="166">
        <f>ROUND(I242*H242,2)</f>
        <v>0</v>
      </c>
      <c r="K242" s="162" t="s">
        <v>127</v>
      </c>
      <c r="L242" s="33"/>
      <c r="M242" s="167" t="s">
        <v>20</v>
      </c>
      <c r="N242" s="168" t="s">
        <v>44</v>
      </c>
      <c r="O242" s="34"/>
      <c r="P242" s="169">
        <f>O242*H242</f>
        <v>0</v>
      </c>
      <c r="Q242" s="169">
        <v>0.00012</v>
      </c>
      <c r="R242" s="169">
        <f>Q242*H242</f>
        <v>0.0028572</v>
      </c>
      <c r="S242" s="169">
        <v>0</v>
      </c>
      <c r="T242" s="170">
        <f>S242*H242</f>
        <v>0</v>
      </c>
      <c r="AR242" s="16" t="s">
        <v>214</v>
      </c>
      <c r="AT242" s="16" t="s">
        <v>123</v>
      </c>
      <c r="AU242" s="16" t="s">
        <v>81</v>
      </c>
      <c r="AY242" s="16" t="s">
        <v>121</v>
      </c>
      <c r="BE242" s="171">
        <f>IF(N242="základní",J242,0)</f>
        <v>0</v>
      </c>
      <c r="BF242" s="171">
        <f>IF(N242="snížená",J242,0)</f>
        <v>0</v>
      </c>
      <c r="BG242" s="171">
        <f>IF(N242="zákl. přenesená",J242,0)</f>
        <v>0</v>
      </c>
      <c r="BH242" s="171">
        <f>IF(N242="sníž. přenesená",J242,0)</f>
        <v>0</v>
      </c>
      <c r="BI242" s="171">
        <f>IF(N242="nulová",J242,0)</f>
        <v>0</v>
      </c>
      <c r="BJ242" s="16" t="s">
        <v>22</v>
      </c>
      <c r="BK242" s="171">
        <f>ROUND(I242*H242,2)</f>
        <v>0</v>
      </c>
      <c r="BL242" s="16" t="s">
        <v>214</v>
      </c>
      <c r="BM242" s="16" t="s">
        <v>381</v>
      </c>
    </row>
    <row r="243" spans="2:47" s="1" customFormat="1" ht="13.5">
      <c r="B243" s="33"/>
      <c r="D243" s="172" t="s">
        <v>130</v>
      </c>
      <c r="F243" s="173" t="s">
        <v>382</v>
      </c>
      <c r="I243" s="133"/>
      <c r="L243" s="33"/>
      <c r="M243" s="62"/>
      <c r="N243" s="34"/>
      <c r="O243" s="34"/>
      <c r="P243" s="34"/>
      <c r="Q243" s="34"/>
      <c r="R243" s="34"/>
      <c r="S243" s="34"/>
      <c r="T243" s="63"/>
      <c r="AT243" s="16" t="s">
        <v>130</v>
      </c>
      <c r="AU243" s="16" t="s">
        <v>81</v>
      </c>
    </row>
    <row r="244" spans="2:63" s="10" customFormat="1" ht="29.25" customHeight="1">
      <c r="B244" s="145"/>
      <c r="D244" s="156" t="s">
        <v>72</v>
      </c>
      <c r="E244" s="157" t="s">
        <v>383</v>
      </c>
      <c r="F244" s="157" t="s">
        <v>384</v>
      </c>
      <c r="I244" s="148"/>
      <c r="J244" s="158">
        <f>BK244</f>
        <v>0</v>
      </c>
      <c r="L244" s="145"/>
      <c r="M244" s="150"/>
      <c r="N244" s="151"/>
      <c r="O244" s="151"/>
      <c r="P244" s="152">
        <f>SUM(P245:P258)</f>
        <v>0</v>
      </c>
      <c r="Q244" s="151"/>
      <c r="R244" s="152">
        <f>SUM(R245:R258)</f>
        <v>0.31872944999999997</v>
      </c>
      <c r="S244" s="151"/>
      <c r="T244" s="153">
        <f>SUM(T245:T258)</f>
        <v>0</v>
      </c>
      <c r="AR244" s="146" t="s">
        <v>81</v>
      </c>
      <c r="AT244" s="154" t="s">
        <v>72</v>
      </c>
      <c r="AU244" s="154" t="s">
        <v>22</v>
      </c>
      <c r="AY244" s="146" t="s">
        <v>121</v>
      </c>
      <c r="BK244" s="155">
        <f>SUM(BK245:BK258)</f>
        <v>0</v>
      </c>
    </row>
    <row r="245" spans="2:65" s="1" customFormat="1" ht="31.5" customHeight="1">
      <c r="B245" s="159"/>
      <c r="C245" s="160" t="s">
        <v>385</v>
      </c>
      <c r="D245" s="160" t="s">
        <v>123</v>
      </c>
      <c r="E245" s="161" t="s">
        <v>386</v>
      </c>
      <c r="F245" s="162" t="s">
        <v>387</v>
      </c>
      <c r="G245" s="163" t="s">
        <v>166</v>
      </c>
      <c r="H245" s="164">
        <v>15.405</v>
      </c>
      <c r="I245" s="165"/>
      <c r="J245" s="166">
        <f>ROUND(I245*H245,2)</f>
        <v>0</v>
      </c>
      <c r="K245" s="162" t="s">
        <v>127</v>
      </c>
      <c r="L245" s="33"/>
      <c r="M245" s="167" t="s">
        <v>20</v>
      </c>
      <c r="N245" s="168" t="s">
        <v>44</v>
      </c>
      <c r="O245" s="34"/>
      <c r="P245" s="169">
        <f>O245*H245</f>
        <v>0</v>
      </c>
      <c r="Q245" s="169">
        <v>0.02069</v>
      </c>
      <c r="R245" s="169">
        <f>Q245*H245</f>
        <v>0.31872944999999997</v>
      </c>
      <c r="S245" s="169">
        <v>0</v>
      </c>
      <c r="T245" s="170">
        <f>S245*H245</f>
        <v>0</v>
      </c>
      <c r="AR245" s="16" t="s">
        <v>214</v>
      </c>
      <c r="AT245" s="16" t="s">
        <v>123</v>
      </c>
      <c r="AU245" s="16" t="s">
        <v>81</v>
      </c>
      <c r="AY245" s="16" t="s">
        <v>121</v>
      </c>
      <c r="BE245" s="171">
        <f>IF(N245="základní",J245,0)</f>
        <v>0</v>
      </c>
      <c r="BF245" s="171">
        <f>IF(N245="snížená",J245,0)</f>
        <v>0</v>
      </c>
      <c r="BG245" s="171">
        <f>IF(N245="zákl. přenesená",J245,0)</f>
        <v>0</v>
      </c>
      <c r="BH245" s="171">
        <f>IF(N245="sníž. přenesená",J245,0)</f>
        <v>0</v>
      </c>
      <c r="BI245" s="171">
        <f>IF(N245="nulová",J245,0)</f>
        <v>0</v>
      </c>
      <c r="BJ245" s="16" t="s">
        <v>22</v>
      </c>
      <c r="BK245" s="171">
        <f>ROUND(I245*H245,2)</f>
        <v>0</v>
      </c>
      <c r="BL245" s="16" t="s">
        <v>214</v>
      </c>
      <c r="BM245" s="16" t="s">
        <v>388</v>
      </c>
    </row>
    <row r="246" spans="2:47" s="1" customFormat="1" ht="40.5">
      <c r="B246" s="33"/>
      <c r="D246" s="172" t="s">
        <v>130</v>
      </c>
      <c r="F246" s="173" t="s">
        <v>389</v>
      </c>
      <c r="I246" s="133"/>
      <c r="L246" s="33"/>
      <c r="M246" s="62"/>
      <c r="N246" s="34"/>
      <c r="O246" s="34"/>
      <c r="P246" s="34"/>
      <c r="Q246" s="34"/>
      <c r="R246" s="34"/>
      <c r="S246" s="34"/>
      <c r="T246" s="63"/>
      <c r="AT246" s="16" t="s">
        <v>130</v>
      </c>
      <c r="AU246" s="16" t="s">
        <v>81</v>
      </c>
    </row>
    <row r="247" spans="2:51" s="11" customFormat="1" ht="13.5">
      <c r="B247" s="175"/>
      <c r="D247" s="176" t="s">
        <v>134</v>
      </c>
      <c r="E247" s="177" t="s">
        <v>20</v>
      </c>
      <c r="F247" s="178" t="s">
        <v>390</v>
      </c>
      <c r="H247" s="179">
        <v>15.405</v>
      </c>
      <c r="I247" s="180"/>
      <c r="L247" s="175"/>
      <c r="M247" s="181"/>
      <c r="N247" s="182"/>
      <c r="O247" s="182"/>
      <c r="P247" s="182"/>
      <c r="Q247" s="182"/>
      <c r="R247" s="182"/>
      <c r="S247" s="182"/>
      <c r="T247" s="183"/>
      <c r="AT247" s="184" t="s">
        <v>134</v>
      </c>
      <c r="AU247" s="184" t="s">
        <v>81</v>
      </c>
      <c r="AV247" s="11" t="s">
        <v>81</v>
      </c>
      <c r="AW247" s="11" t="s">
        <v>35</v>
      </c>
      <c r="AX247" s="11" t="s">
        <v>22</v>
      </c>
      <c r="AY247" s="184" t="s">
        <v>121</v>
      </c>
    </row>
    <row r="248" spans="2:65" s="1" customFormat="1" ht="22.5" customHeight="1">
      <c r="B248" s="159"/>
      <c r="C248" s="160" t="s">
        <v>391</v>
      </c>
      <c r="D248" s="160" t="s">
        <v>123</v>
      </c>
      <c r="E248" s="161" t="s">
        <v>392</v>
      </c>
      <c r="F248" s="162" t="s">
        <v>393</v>
      </c>
      <c r="G248" s="163" t="s">
        <v>236</v>
      </c>
      <c r="H248" s="164">
        <v>50.4</v>
      </c>
      <c r="I248" s="165"/>
      <c r="J248" s="166">
        <f>ROUND(I248*H248,2)</f>
        <v>0</v>
      </c>
      <c r="K248" s="162" t="s">
        <v>20</v>
      </c>
      <c r="L248" s="33"/>
      <c r="M248" s="167" t="s">
        <v>20</v>
      </c>
      <c r="N248" s="168" t="s">
        <v>44</v>
      </c>
      <c r="O248" s="34"/>
      <c r="P248" s="169">
        <f>O248*H248</f>
        <v>0</v>
      </c>
      <c r="Q248" s="169">
        <v>0</v>
      </c>
      <c r="R248" s="169">
        <f>Q248*H248</f>
        <v>0</v>
      </c>
      <c r="S248" s="169">
        <v>0</v>
      </c>
      <c r="T248" s="170">
        <f>S248*H248</f>
        <v>0</v>
      </c>
      <c r="AR248" s="16" t="s">
        <v>214</v>
      </c>
      <c r="AT248" s="16" t="s">
        <v>123</v>
      </c>
      <c r="AU248" s="16" t="s">
        <v>81</v>
      </c>
      <c r="AY248" s="16" t="s">
        <v>121</v>
      </c>
      <c r="BE248" s="171">
        <f>IF(N248="základní",J248,0)</f>
        <v>0</v>
      </c>
      <c r="BF248" s="171">
        <f>IF(N248="snížená",J248,0)</f>
        <v>0</v>
      </c>
      <c r="BG248" s="171">
        <f>IF(N248="zákl. přenesená",J248,0)</f>
        <v>0</v>
      </c>
      <c r="BH248" s="171">
        <f>IF(N248="sníž. přenesená",J248,0)</f>
        <v>0</v>
      </c>
      <c r="BI248" s="171">
        <f>IF(N248="nulová",J248,0)</f>
        <v>0</v>
      </c>
      <c r="BJ248" s="16" t="s">
        <v>22</v>
      </c>
      <c r="BK248" s="171">
        <f>ROUND(I248*H248,2)</f>
        <v>0</v>
      </c>
      <c r="BL248" s="16" t="s">
        <v>214</v>
      </c>
      <c r="BM248" s="16" t="s">
        <v>394</v>
      </c>
    </row>
    <row r="249" spans="2:47" s="1" customFormat="1" ht="13.5">
      <c r="B249" s="33"/>
      <c r="D249" s="172" t="s">
        <v>130</v>
      </c>
      <c r="F249" s="173" t="s">
        <v>395</v>
      </c>
      <c r="I249" s="133"/>
      <c r="L249" s="33"/>
      <c r="M249" s="62"/>
      <c r="N249" s="34"/>
      <c r="O249" s="34"/>
      <c r="P249" s="34"/>
      <c r="Q249" s="34"/>
      <c r="R249" s="34"/>
      <c r="S249" s="34"/>
      <c r="T249" s="63"/>
      <c r="AT249" s="16" t="s">
        <v>130</v>
      </c>
      <c r="AU249" s="16" t="s">
        <v>81</v>
      </c>
    </row>
    <row r="250" spans="2:51" s="11" customFormat="1" ht="13.5">
      <c r="B250" s="175"/>
      <c r="D250" s="176" t="s">
        <v>134</v>
      </c>
      <c r="E250" s="177" t="s">
        <v>20</v>
      </c>
      <c r="F250" s="178" t="s">
        <v>396</v>
      </c>
      <c r="H250" s="179">
        <v>50.4</v>
      </c>
      <c r="I250" s="180"/>
      <c r="L250" s="175"/>
      <c r="M250" s="181"/>
      <c r="N250" s="182"/>
      <c r="O250" s="182"/>
      <c r="P250" s="182"/>
      <c r="Q250" s="182"/>
      <c r="R250" s="182"/>
      <c r="S250" s="182"/>
      <c r="T250" s="183"/>
      <c r="AT250" s="184" t="s">
        <v>134</v>
      </c>
      <c r="AU250" s="184" t="s">
        <v>81</v>
      </c>
      <c r="AV250" s="11" t="s">
        <v>81</v>
      </c>
      <c r="AW250" s="11" t="s">
        <v>35</v>
      </c>
      <c r="AX250" s="11" t="s">
        <v>22</v>
      </c>
      <c r="AY250" s="184" t="s">
        <v>121</v>
      </c>
    </row>
    <row r="251" spans="2:65" s="1" customFormat="1" ht="22.5" customHeight="1">
      <c r="B251" s="159"/>
      <c r="C251" s="189" t="s">
        <v>397</v>
      </c>
      <c r="D251" s="189" t="s">
        <v>220</v>
      </c>
      <c r="E251" s="190" t="s">
        <v>398</v>
      </c>
      <c r="F251" s="191" t="s">
        <v>399</v>
      </c>
      <c r="G251" s="192" t="s">
        <v>236</v>
      </c>
      <c r="H251" s="193">
        <v>55.44</v>
      </c>
      <c r="I251" s="194"/>
      <c r="J251" s="195">
        <f>ROUND(I251*H251,2)</f>
        <v>0</v>
      </c>
      <c r="K251" s="191" t="s">
        <v>20</v>
      </c>
      <c r="L251" s="196"/>
      <c r="M251" s="197" t="s">
        <v>20</v>
      </c>
      <c r="N251" s="198" t="s">
        <v>44</v>
      </c>
      <c r="O251" s="34"/>
      <c r="P251" s="169">
        <f>O251*H251</f>
        <v>0</v>
      </c>
      <c r="Q251" s="169">
        <v>0</v>
      </c>
      <c r="R251" s="169">
        <f>Q251*H251</f>
        <v>0</v>
      </c>
      <c r="S251" s="169">
        <v>0</v>
      </c>
      <c r="T251" s="170">
        <f>S251*H251</f>
        <v>0</v>
      </c>
      <c r="AR251" s="16" t="s">
        <v>223</v>
      </c>
      <c r="AT251" s="16" t="s">
        <v>220</v>
      </c>
      <c r="AU251" s="16" t="s">
        <v>81</v>
      </c>
      <c r="AY251" s="16" t="s">
        <v>121</v>
      </c>
      <c r="BE251" s="171">
        <f>IF(N251="základní",J251,0)</f>
        <v>0</v>
      </c>
      <c r="BF251" s="171">
        <f>IF(N251="snížená",J251,0)</f>
        <v>0</v>
      </c>
      <c r="BG251" s="171">
        <f>IF(N251="zákl. přenesená",J251,0)</f>
        <v>0</v>
      </c>
      <c r="BH251" s="171">
        <f>IF(N251="sníž. přenesená",J251,0)</f>
        <v>0</v>
      </c>
      <c r="BI251" s="171">
        <f>IF(N251="nulová",J251,0)</f>
        <v>0</v>
      </c>
      <c r="BJ251" s="16" t="s">
        <v>22</v>
      </c>
      <c r="BK251" s="171">
        <f>ROUND(I251*H251,2)</f>
        <v>0</v>
      </c>
      <c r="BL251" s="16" t="s">
        <v>214</v>
      </c>
      <c r="BM251" s="16" t="s">
        <v>400</v>
      </c>
    </row>
    <row r="252" spans="2:51" s="11" customFormat="1" ht="13.5">
      <c r="B252" s="175"/>
      <c r="D252" s="176" t="s">
        <v>134</v>
      </c>
      <c r="F252" s="178" t="s">
        <v>401</v>
      </c>
      <c r="H252" s="179">
        <v>55.44</v>
      </c>
      <c r="I252" s="180"/>
      <c r="L252" s="175"/>
      <c r="M252" s="181"/>
      <c r="N252" s="182"/>
      <c r="O252" s="182"/>
      <c r="P252" s="182"/>
      <c r="Q252" s="182"/>
      <c r="R252" s="182"/>
      <c r="S252" s="182"/>
      <c r="T252" s="183"/>
      <c r="AT252" s="184" t="s">
        <v>134</v>
      </c>
      <c r="AU252" s="184" t="s">
        <v>81</v>
      </c>
      <c r="AV252" s="11" t="s">
        <v>81</v>
      </c>
      <c r="AW252" s="11" t="s">
        <v>4</v>
      </c>
      <c r="AX252" s="11" t="s">
        <v>22</v>
      </c>
      <c r="AY252" s="184" t="s">
        <v>121</v>
      </c>
    </row>
    <row r="253" spans="2:65" s="1" customFormat="1" ht="22.5" customHeight="1">
      <c r="B253" s="159"/>
      <c r="C253" s="160" t="s">
        <v>402</v>
      </c>
      <c r="D253" s="160" t="s">
        <v>123</v>
      </c>
      <c r="E253" s="161" t="s">
        <v>403</v>
      </c>
      <c r="F253" s="162" t="s">
        <v>404</v>
      </c>
      <c r="G253" s="163" t="s">
        <v>228</v>
      </c>
      <c r="H253" s="164">
        <v>0.319</v>
      </c>
      <c r="I253" s="165"/>
      <c r="J253" s="166">
        <f>ROUND(I253*H253,2)</f>
        <v>0</v>
      </c>
      <c r="K253" s="162" t="s">
        <v>127</v>
      </c>
      <c r="L253" s="33"/>
      <c r="M253" s="167" t="s">
        <v>20</v>
      </c>
      <c r="N253" s="168" t="s">
        <v>44</v>
      </c>
      <c r="O253" s="34"/>
      <c r="P253" s="169">
        <f>O253*H253</f>
        <v>0</v>
      </c>
      <c r="Q253" s="169">
        <v>0</v>
      </c>
      <c r="R253" s="169">
        <f>Q253*H253</f>
        <v>0</v>
      </c>
      <c r="S253" s="169">
        <v>0</v>
      </c>
      <c r="T253" s="170">
        <f>S253*H253</f>
        <v>0</v>
      </c>
      <c r="AR253" s="16" t="s">
        <v>214</v>
      </c>
      <c r="AT253" s="16" t="s">
        <v>123</v>
      </c>
      <c r="AU253" s="16" t="s">
        <v>81</v>
      </c>
      <c r="AY253" s="16" t="s">
        <v>121</v>
      </c>
      <c r="BE253" s="171">
        <f>IF(N253="základní",J253,0)</f>
        <v>0</v>
      </c>
      <c r="BF253" s="171">
        <f>IF(N253="snížená",J253,0)</f>
        <v>0</v>
      </c>
      <c r="BG253" s="171">
        <f>IF(N253="zákl. přenesená",J253,0)</f>
        <v>0</v>
      </c>
      <c r="BH253" s="171">
        <f>IF(N253="sníž. přenesená",J253,0)</f>
        <v>0</v>
      </c>
      <c r="BI253" s="171">
        <f>IF(N253="nulová",J253,0)</f>
        <v>0</v>
      </c>
      <c r="BJ253" s="16" t="s">
        <v>22</v>
      </c>
      <c r="BK253" s="171">
        <f>ROUND(I253*H253,2)</f>
        <v>0</v>
      </c>
      <c r="BL253" s="16" t="s">
        <v>214</v>
      </c>
      <c r="BM253" s="16" t="s">
        <v>405</v>
      </c>
    </row>
    <row r="254" spans="2:47" s="1" customFormat="1" ht="27">
      <c r="B254" s="33"/>
      <c r="D254" s="172" t="s">
        <v>130</v>
      </c>
      <c r="F254" s="173" t="s">
        <v>406</v>
      </c>
      <c r="I254" s="133"/>
      <c r="L254" s="33"/>
      <c r="M254" s="62"/>
      <c r="N254" s="34"/>
      <c r="O254" s="34"/>
      <c r="P254" s="34"/>
      <c r="Q254" s="34"/>
      <c r="R254" s="34"/>
      <c r="S254" s="34"/>
      <c r="T254" s="63"/>
      <c r="AT254" s="16" t="s">
        <v>130</v>
      </c>
      <c r="AU254" s="16" t="s">
        <v>81</v>
      </c>
    </row>
    <row r="255" spans="2:47" s="1" customFormat="1" ht="121.5">
      <c r="B255" s="33"/>
      <c r="D255" s="176" t="s">
        <v>132</v>
      </c>
      <c r="F255" s="186" t="s">
        <v>348</v>
      </c>
      <c r="I255" s="133"/>
      <c r="L255" s="33"/>
      <c r="M255" s="62"/>
      <c r="N255" s="34"/>
      <c r="O255" s="34"/>
      <c r="P255" s="34"/>
      <c r="Q255" s="34"/>
      <c r="R255" s="34"/>
      <c r="S255" s="34"/>
      <c r="T255" s="63"/>
      <c r="AT255" s="16" t="s">
        <v>132</v>
      </c>
      <c r="AU255" s="16" t="s">
        <v>81</v>
      </c>
    </row>
    <row r="256" spans="2:65" s="1" customFormat="1" ht="22.5" customHeight="1">
      <c r="B256" s="159"/>
      <c r="C256" s="160" t="s">
        <v>407</v>
      </c>
      <c r="D256" s="160" t="s">
        <v>123</v>
      </c>
      <c r="E256" s="161" t="s">
        <v>408</v>
      </c>
      <c r="F256" s="162" t="s">
        <v>409</v>
      </c>
      <c r="G256" s="163" t="s">
        <v>228</v>
      </c>
      <c r="H256" s="164">
        <v>0.319</v>
      </c>
      <c r="I256" s="165"/>
      <c r="J256" s="166">
        <f>ROUND(I256*H256,2)</f>
        <v>0</v>
      </c>
      <c r="K256" s="162" t="s">
        <v>127</v>
      </c>
      <c r="L256" s="33"/>
      <c r="M256" s="167" t="s">
        <v>20</v>
      </c>
      <c r="N256" s="168" t="s">
        <v>44</v>
      </c>
      <c r="O256" s="34"/>
      <c r="P256" s="169">
        <f>O256*H256</f>
        <v>0</v>
      </c>
      <c r="Q256" s="169">
        <v>0</v>
      </c>
      <c r="R256" s="169">
        <f>Q256*H256</f>
        <v>0</v>
      </c>
      <c r="S256" s="169">
        <v>0</v>
      </c>
      <c r="T256" s="170">
        <f>S256*H256</f>
        <v>0</v>
      </c>
      <c r="AR256" s="16" t="s">
        <v>214</v>
      </c>
      <c r="AT256" s="16" t="s">
        <v>123</v>
      </c>
      <c r="AU256" s="16" t="s">
        <v>81</v>
      </c>
      <c r="AY256" s="16" t="s">
        <v>121</v>
      </c>
      <c r="BE256" s="171">
        <f>IF(N256="základní",J256,0)</f>
        <v>0</v>
      </c>
      <c r="BF256" s="171">
        <f>IF(N256="snížená",J256,0)</f>
        <v>0</v>
      </c>
      <c r="BG256" s="171">
        <f>IF(N256="zákl. přenesená",J256,0)</f>
        <v>0</v>
      </c>
      <c r="BH256" s="171">
        <f>IF(N256="sníž. přenesená",J256,0)</f>
        <v>0</v>
      </c>
      <c r="BI256" s="171">
        <f>IF(N256="nulová",J256,0)</f>
        <v>0</v>
      </c>
      <c r="BJ256" s="16" t="s">
        <v>22</v>
      </c>
      <c r="BK256" s="171">
        <f>ROUND(I256*H256,2)</f>
        <v>0</v>
      </c>
      <c r="BL256" s="16" t="s">
        <v>214</v>
      </c>
      <c r="BM256" s="16" t="s">
        <v>410</v>
      </c>
    </row>
    <row r="257" spans="2:47" s="1" customFormat="1" ht="27">
      <c r="B257" s="33"/>
      <c r="D257" s="172" t="s">
        <v>130</v>
      </c>
      <c r="F257" s="173" t="s">
        <v>411</v>
      </c>
      <c r="I257" s="133"/>
      <c r="L257" s="33"/>
      <c r="M257" s="62"/>
      <c r="N257" s="34"/>
      <c r="O257" s="34"/>
      <c r="P257" s="34"/>
      <c r="Q257" s="34"/>
      <c r="R257" s="34"/>
      <c r="S257" s="34"/>
      <c r="T257" s="63"/>
      <c r="AT257" s="16" t="s">
        <v>130</v>
      </c>
      <c r="AU257" s="16" t="s">
        <v>81</v>
      </c>
    </row>
    <row r="258" spans="2:47" s="1" customFormat="1" ht="121.5">
      <c r="B258" s="33"/>
      <c r="D258" s="172" t="s">
        <v>132</v>
      </c>
      <c r="F258" s="174" t="s">
        <v>348</v>
      </c>
      <c r="I258" s="133"/>
      <c r="L258" s="33"/>
      <c r="M258" s="62"/>
      <c r="N258" s="34"/>
      <c r="O258" s="34"/>
      <c r="P258" s="34"/>
      <c r="Q258" s="34"/>
      <c r="R258" s="34"/>
      <c r="S258" s="34"/>
      <c r="T258" s="63"/>
      <c r="AT258" s="16" t="s">
        <v>132</v>
      </c>
      <c r="AU258" s="16" t="s">
        <v>81</v>
      </c>
    </row>
    <row r="259" spans="2:63" s="10" customFormat="1" ht="36.75" customHeight="1">
      <c r="B259" s="145"/>
      <c r="D259" s="146" t="s">
        <v>72</v>
      </c>
      <c r="E259" s="147" t="s">
        <v>412</v>
      </c>
      <c r="F259" s="147" t="s">
        <v>413</v>
      </c>
      <c r="I259" s="148"/>
      <c r="J259" s="149">
        <f>BK259</f>
        <v>0</v>
      </c>
      <c r="L259" s="145"/>
      <c r="M259" s="150"/>
      <c r="N259" s="151"/>
      <c r="O259" s="151"/>
      <c r="P259" s="152">
        <f>P260+P263</f>
        <v>0</v>
      </c>
      <c r="Q259" s="151"/>
      <c r="R259" s="152">
        <f>R260+R263</f>
        <v>0</v>
      </c>
      <c r="S259" s="151"/>
      <c r="T259" s="153">
        <f>T260+T263</f>
        <v>0</v>
      </c>
      <c r="AR259" s="146" t="s">
        <v>151</v>
      </c>
      <c r="AT259" s="154" t="s">
        <v>72</v>
      </c>
      <c r="AU259" s="154" t="s">
        <v>73</v>
      </c>
      <c r="AY259" s="146" t="s">
        <v>121</v>
      </c>
      <c r="BK259" s="155">
        <f>BK260+BK263</f>
        <v>0</v>
      </c>
    </row>
    <row r="260" spans="2:63" s="10" customFormat="1" ht="19.5" customHeight="1">
      <c r="B260" s="145"/>
      <c r="D260" s="156" t="s">
        <v>72</v>
      </c>
      <c r="E260" s="157" t="s">
        <v>414</v>
      </c>
      <c r="F260" s="157" t="s">
        <v>415</v>
      </c>
      <c r="I260" s="148"/>
      <c r="J260" s="158">
        <f>BK260</f>
        <v>0</v>
      </c>
      <c r="L260" s="145"/>
      <c r="M260" s="150"/>
      <c r="N260" s="151"/>
      <c r="O260" s="151"/>
      <c r="P260" s="152">
        <f>SUM(P261:P262)</f>
        <v>0</v>
      </c>
      <c r="Q260" s="151"/>
      <c r="R260" s="152">
        <f>SUM(R261:R262)</f>
        <v>0</v>
      </c>
      <c r="S260" s="151"/>
      <c r="T260" s="153">
        <f>SUM(T261:T262)</f>
        <v>0</v>
      </c>
      <c r="AR260" s="146" t="s">
        <v>151</v>
      </c>
      <c r="AT260" s="154" t="s">
        <v>72</v>
      </c>
      <c r="AU260" s="154" t="s">
        <v>22</v>
      </c>
      <c r="AY260" s="146" t="s">
        <v>121</v>
      </c>
      <c r="BK260" s="155">
        <f>SUM(BK261:BK262)</f>
        <v>0</v>
      </c>
    </row>
    <row r="261" spans="2:65" s="1" customFormat="1" ht="22.5" customHeight="1">
      <c r="B261" s="159"/>
      <c r="C261" s="160" t="s">
        <v>416</v>
      </c>
      <c r="D261" s="160" t="s">
        <v>123</v>
      </c>
      <c r="E261" s="161" t="s">
        <v>417</v>
      </c>
      <c r="F261" s="162" t="s">
        <v>418</v>
      </c>
      <c r="G261" s="163" t="s">
        <v>419</v>
      </c>
      <c r="H261" s="164">
        <v>1</v>
      </c>
      <c r="I261" s="165"/>
      <c r="J261" s="166">
        <f>ROUND(I261*H261,2)</f>
        <v>0</v>
      </c>
      <c r="K261" s="162" t="s">
        <v>127</v>
      </c>
      <c r="L261" s="33"/>
      <c r="M261" s="167" t="s">
        <v>20</v>
      </c>
      <c r="N261" s="168" t="s">
        <v>44</v>
      </c>
      <c r="O261" s="34"/>
      <c r="P261" s="169">
        <f>O261*H261</f>
        <v>0</v>
      </c>
      <c r="Q261" s="169">
        <v>0</v>
      </c>
      <c r="R261" s="169">
        <f>Q261*H261</f>
        <v>0</v>
      </c>
      <c r="S261" s="169">
        <v>0</v>
      </c>
      <c r="T261" s="170">
        <f>S261*H261</f>
        <v>0</v>
      </c>
      <c r="AR261" s="16" t="s">
        <v>420</v>
      </c>
      <c r="AT261" s="16" t="s">
        <v>123</v>
      </c>
      <c r="AU261" s="16" t="s">
        <v>81</v>
      </c>
      <c r="AY261" s="16" t="s">
        <v>121</v>
      </c>
      <c r="BE261" s="171">
        <f>IF(N261="základní",J261,0)</f>
        <v>0</v>
      </c>
      <c r="BF261" s="171">
        <f>IF(N261="snížená",J261,0)</f>
        <v>0</v>
      </c>
      <c r="BG261" s="171">
        <f>IF(N261="zákl. přenesená",J261,0)</f>
        <v>0</v>
      </c>
      <c r="BH261" s="171">
        <f>IF(N261="sníž. přenesená",J261,0)</f>
        <v>0</v>
      </c>
      <c r="BI261" s="171">
        <f>IF(N261="nulová",J261,0)</f>
        <v>0</v>
      </c>
      <c r="BJ261" s="16" t="s">
        <v>22</v>
      </c>
      <c r="BK261" s="171">
        <f>ROUND(I261*H261,2)</f>
        <v>0</v>
      </c>
      <c r="BL261" s="16" t="s">
        <v>420</v>
      </c>
      <c r="BM261" s="16" t="s">
        <v>421</v>
      </c>
    </row>
    <row r="262" spans="2:47" s="1" customFormat="1" ht="27">
      <c r="B262" s="33"/>
      <c r="D262" s="172" t="s">
        <v>130</v>
      </c>
      <c r="F262" s="173" t="s">
        <v>422</v>
      </c>
      <c r="I262" s="133"/>
      <c r="L262" s="33"/>
      <c r="M262" s="62"/>
      <c r="N262" s="34"/>
      <c r="O262" s="34"/>
      <c r="P262" s="34"/>
      <c r="Q262" s="34"/>
      <c r="R262" s="34"/>
      <c r="S262" s="34"/>
      <c r="T262" s="63"/>
      <c r="AT262" s="16" t="s">
        <v>130</v>
      </c>
      <c r="AU262" s="16" t="s">
        <v>81</v>
      </c>
    </row>
    <row r="263" spans="2:63" s="10" customFormat="1" ht="29.25" customHeight="1">
      <c r="B263" s="145"/>
      <c r="D263" s="156" t="s">
        <v>72</v>
      </c>
      <c r="E263" s="157" t="s">
        <v>423</v>
      </c>
      <c r="F263" s="157" t="s">
        <v>424</v>
      </c>
      <c r="I263" s="148"/>
      <c r="J263" s="158">
        <f>BK263</f>
        <v>0</v>
      </c>
      <c r="L263" s="145"/>
      <c r="M263" s="150"/>
      <c r="N263" s="151"/>
      <c r="O263" s="151"/>
      <c r="P263" s="152">
        <f>SUM(P264:P265)</f>
        <v>0</v>
      </c>
      <c r="Q263" s="151"/>
      <c r="R263" s="152">
        <f>SUM(R264:R265)</f>
        <v>0</v>
      </c>
      <c r="S263" s="151"/>
      <c r="T263" s="153">
        <f>SUM(T264:T265)</f>
        <v>0</v>
      </c>
      <c r="AR263" s="146" t="s">
        <v>151</v>
      </c>
      <c r="AT263" s="154" t="s">
        <v>72</v>
      </c>
      <c r="AU263" s="154" t="s">
        <v>22</v>
      </c>
      <c r="AY263" s="146" t="s">
        <v>121</v>
      </c>
      <c r="BK263" s="155">
        <f>SUM(BK264:BK265)</f>
        <v>0</v>
      </c>
    </row>
    <row r="264" spans="2:65" s="1" customFormat="1" ht="22.5" customHeight="1">
      <c r="B264" s="159"/>
      <c r="C264" s="160" t="s">
        <v>425</v>
      </c>
      <c r="D264" s="160" t="s">
        <v>123</v>
      </c>
      <c r="E264" s="161" t="s">
        <v>426</v>
      </c>
      <c r="F264" s="162" t="s">
        <v>427</v>
      </c>
      <c r="G264" s="163" t="s">
        <v>419</v>
      </c>
      <c r="H264" s="164">
        <v>1</v>
      </c>
      <c r="I264" s="165"/>
      <c r="J264" s="166">
        <f>ROUND(I264*H264,2)</f>
        <v>0</v>
      </c>
      <c r="K264" s="162" t="s">
        <v>127</v>
      </c>
      <c r="L264" s="33"/>
      <c r="M264" s="167" t="s">
        <v>20</v>
      </c>
      <c r="N264" s="168" t="s">
        <v>44</v>
      </c>
      <c r="O264" s="34"/>
      <c r="P264" s="169">
        <f>O264*H264</f>
        <v>0</v>
      </c>
      <c r="Q264" s="169">
        <v>0</v>
      </c>
      <c r="R264" s="169">
        <f>Q264*H264</f>
        <v>0</v>
      </c>
      <c r="S264" s="169">
        <v>0</v>
      </c>
      <c r="T264" s="170">
        <f>S264*H264</f>
        <v>0</v>
      </c>
      <c r="AR264" s="16" t="s">
        <v>420</v>
      </c>
      <c r="AT264" s="16" t="s">
        <v>123</v>
      </c>
      <c r="AU264" s="16" t="s">
        <v>81</v>
      </c>
      <c r="AY264" s="16" t="s">
        <v>121</v>
      </c>
      <c r="BE264" s="171">
        <f>IF(N264="základní",J264,0)</f>
        <v>0</v>
      </c>
      <c r="BF264" s="171">
        <f>IF(N264="snížená",J264,0)</f>
        <v>0</v>
      </c>
      <c r="BG264" s="171">
        <f>IF(N264="zákl. přenesená",J264,0)</f>
        <v>0</v>
      </c>
      <c r="BH264" s="171">
        <f>IF(N264="sníž. přenesená",J264,0)</f>
        <v>0</v>
      </c>
      <c r="BI264" s="171">
        <f>IF(N264="nulová",J264,0)</f>
        <v>0</v>
      </c>
      <c r="BJ264" s="16" t="s">
        <v>22</v>
      </c>
      <c r="BK264" s="171">
        <f>ROUND(I264*H264,2)</f>
        <v>0</v>
      </c>
      <c r="BL264" s="16" t="s">
        <v>420</v>
      </c>
      <c r="BM264" s="16" t="s">
        <v>428</v>
      </c>
    </row>
    <row r="265" spans="2:47" s="1" customFormat="1" ht="13.5">
      <c r="B265" s="33"/>
      <c r="D265" s="172" t="s">
        <v>130</v>
      </c>
      <c r="F265" s="173" t="s">
        <v>429</v>
      </c>
      <c r="I265" s="133"/>
      <c r="L265" s="33"/>
      <c r="M265" s="211"/>
      <c r="N265" s="212"/>
      <c r="O265" s="212"/>
      <c r="P265" s="212"/>
      <c r="Q265" s="212"/>
      <c r="R265" s="212"/>
      <c r="S265" s="212"/>
      <c r="T265" s="213"/>
      <c r="AT265" s="16" t="s">
        <v>130</v>
      </c>
      <c r="AU265" s="16" t="s">
        <v>81</v>
      </c>
    </row>
    <row r="266" spans="2:12" s="1" customFormat="1" ht="6.75" customHeight="1">
      <c r="B266" s="48"/>
      <c r="C266" s="49"/>
      <c r="D266" s="49"/>
      <c r="E266" s="49"/>
      <c r="F266" s="49"/>
      <c r="G266" s="49"/>
      <c r="H266" s="49"/>
      <c r="I266" s="111"/>
      <c r="J266" s="49"/>
      <c r="K266" s="49"/>
      <c r="L266" s="33"/>
    </row>
    <row r="267" ht="13.5">
      <c r="AT267" s="214"/>
    </row>
  </sheetData>
  <sheetProtection password="CC35" sheet="1" objects="1" scenarios="1" formatColumns="0" formatRows="0" sort="0" autoFilter="0"/>
  <autoFilter ref="C89:K89"/>
  <mergeCells count="9">
    <mergeCell ref="E82:H82"/>
    <mergeCell ref="G1:H1"/>
    <mergeCell ref="L2:V2"/>
    <mergeCell ref="E7:H7"/>
    <mergeCell ref="E9:H9"/>
    <mergeCell ref="E24:H24"/>
    <mergeCell ref="E45:H45"/>
    <mergeCell ref="E47:H47"/>
    <mergeCell ref="E80:H80"/>
  </mergeCells>
  <hyperlinks>
    <hyperlink ref="F1:G1" location="C2" tooltip="Krycí list soupisu" display="1) Krycí list soupisu"/>
    <hyperlink ref="G1:H1" location="C54" tooltip="Rekapitulace" display="2) Rekapitulace"/>
    <hyperlink ref="J1" location="C89"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33203125" defaultRowHeight="13.5"/>
  <cols>
    <col min="1" max="1" width="8.33203125" style="225" customWidth="1"/>
    <col min="2" max="2" width="1.66796875" style="225" customWidth="1"/>
    <col min="3" max="4" width="5" style="225" customWidth="1"/>
    <col min="5" max="5" width="11.66015625" style="225" customWidth="1"/>
    <col min="6" max="6" width="9.16015625" style="225" customWidth="1"/>
    <col min="7" max="7" width="5" style="225" customWidth="1"/>
    <col min="8" max="8" width="77.83203125" style="225" customWidth="1"/>
    <col min="9" max="10" width="20" style="225" customWidth="1"/>
    <col min="11" max="11" width="1.66796875" style="225" customWidth="1"/>
    <col min="12" max="16384" width="9.33203125" style="225" customWidth="1"/>
  </cols>
  <sheetData>
    <row r="1" ht="37.5" customHeight="1"/>
    <row r="2" spans="2:11" ht="7.5" customHeight="1">
      <c r="B2" s="226"/>
      <c r="C2" s="227"/>
      <c r="D2" s="227"/>
      <c r="E2" s="227"/>
      <c r="F2" s="227"/>
      <c r="G2" s="227"/>
      <c r="H2" s="227"/>
      <c r="I2" s="227"/>
      <c r="J2" s="227"/>
      <c r="K2" s="228"/>
    </row>
    <row r="3" spans="2:11" s="231" customFormat="1" ht="45" customHeight="1">
      <c r="B3" s="229"/>
      <c r="C3" s="350" t="s">
        <v>437</v>
      </c>
      <c r="D3" s="350"/>
      <c r="E3" s="350"/>
      <c r="F3" s="350"/>
      <c r="G3" s="350"/>
      <c r="H3" s="350"/>
      <c r="I3" s="350"/>
      <c r="J3" s="350"/>
      <c r="K3" s="230"/>
    </row>
    <row r="4" spans="2:11" ht="25.5" customHeight="1">
      <c r="B4" s="232"/>
      <c r="C4" s="355" t="s">
        <v>438</v>
      </c>
      <c r="D4" s="355"/>
      <c r="E4" s="355"/>
      <c r="F4" s="355"/>
      <c r="G4" s="355"/>
      <c r="H4" s="355"/>
      <c r="I4" s="355"/>
      <c r="J4" s="355"/>
      <c r="K4" s="233"/>
    </row>
    <row r="5" spans="2:11" ht="5.25" customHeight="1">
      <c r="B5" s="232"/>
      <c r="C5" s="234"/>
      <c r="D5" s="234"/>
      <c r="E5" s="234"/>
      <c r="F5" s="234"/>
      <c r="G5" s="234"/>
      <c r="H5" s="234"/>
      <c r="I5" s="234"/>
      <c r="J5" s="234"/>
      <c r="K5" s="233"/>
    </row>
    <row r="6" spans="2:11" ht="15" customHeight="1">
      <c r="B6" s="232"/>
      <c r="C6" s="352" t="s">
        <v>439</v>
      </c>
      <c r="D6" s="352"/>
      <c r="E6" s="352"/>
      <c r="F6" s="352"/>
      <c r="G6" s="352"/>
      <c r="H6" s="352"/>
      <c r="I6" s="352"/>
      <c r="J6" s="352"/>
      <c r="K6" s="233"/>
    </row>
    <row r="7" spans="2:11" ht="15" customHeight="1">
      <c r="B7" s="236"/>
      <c r="C7" s="352" t="s">
        <v>440</v>
      </c>
      <c r="D7" s="352"/>
      <c r="E7" s="352"/>
      <c r="F7" s="352"/>
      <c r="G7" s="352"/>
      <c r="H7" s="352"/>
      <c r="I7" s="352"/>
      <c r="J7" s="352"/>
      <c r="K7" s="233"/>
    </row>
    <row r="8" spans="2:11" ht="12.75" customHeight="1">
      <c r="B8" s="236"/>
      <c r="C8" s="235"/>
      <c r="D8" s="235"/>
      <c r="E8" s="235"/>
      <c r="F8" s="235"/>
      <c r="G8" s="235"/>
      <c r="H8" s="235"/>
      <c r="I8" s="235"/>
      <c r="J8" s="235"/>
      <c r="K8" s="233"/>
    </row>
    <row r="9" spans="2:11" ht="15" customHeight="1">
      <c r="B9" s="236"/>
      <c r="C9" s="352" t="s">
        <v>441</v>
      </c>
      <c r="D9" s="352"/>
      <c r="E9" s="352"/>
      <c r="F9" s="352"/>
      <c r="G9" s="352"/>
      <c r="H9" s="352"/>
      <c r="I9" s="352"/>
      <c r="J9" s="352"/>
      <c r="K9" s="233"/>
    </row>
    <row r="10" spans="2:11" ht="15" customHeight="1">
      <c r="B10" s="236"/>
      <c r="C10" s="235"/>
      <c r="D10" s="352" t="s">
        <v>442</v>
      </c>
      <c r="E10" s="352"/>
      <c r="F10" s="352"/>
      <c r="G10" s="352"/>
      <c r="H10" s="352"/>
      <c r="I10" s="352"/>
      <c r="J10" s="352"/>
      <c r="K10" s="233"/>
    </row>
    <row r="11" spans="2:11" ht="15" customHeight="1">
      <c r="B11" s="236"/>
      <c r="C11" s="237"/>
      <c r="D11" s="352" t="s">
        <v>443</v>
      </c>
      <c r="E11" s="352"/>
      <c r="F11" s="352"/>
      <c r="G11" s="352"/>
      <c r="H11" s="352"/>
      <c r="I11" s="352"/>
      <c r="J11" s="352"/>
      <c r="K11" s="233"/>
    </row>
    <row r="12" spans="2:11" ht="12.75" customHeight="1">
      <c r="B12" s="236"/>
      <c r="C12" s="237"/>
      <c r="D12" s="237"/>
      <c r="E12" s="237"/>
      <c r="F12" s="237"/>
      <c r="G12" s="237"/>
      <c r="H12" s="237"/>
      <c r="I12" s="237"/>
      <c r="J12" s="237"/>
      <c r="K12" s="233"/>
    </row>
    <row r="13" spans="2:11" ht="15" customHeight="1">
      <c r="B13" s="236"/>
      <c r="C13" s="237"/>
      <c r="D13" s="352" t="s">
        <v>444</v>
      </c>
      <c r="E13" s="352"/>
      <c r="F13" s="352"/>
      <c r="G13" s="352"/>
      <c r="H13" s="352"/>
      <c r="I13" s="352"/>
      <c r="J13" s="352"/>
      <c r="K13" s="233"/>
    </row>
    <row r="14" spans="2:11" ht="15" customHeight="1">
      <c r="B14" s="236"/>
      <c r="C14" s="237"/>
      <c r="D14" s="352" t="s">
        <v>445</v>
      </c>
      <c r="E14" s="352"/>
      <c r="F14" s="352"/>
      <c r="G14" s="352"/>
      <c r="H14" s="352"/>
      <c r="I14" s="352"/>
      <c r="J14" s="352"/>
      <c r="K14" s="233"/>
    </row>
    <row r="15" spans="2:11" ht="15" customHeight="1">
      <c r="B15" s="236"/>
      <c r="C15" s="237"/>
      <c r="D15" s="352" t="s">
        <v>446</v>
      </c>
      <c r="E15" s="352"/>
      <c r="F15" s="352"/>
      <c r="G15" s="352"/>
      <c r="H15" s="352"/>
      <c r="I15" s="352"/>
      <c r="J15" s="352"/>
      <c r="K15" s="233"/>
    </row>
    <row r="16" spans="2:11" ht="15" customHeight="1">
      <c r="B16" s="236"/>
      <c r="C16" s="237"/>
      <c r="D16" s="237"/>
      <c r="E16" s="238" t="s">
        <v>79</v>
      </c>
      <c r="F16" s="352" t="s">
        <v>447</v>
      </c>
      <c r="G16" s="352"/>
      <c r="H16" s="352"/>
      <c r="I16" s="352"/>
      <c r="J16" s="352"/>
      <c r="K16" s="233"/>
    </row>
    <row r="17" spans="2:11" ht="15" customHeight="1">
      <c r="B17" s="236"/>
      <c r="C17" s="237"/>
      <c r="D17" s="237"/>
      <c r="E17" s="238" t="s">
        <v>448</v>
      </c>
      <c r="F17" s="352" t="s">
        <v>449</v>
      </c>
      <c r="G17" s="352"/>
      <c r="H17" s="352"/>
      <c r="I17" s="352"/>
      <c r="J17" s="352"/>
      <c r="K17" s="233"/>
    </row>
    <row r="18" spans="2:11" ht="15" customHeight="1">
      <c r="B18" s="236"/>
      <c r="C18" s="237"/>
      <c r="D18" s="237"/>
      <c r="E18" s="238" t="s">
        <v>450</v>
      </c>
      <c r="F18" s="352" t="s">
        <v>451</v>
      </c>
      <c r="G18" s="352"/>
      <c r="H18" s="352"/>
      <c r="I18" s="352"/>
      <c r="J18" s="352"/>
      <c r="K18" s="233"/>
    </row>
    <row r="19" spans="2:11" ht="15" customHeight="1">
      <c r="B19" s="236"/>
      <c r="C19" s="237"/>
      <c r="D19" s="237"/>
      <c r="E19" s="238" t="s">
        <v>452</v>
      </c>
      <c r="F19" s="352" t="s">
        <v>453</v>
      </c>
      <c r="G19" s="352"/>
      <c r="H19" s="352"/>
      <c r="I19" s="352"/>
      <c r="J19" s="352"/>
      <c r="K19" s="233"/>
    </row>
    <row r="20" spans="2:11" ht="15" customHeight="1">
      <c r="B20" s="236"/>
      <c r="C20" s="237"/>
      <c r="D20" s="237"/>
      <c r="E20" s="238" t="s">
        <v>454</v>
      </c>
      <c r="F20" s="352" t="s">
        <v>455</v>
      </c>
      <c r="G20" s="352"/>
      <c r="H20" s="352"/>
      <c r="I20" s="352"/>
      <c r="J20" s="352"/>
      <c r="K20" s="233"/>
    </row>
    <row r="21" spans="2:11" ht="15" customHeight="1">
      <c r="B21" s="236"/>
      <c r="C21" s="237"/>
      <c r="D21" s="237"/>
      <c r="E21" s="238" t="s">
        <v>456</v>
      </c>
      <c r="F21" s="352" t="s">
        <v>457</v>
      </c>
      <c r="G21" s="352"/>
      <c r="H21" s="352"/>
      <c r="I21" s="352"/>
      <c r="J21" s="352"/>
      <c r="K21" s="233"/>
    </row>
    <row r="22" spans="2:11" ht="12.75" customHeight="1">
      <c r="B22" s="236"/>
      <c r="C22" s="237"/>
      <c r="D22" s="237"/>
      <c r="E22" s="237"/>
      <c r="F22" s="237"/>
      <c r="G22" s="237"/>
      <c r="H22" s="237"/>
      <c r="I22" s="237"/>
      <c r="J22" s="237"/>
      <c r="K22" s="233"/>
    </row>
    <row r="23" spans="2:11" ht="15" customHeight="1">
      <c r="B23" s="236"/>
      <c r="C23" s="352" t="s">
        <v>458</v>
      </c>
      <c r="D23" s="352"/>
      <c r="E23" s="352"/>
      <c r="F23" s="352"/>
      <c r="G23" s="352"/>
      <c r="H23" s="352"/>
      <c r="I23" s="352"/>
      <c r="J23" s="352"/>
      <c r="K23" s="233"/>
    </row>
    <row r="24" spans="2:11" ht="15" customHeight="1">
      <c r="B24" s="236"/>
      <c r="C24" s="352" t="s">
        <v>459</v>
      </c>
      <c r="D24" s="352"/>
      <c r="E24" s="352"/>
      <c r="F24" s="352"/>
      <c r="G24" s="352"/>
      <c r="H24" s="352"/>
      <c r="I24" s="352"/>
      <c r="J24" s="352"/>
      <c r="K24" s="233"/>
    </row>
    <row r="25" spans="2:11" ht="15" customHeight="1">
      <c r="B25" s="236"/>
      <c r="C25" s="235"/>
      <c r="D25" s="352" t="s">
        <v>460</v>
      </c>
      <c r="E25" s="352"/>
      <c r="F25" s="352"/>
      <c r="G25" s="352"/>
      <c r="H25" s="352"/>
      <c r="I25" s="352"/>
      <c r="J25" s="352"/>
      <c r="K25" s="233"/>
    </row>
    <row r="26" spans="2:11" ht="15" customHeight="1">
      <c r="B26" s="236"/>
      <c r="C26" s="237"/>
      <c r="D26" s="352" t="s">
        <v>461</v>
      </c>
      <c r="E26" s="352"/>
      <c r="F26" s="352"/>
      <c r="G26" s="352"/>
      <c r="H26" s="352"/>
      <c r="I26" s="352"/>
      <c r="J26" s="352"/>
      <c r="K26" s="233"/>
    </row>
    <row r="27" spans="2:11" ht="12.75" customHeight="1">
      <c r="B27" s="236"/>
      <c r="C27" s="237"/>
      <c r="D27" s="237"/>
      <c r="E27" s="237"/>
      <c r="F27" s="237"/>
      <c r="G27" s="237"/>
      <c r="H27" s="237"/>
      <c r="I27" s="237"/>
      <c r="J27" s="237"/>
      <c r="K27" s="233"/>
    </row>
    <row r="28" spans="2:11" ht="15" customHeight="1">
      <c r="B28" s="236"/>
      <c r="C28" s="237"/>
      <c r="D28" s="352" t="s">
        <v>462</v>
      </c>
      <c r="E28" s="352"/>
      <c r="F28" s="352"/>
      <c r="G28" s="352"/>
      <c r="H28" s="352"/>
      <c r="I28" s="352"/>
      <c r="J28" s="352"/>
      <c r="K28" s="233"/>
    </row>
    <row r="29" spans="2:11" ht="15" customHeight="1">
      <c r="B29" s="236"/>
      <c r="C29" s="237"/>
      <c r="D29" s="352" t="s">
        <v>463</v>
      </c>
      <c r="E29" s="352"/>
      <c r="F29" s="352"/>
      <c r="G29" s="352"/>
      <c r="H29" s="352"/>
      <c r="I29" s="352"/>
      <c r="J29" s="352"/>
      <c r="K29" s="233"/>
    </row>
    <row r="30" spans="2:11" ht="12.75" customHeight="1">
      <c r="B30" s="236"/>
      <c r="C30" s="237"/>
      <c r="D30" s="237"/>
      <c r="E30" s="237"/>
      <c r="F30" s="237"/>
      <c r="G30" s="237"/>
      <c r="H30" s="237"/>
      <c r="I30" s="237"/>
      <c r="J30" s="237"/>
      <c r="K30" s="233"/>
    </row>
    <row r="31" spans="2:11" ht="15" customHeight="1">
      <c r="B31" s="236"/>
      <c r="C31" s="237"/>
      <c r="D31" s="352" t="s">
        <v>464</v>
      </c>
      <c r="E31" s="352"/>
      <c r="F31" s="352"/>
      <c r="G31" s="352"/>
      <c r="H31" s="352"/>
      <c r="I31" s="352"/>
      <c r="J31" s="352"/>
      <c r="K31" s="233"/>
    </row>
    <row r="32" spans="2:11" ht="15" customHeight="1">
      <c r="B32" s="236"/>
      <c r="C32" s="237"/>
      <c r="D32" s="352" t="s">
        <v>465</v>
      </c>
      <c r="E32" s="352"/>
      <c r="F32" s="352"/>
      <c r="G32" s="352"/>
      <c r="H32" s="352"/>
      <c r="I32" s="352"/>
      <c r="J32" s="352"/>
      <c r="K32" s="233"/>
    </row>
    <row r="33" spans="2:11" ht="15" customHeight="1">
      <c r="B33" s="236"/>
      <c r="C33" s="237"/>
      <c r="D33" s="352" t="s">
        <v>466</v>
      </c>
      <c r="E33" s="352"/>
      <c r="F33" s="352"/>
      <c r="G33" s="352"/>
      <c r="H33" s="352"/>
      <c r="I33" s="352"/>
      <c r="J33" s="352"/>
      <c r="K33" s="233"/>
    </row>
    <row r="34" spans="2:11" ht="15" customHeight="1">
      <c r="B34" s="236"/>
      <c r="C34" s="237"/>
      <c r="D34" s="235"/>
      <c r="E34" s="239" t="s">
        <v>106</v>
      </c>
      <c r="F34" s="235"/>
      <c r="G34" s="352" t="s">
        <v>467</v>
      </c>
      <c r="H34" s="352"/>
      <c r="I34" s="352"/>
      <c r="J34" s="352"/>
      <c r="K34" s="233"/>
    </row>
    <row r="35" spans="2:11" ht="30.75" customHeight="1">
      <c r="B35" s="236"/>
      <c r="C35" s="237"/>
      <c r="D35" s="235"/>
      <c r="E35" s="239" t="s">
        <v>468</v>
      </c>
      <c r="F35" s="235"/>
      <c r="G35" s="352" t="s">
        <v>469</v>
      </c>
      <c r="H35" s="352"/>
      <c r="I35" s="352"/>
      <c r="J35" s="352"/>
      <c r="K35" s="233"/>
    </row>
    <row r="36" spans="2:11" ht="15" customHeight="1">
      <c r="B36" s="236"/>
      <c r="C36" s="237"/>
      <c r="D36" s="235"/>
      <c r="E36" s="239" t="s">
        <v>54</v>
      </c>
      <c r="F36" s="235"/>
      <c r="G36" s="352" t="s">
        <v>470</v>
      </c>
      <c r="H36" s="352"/>
      <c r="I36" s="352"/>
      <c r="J36" s="352"/>
      <c r="K36" s="233"/>
    </row>
    <row r="37" spans="2:11" ht="15" customHeight="1">
      <c r="B37" s="236"/>
      <c r="C37" s="237"/>
      <c r="D37" s="235"/>
      <c r="E37" s="239" t="s">
        <v>107</v>
      </c>
      <c r="F37" s="235"/>
      <c r="G37" s="352" t="s">
        <v>471</v>
      </c>
      <c r="H37" s="352"/>
      <c r="I37" s="352"/>
      <c r="J37" s="352"/>
      <c r="K37" s="233"/>
    </row>
    <row r="38" spans="2:11" ht="15" customHeight="1">
      <c r="B38" s="236"/>
      <c r="C38" s="237"/>
      <c r="D38" s="235"/>
      <c r="E38" s="239" t="s">
        <v>108</v>
      </c>
      <c r="F38" s="235"/>
      <c r="G38" s="352" t="s">
        <v>472</v>
      </c>
      <c r="H38" s="352"/>
      <c r="I38" s="352"/>
      <c r="J38" s="352"/>
      <c r="K38" s="233"/>
    </row>
    <row r="39" spans="2:11" ht="15" customHeight="1">
      <c r="B39" s="236"/>
      <c r="C39" s="237"/>
      <c r="D39" s="235"/>
      <c r="E39" s="239" t="s">
        <v>109</v>
      </c>
      <c r="F39" s="235"/>
      <c r="G39" s="352" t="s">
        <v>473</v>
      </c>
      <c r="H39" s="352"/>
      <c r="I39" s="352"/>
      <c r="J39" s="352"/>
      <c r="K39" s="233"/>
    </row>
    <row r="40" spans="2:11" ht="15" customHeight="1">
      <c r="B40" s="236"/>
      <c r="C40" s="237"/>
      <c r="D40" s="235"/>
      <c r="E40" s="239" t="s">
        <v>474</v>
      </c>
      <c r="F40" s="235"/>
      <c r="G40" s="352" t="s">
        <v>475</v>
      </c>
      <c r="H40" s="352"/>
      <c r="I40" s="352"/>
      <c r="J40" s="352"/>
      <c r="K40" s="233"/>
    </row>
    <row r="41" spans="2:11" ht="15" customHeight="1">
      <c r="B41" s="236"/>
      <c r="C41" s="237"/>
      <c r="D41" s="235"/>
      <c r="E41" s="239"/>
      <c r="F41" s="235"/>
      <c r="G41" s="352" t="s">
        <v>476</v>
      </c>
      <c r="H41" s="352"/>
      <c r="I41" s="352"/>
      <c r="J41" s="352"/>
      <c r="K41" s="233"/>
    </row>
    <row r="42" spans="2:11" ht="15" customHeight="1">
      <c r="B42" s="236"/>
      <c r="C42" s="237"/>
      <c r="D42" s="235"/>
      <c r="E42" s="239" t="s">
        <v>477</v>
      </c>
      <c r="F42" s="235"/>
      <c r="G42" s="352" t="s">
        <v>478</v>
      </c>
      <c r="H42" s="352"/>
      <c r="I42" s="352"/>
      <c r="J42" s="352"/>
      <c r="K42" s="233"/>
    </row>
    <row r="43" spans="2:11" ht="15" customHeight="1">
      <c r="B43" s="236"/>
      <c r="C43" s="237"/>
      <c r="D43" s="235"/>
      <c r="E43" s="239" t="s">
        <v>111</v>
      </c>
      <c r="F43" s="235"/>
      <c r="G43" s="352" t="s">
        <v>479</v>
      </c>
      <c r="H43" s="352"/>
      <c r="I43" s="352"/>
      <c r="J43" s="352"/>
      <c r="K43" s="233"/>
    </row>
    <row r="44" spans="2:11" ht="12.75" customHeight="1">
      <c r="B44" s="236"/>
      <c r="C44" s="237"/>
      <c r="D44" s="235"/>
      <c r="E44" s="235"/>
      <c r="F44" s="235"/>
      <c r="G44" s="235"/>
      <c r="H44" s="235"/>
      <c r="I44" s="235"/>
      <c r="J44" s="235"/>
      <c r="K44" s="233"/>
    </row>
    <row r="45" spans="2:11" ht="15" customHeight="1">
      <c r="B45" s="236"/>
      <c r="C45" s="237"/>
      <c r="D45" s="352" t="s">
        <v>480</v>
      </c>
      <c r="E45" s="352"/>
      <c r="F45" s="352"/>
      <c r="G45" s="352"/>
      <c r="H45" s="352"/>
      <c r="I45" s="352"/>
      <c r="J45" s="352"/>
      <c r="K45" s="233"/>
    </row>
    <row r="46" spans="2:11" ht="15" customHeight="1">
      <c r="B46" s="236"/>
      <c r="C46" s="237"/>
      <c r="D46" s="237"/>
      <c r="E46" s="352" t="s">
        <v>481</v>
      </c>
      <c r="F46" s="352"/>
      <c r="G46" s="352"/>
      <c r="H46" s="352"/>
      <c r="I46" s="352"/>
      <c r="J46" s="352"/>
      <c r="K46" s="233"/>
    </row>
    <row r="47" spans="2:11" ht="15" customHeight="1">
      <c r="B47" s="236"/>
      <c r="C47" s="237"/>
      <c r="D47" s="237"/>
      <c r="E47" s="352" t="s">
        <v>482</v>
      </c>
      <c r="F47" s="352"/>
      <c r="G47" s="352"/>
      <c r="H47" s="352"/>
      <c r="I47" s="352"/>
      <c r="J47" s="352"/>
      <c r="K47" s="233"/>
    </row>
    <row r="48" spans="2:11" ht="15" customHeight="1">
      <c r="B48" s="236"/>
      <c r="C48" s="237"/>
      <c r="D48" s="237"/>
      <c r="E48" s="352" t="s">
        <v>483</v>
      </c>
      <c r="F48" s="352"/>
      <c r="G48" s="352"/>
      <c r="H48" s="352"/>
      <c r="I48" s="352"/>
      <c r="J48" s="352"/>
      <c r="K48" s="233"/>
    </row>
    <row r="49" spans="2:11" ht="15" customHeight="1">
      <c r="B49" s="236"/>
      <c r="C49" s="237"/>
      <c r="D49" s="352" t="s">
        <v>484</v>
      </c>
      <c r="E49" s="352"/>
      <c r="F49" s="352"/>
      <c r="G49" s="352"/>
      <c r="H49" s="352"/>
      <c r="I49" s="352"/>
      <c r="J49" s="352"/>
      <c r="K49" s="233"/>
    </row>
    <row r="50" spans="2:11" ht="25.5" customHeight="1">
      <c r="B50" s="232"/>
      <c r="C50" s="355" t="s">
        <v>485</v>
      </c>
      <c r="D50" s="355"/>
      <c r="E50" s="355"/>
      <c r="F50" s="355"/>
      <c r="G50" s="355"/>
      <c r="H50" s="355"/>
      <c r="I50" s="355"/>
      <c r="J50" s="355"/>
      <c r="K50" s="233"/>
    </row>
    <row r="51" spans="2:11" ht="5.25" customHeight="1">
      <c r="B51" s="232"/>
      <c r="C51" s="234"/>
      <c r="D51" s="234"/>
      <c r="E51" s="234"/>
      <c r="F51" s="234"/>
      <c r="G51" s="234"/>
      <c r="H51" s="234"/>
      <c r="I51" s="234"/>
      <c r="J51" s="234"/>
      <c r="K51" s="233"/>
    </row>
    <row r="52" spans="2:11" ht="15" customHeight="1">
      <c r="B52" s="232"/>
      <c r="C52" s="352" t="s">
        <v>486</v>
      </c>
      <c r="D52" s="352"/>
      <c r="E52" s="352"/>
      <c r="F52" s="352"/>
      <c r="G52" s="352"/>
      <c r="H52" s="352"/>
      <c r="I52" s="352"/>
      <c r="J52" s="352"/>
      <c r="K52" s="233"/>
    </row>
    <row r="53" spans="2:11" ht="15" customHeight="1">
      <c r="B53" s="232"/>
      <c r="C53" s="352" t="s">
        <v>487</v>
      </c>
      <c r="D53" s="352"/>
      <c r="E53" s="352"/>
      <c r="F53" s="352"/>
      <c r="G53" s="352"/>
      <c r="H53" s="352"/>
      <c r="I53" s="352"/>
      <c r="J53" s="352"/>
      <c r="K53" s="233"/>
    </row>
    <row r="54" spans="2:11" ht="12.75" customHeight="1">
      <c r="B54" s="232"/>
      <c r="C54" s="235"/>
      <c r="D54" s="235"/>
      <c r="E54" s="235"/>
      <c r="F54" s="235"/>
      <c r="G54" s="235"/>
      <c r="H54" s="235"/>
      <c r="I54" s="235"/>
      <c r="J54" s="235"/>
      <c r="K54" s="233"/>
    </row>
    <row r="55" spans="2:11" ht="15" customHeight="1">
      <c r="B55" s="232"/>
      <c r="C55" s="352" t="s">
        <v>488</v>
      </c>
      <c r="D55" s="352"/>
      <c r="E55" s="352"/>
      <c r="F55" s="352"/>
      <c r="G55" s="352"/>
      <c r="H55" s="352"/>
      <c r="I55" s="352"/>
      <c r="J55" s="352"/>
      <c r="K55" s="233"/>
    </row>
    <row r="56" spans="2:11" ht="15" customHeight="1">
      <c r="B56" s="232"/>
      <c r="C56" s="237"/>
      <c r="D56" s="352" t="s">
        <v>489</v>
      </c>
      <c r="E56" s="352"/>
      <c r="F56" s="352"/>
      <c r="G56" s="352"/>
      <c r="H56" s="352"/>
      <c r="I56" s="352"/>
      <c r="J56" s="352"/>
      <c r="K56" s="233"/>
    </row>
    <row r="57" spans="2:11" ht="15" customHeight="1">
      <c r="B57" s="232"/>
      <c r="C57" s="237"/>
      <c r="D57" s="352" t="s">
        <v>490</v>
      </c>
      <c r="E57" s="352"/>
      <c r="F57" s="352"/>
      <c r="G57" s="352"/>
      <c r="H57" s="352"/>
      <c r="I57" s="352"/>
      <c r="J57" s="352"/>
      <c r="K57" s="233"/>
    </row>
    <row r="58" spans="2:11" ht="15" customHeight="1">
      <c r="B58" s="232"/>
      <c r="C58" s="237"/>
      <c r="D58" s="352" t="s">
        <v>491</v>
      </c>
      <c r="E58" s="352"/>
      <c r="F58" s="352"/>
      <c r="G58" s="352"/>
      <c r="H58" s="352"/>
      <c r="I58" s="352"/>
      <c r="J58" s="352"/>
      <c r="K58" s="233"/>
    </row>
    <row r="59" spans="2:11" ht="15" customHeight="1">
      <c r="B59" s="232"/>
      <c r="C59" s="237"/>
      <c r="D59" s="352" t="s">
        <v>492</v>
      </c>
      <c r="E59" s="352"/>
      <c r="F59" s="352"/>
      <c r="G59" s="352"/>
      <c r="H59" s="352"/>
      <c r="I59" s="352"/>
      <c r="J59" s="352"/>
      <c r="K59" s="233"/>
    </row>
    <row r="60" spans="2:11" ht="15" customHeight="1">
      <c r="B60" s="232"/>
      <c r="C60" s="237"/>
      <c r="D60" s="354" t="s">
        <v>493</v>
      </c>
      <c r="E60" s="354"/>
      <c r="F60" s="354"/>
      <c r="G60" s="354"/>
      <c r="H60" s="354"/>
      <c r="I60" s="354"/>
      <c r="J60" s="354"/>
      <c r="K60" s="233"/>
    </row>
    <row r="61" spans="2:11" ht="15" customHeight="1">
      <c r="B61" s="232"/>
      <c r="C61" s="237"/>
      <c r="D61" s="352" t="s">
        <v>494</v>
      </c>
      <c r="E61" s="352"/>
      <c r="F61" s="352"/>
      <c r="G61" s="352"/>
      <c r="H61" s="352"/>
      <c r="I61" s="352"/>
      <c r="J61" s="352"/>
      <c r="K61" s="233"/>
    </row>
    <row r="62" spans="2:11" ht="12.75" customHeight="1">
      <c r="B62" s="232"/>
      <c r="C62" s="237"/>
      <c r="D62" s="237"/>
      <c r="E62" s="240"/>
      <c r="F62" s="237"/>
      <c r="G62" s="237"/>
      <c r="H62" s="237"/>
      <c r="I62" s="237"/>
      <c r="J62" s="237"/>
      <c r="K62" s="233"/>
    </row>
    <row r="63" spans="2:11" ht="15" customHeight="1">
      <c r="B63" s="232"/>
      <c r="C63" s="237"/>
      <c r="D63" s="352" t="s">
        <v>495</v>
      </c>
      <c r="E63" s="352"/>
      <c r="F63" s="352"/>
      <c r="G63" s="352"/>
      <c r="H63" s="352"/>
      <c r="I63" s="352"/>
      <c r="J63" s="352"/>
      <c r="K63" s="233"/>
    </row>
    <row r="64" spans="2:11" ht="15" customHeight="1">
      <c r="B64" s="232"/>
      <c r="C64" s="237"/>
      <c r="D64" s="354" t="s">
        <v>496</v>
      </c>
      <c r="E64" s="354"/>
      <c r="F64" s="354"/>
      <c r="G64" s="354"/>
      <c r="H64" s="354"/>
      <c r="I64" s="354"/>
      <c r="J64" s="354"/>
      <c r="K64" s="233"/>
    </row>
    <row r="65" spans="2:11" ht="15" customHeight="1">
      <c r="B65" s="232"/>
      <c r="C65" s="237"/>
      <c r="D65" s="352" t="s">
        <v>497</v>
      </c>
      <c r="E65" s="352"/>
      <c r="F65" s="352"/>
      <c r="G65" s="352"/>
      <c r="H65" s="352"/>
      <c r="I65" s="352"/>
      <c r="J65" s="352"/>
      <c r="K65" s="233"/>
    </row>
    <row r="66" spans="2:11" ht="15" customHeight="1">
      <c r="B66" s="232"/>
      <c r="C66" s="237"/>
      <c r="D66" s="352" t="s">
        <v>498</v>
      </c>
      <c r="E66" s="352"/>
      <c r="F66" s="352"/>
      <c r="G66" s="352"/>
      <c r="H66" s="352"/>
      <c r="I66" s="352"/>
      <c r="J66" s="352"/>
      <c r="K66" s="233"/>
    </row>
    <row r="67" spans="2:11" ht="15" customHeight="1">
      <c r="B67" s="232"/>
      <c r="C67" s="237"/>
      <c r="D67" s="352" t="s">
        <v>499</v>
      </c>
      <c r="E67" s="352"/>
      <c r="F67" s="352"/>
      <c r="G67" s="352"/>
      <c r="H67" s="352"/>
      <c r="I67" s="352"/>
      <c r="J67" s="352"/>
      <c r="K67" s="233"/>
    </row>
    <row r="68" spans="2:11" ht="15" customHeight="1">
      <c r="B68" s="232"/>
      <c r="C68" s="237"/>
      <c r="D68" s="352" t="s">
        <v>500</v>
      </c>
      <c r="E68" s="352"/>
      <c r="F68" s="352"/>
      <c r="G68" s="352"/>
      <c r="H68" s="352"/>
      <c r="I68" s="352"/>
      <c r="J68" s="352"/>
      <c r="K68" s="233"/>
    </row>
    <row r="69" spans="2:11" ht="12.75" customHeight="1">
      <c r="B69" s="241"/>
      <c r="C69" s="242"/>
      <c r="D69" s="242"/>
      <c r="E69" s="242"/>
      <c r="F69" s="242"/>
      <c r="G69" s="242"/>
      <c r="H69" s="242"/>
      <c r="I69" s="242"/>
      <c r="J69" s="242"/>
      <c r="K69" s="243"/>
    </row>
    <row r="70" spans="2:11" ht="18.75" customHeight="1">
      <c r="B70" s="244"/>
      <c r="C70" s="244"/>
      <c r="D70" s="244"/>
      <c r="E70" s="244"/>
      <c r="F70" s="244"/>
      <c r="G70" s="244"/>
      <c r="H70" s="244"/>
      <c r="I70" s="244"/>
      <c r="J70" s="244"/>
      <c r="K70" s="245"/>
    </row>
    <row r="71" spans="2:11" ht="18.75" customHeight="1">
      <c r="B71" s="245"/>
      <c r="C71" s="245"/>
      <c r="D71" s="245"/>
      <c r="E71" s="245"/>
      <c r="F71" s="245"/>
      <c r="G71" s="245"/>
      <c r="H71" s="245"/>
      <c r="I71" s="245"/>
      <c r="J71" s="245"/>
      <c r="K71" s="245"/>
    </row>
    <row r="72" spans="2:11" ht="7.5" customHeight="1">
      <c r="B72" s="246"/>
      <c r="C72" s="247"/>
      <c r="D72" s="247"/>
      <c r="E72" s="247"/>
      <c r="F72" s="247"/>
      <c r="G72" s="247"/>
      <c r="H72" s="247"/>
      <c r="I72" s="247"/>
      <c r="J72" s="247"/>
      <c r="K72" s="248"/>
    </row>
    <row r="73" spans="2:11" ht="45" customHeight="1">
      <c r="B73" s="249"/>
      <c r="C73" s="353" t="s">
        <v>436</v>
      </c>
      <c r="D73" s="353"/>
      <c r="E73" s="353"/>
      <c r="F73" s="353"/>
      <c r="G73" s="353"/>
      <c r="H73" s="353"/>
      <c r="I73" s="353"/>
      <c r="J73" s="353"/>
      <c r="K73" s="250"/>
    </row>
    <row r="74" spans="2:11" ht="17.25" customHeight="1">
      <c r="B74" s="249"/>
      <c r="C74" s="251" t="s">
        <v>501</v>
      </c>
      <c r="D74" s="251"/>
      <c r="E74" s="251"/>
      <c r="F74" s="251" t="s">
        <v>502</v>
      </c>
      <c r="G74" s="252"/>
      <c r="H74" s="251" t="s">
        <v>107</v>
      </c>
      <c r="I74" s="251" t="s">
        <v>58</v>
      </c>
      <c r="J74" s="251" t="s">
        <v>503</v>
      </c>
      <c r="K74" s="250"/>
    </row>
    <row r="75" spans="2:11" ht="17.25" customHeight="1">
      <c r="B75" s="249"/>
      <c r="C75" s="253" t="s">
        <v>504</v>
      </c>
      <c r="D75" s="253"/>
      <c r="E75" s="253"/>
      <c r="F75" s="254" t="s">
        <v>505</v>
      </c>
      <c r="G75" s="255"/>
      <c r="H75" s="253"/>
      <c r="I75" s="253"/>
      <c r="J75" s="253" t="s">
        <v>506</v>
      </c>
      <c r="K75" s="250"/>
    </row>
    <row r="76" spans="2:11" ht="5.25" customHeight="1">
      <c r="B76" s="249"/>
      <c r="C76" s="256"/>
      <c r="D76" s="256"/>
      <c r="E76" s="256"/>
      <c r="F76" s="256"/>
      <c r="G76" s="257"/>
      <c r="H76" s="256"/>
      <c r="I76" s="256"/>
      <c r="J76" s="256"/>
      <c r="K76" s="250"/>
    </row>
    <row r="77" spans="2:11" ht="15" customHeight="1">
      <c r="B77" s="249"/>
      <c r="C77" s="239" t="s">
        <v>54</v>
      </c>
      <c r="D77" s="256"/>
      <c r="E77" s="256"/>
      <c r="F77" s="258" t="s">
        <v>507</v>
      </c>
      <c r="G77" s="257"/>
      <c r="H77" s="239" t="s">
        <v>508</v>
      </c>
      <c r="I77" s="239" t="s">
        <v>509</v>
      </c>
      <c r="J77" s="239">
        <v>20</v>
      </c>
      <c r="K77" s="250"/>
    </row>
    <row r="78" spans="2:11" ht="15" customHeight="1">
      <c r="B78" s="249"/>
      <c r="C78" s="239" t="s">
        <v>510</v>
      </c>
      <c r="D78" s="239"/>
      <c r="E78" s="239"/>
      <c r="F78" s="258" t="s">
        <v>507</v>
      </c>
      <c r="G78" s="257"/>
      <c r="H78" s="239" t="s">
        <v>511</v>
      </c>
      <c r="I78" s="239" t="s">
        <v>509</v>
      </c>
      <c r="J78" s="239">
        <v>120</v>
      </c>
      <c r="K78" s="250"/>
    </row>
    <row r="79" spans="2:11" ht="15" customHeight="1">
      <c r="B79" s="259"/>
      <c r="C79" s="239" t="s">
        <v>512</v>
      </c>
      <c r="D79" s="239"/>
      <c r="E79" s="239"/>
      <c r="F79" s="258" t="s">
        <v>513</v>
      </c>
      <c r="G79" s="257"/>
      <c r="H79" s="239" t="s">
        <v>514</v>
      </c>
      <c r="I79" s="239" t="s">
        <v>509</v>
      </c>
      <c r="J79" s="239">
        <v>50</v>
      </c>
      <c r="K79" s="250"/>
    </row>
    <row r="80" spans="2:11" ht="15" customHeight="1">
      <c r="B80" s="259"/>
      <c r="C80" s="239" t="s">
        <v>515</v>
      </c>
      <c r="D80" s="239"/>
      <c r="E80" s="239"/>
      <c r="F80" s="258" t="s">
        <v>507</v>
      </c>
      <c r="G80" s="257"/>
      <c r="H80" s="239" t="s">
        <v>516</v>
      </c>
      <c r="I80" s="239" t="s">
        <v>517</v>
      </c>
      <c r="J80" s="239"/>
      <c r="K80" s="250"/>
    </row>
    <row r="81" spans="2:11" ht="15" customHeight="1">
      <c r="B81" s="259"/>
      <c r="C81" s="260" t="s">
        <v>518</v>
      </c>
      <c r="D81" s="260"/>
      <c r="E81" s="260"/>
      <c r="F81" s="261" t="s">
        <v>513</v>
      </c>
      <c r="G81" s="260"/>
      <c r="H81" s="260" t="s">
        <v>519</v>
      </c>
      <c r="I81" s="260" t="s">
        <v>509</v>
      </c>
      <c r="J81" s="260">
        <v>15</v>
      </c>
      <c r="K81" s="250"/>
    </row>
    <row r="82" spans="2:11" ht="15" customHeight="1">
      <c r="B82" s="259"/>
      <c r="C82" s="260" t="s">
        <v>520</v>
      </c>
      <c r="D82" s="260"/>
      <c r="E82" s="260"/>
      <c r="F82" s="261" t="s">
        <v>513</v>
      </c>
      <c r="G82" s="260"/>
      <c r="H82" s="260" t="s">
        <v>521</v>
      </c>
      <c r="I82" s="260" t="s">
        <v>509</v>
      </c>
      <c r="J82" s="260">
        <v>15</v>
      </c>
      <c r="K82" s="250"/>
    </row>
    <row r="83" spans="2:11" ht="15" customHeight="1">
      <c r="B83" s="259"/>
      <c r="C83" s="260" t="s">
        <v>522</v>
      </c>
      <c r="D83" s="260"/>
      <c r="E83" s="260"/>
      <c r="F83" s="261" t="s">
        <v>513</v>
      </c>
      <c r="G83" s="260"/>
      <c r="H83" s="260" t="s">
        <v>523</v>
      </c>
      <c r="I83" s="260" t="s">
        <v>509</v>
      </c>
      <c r="J83" s="260">
        <v>20</v>
      </c>
      <c r="K83" s="250"/>
    </row>
    <row r="84" spans="2:11" ht="15" customHeight="1">
      <c r="B84" s="259"/>
      <c r="C84" s="260" t="s">
        <v>524</v>
      </c>
      <c r="D84" s="260"/>
      <c r="E84" s="260"/>
      <c r="F84" s="261" t="s">
        <v>513</v>
      </c>
      <c r="G84" s="260"/>
      <c r="H84" s="260" t="s">
        <v>525</v>
      </c>
      <c r="I84" s="260" t="s">
        <v>509</v>
      </c>
      <c r="J84" s="260">
        <v>20</v>
      </c>
      <c r="K84" s="250"/>
    </row>
    <row r="85" spans="2:11" ht="15" customHeight="1">
      <c r="B85" s="259"/>
      <c r="C85" s="239" t="s">
        <v>526</v>
      </c>
      <c r="D85" s="239"/>
      <c r="E85" s="239"/>
      <c r="F85" s="258" t="s">
        <v>513</v>
      </c>
      <c r="G85" s="257"/>
      <c r="H85" s="239" t="s">
        <v>527</v>
      </c>
      <c r="I85" s="239" t="s">
        <v>509</v>
      </c>
      <c r="J85" s="239">
        <v>50</v>
      </c>
      <c r="K85" s="250"/>
    </row>
    <row r="86" spans="2:11" ht="15" customHeight="1">
      <c r="B86" s="259"/>
      <c r="C86" s="239" t="s">
        <v>528</v>
      </c>
      <c r="D86" s="239"/>
      <c r="E86" s="239"/>
      <c r="F86" s="258" t="s">
        <v>513</v>
      </c>
      <c r="G86" s="257"/>
      <c r="H86" s="239" t="s">
        <v>529</v>
      </c>
      <c r="I86" s="239" t="s">
        <v>509</v>
      </c>
      <c r="J86" s="239">
        <v>20</v>
      </c>
      <c r="K86" s="250"/>
    </row>
    <row r="87" spans="2:11" ht="15" customHeight="1">
      <c r="B87" s="259"/>
      <c r="C87" s="239" t="s">
        <v>530</v>
      </c>
      <c r="D87" s="239"/>
      <c r="E87" s="239"/>
      <c r="F87" s="258" t="s">
        <v>513</v>
      </c>
      <c r="G87" s="257"/>
      <c r="H87" s="239" t="s">
        <v>531</v>
      </c>
      <c r="I87" s="239" t="s">
        <v>509</v>
      </c>
      <c r="J87" s="239">
        <v>20</v>
      </c>
      <c r="K87" s="250"/>
    </row>
    <row r="88" spans="2:11" ht="15" customHeight="1">
      <c r="B88" s="259"/>
      <c r="C88" s="239" t="s">
        <v>532</v>
      </c>
      <c r="D88" s="239"/>
      <c r="E88" s="239"/>
      <c r="F88" s="258" t="s">
        <v>513</v>
      </c>
      <c r="G88" s="257"/>
      <c r="H88" s="239" t="s">
        <v>533</v>
      </c>
      <c r="I88" s="239" t="s">
        <v>509</v>
      </c>
      <c r="J88" s="239">
        <v>50</v>
      </c>
      <c r="K88" s="250"/>
    </row>
    <row r="89" spans="2:11" ht="15" customHeight="1">
      <c r="B89" s="259"/>
      <c r="C89" s="239" t="s">
        <v>534</v>
      </c>
      <c r="D89" s="239"/>
      <c r="E89" s="239"/>
      <c r="F89" s="258" t="s">
        <v>513</v>
      </c>
      <c r="G89" s="257"/>
      <c r="H89" s="239" t="s">
        <v>534</v>
      </c>
      <c r="I89" s="239" t="s">
        <v>509</v>
      </c>
      <c r="J89" s="239">
        <v>50</v>
      </c>
      <c r="K89" s="250"/>
    </row>
    <row r="90" spans="2:11" ht="15" customHeight="1">
      <c r="B90" s="259"/>
      <c r="C90" s="239" t="s">
        <v>112</v>
      </c>
      <c r="D90" s="239"/>
      <c r="E90" s="239"/>
      <c r="F90" s="258" t="s">
        <v>513</v>
      </c>
      <c r="G90" s="257"/>
      <c r="H90" s="239" t="s">
        <v>535</v>
      </c>
      <c r="I90" s="239" t="s">
        <v>509</v>
      </c>
      <c r="J90" s="239">
        <v>255</v>
      </c>
      <c r="K90" s="250"/>
    </row>
    <row r="91" spans="2:11" ht="15" customHeight="1">
      <c r="B91" s="259"/>
      <c r="C91" s="239" t="s">
        <v>536</v>
      </c>
      <c r="D91" s="239"/>
      <c r="E91" s="239"/>
      <c r="F91" s="258" t="s">
        <v>507</v>
      </c>
      <c r="G91" s="257"/>
      <c r="H91" s="239" t="s">
        <v>537</v>
      </c>
      <c r="I91" s="239" t="s">
        <v>538</v>
      </c>
      <c r="J91" s="239"/>
      <c r="K91" s="250"/>
    </row>
    <row r="92" spans="2:11" ht="15" customHeight="1">
      <c r="B92" s="259"/>
      <c r="C92" s="239" t="s">
        <v>539</v>
      </c>
      <c r="D92" s="239"/>
      <c r="E92" s="239"/>
      <c r="F92" s="258" t="s">
        <v>507</v>
      </c>
      <c r="G92" s="257"/>
      <c r="H92" s="239" t="s">
        <v>540</v>
      </c>
      <c r="I92" s="239" t="s">
        <v>541</v>
      </c>
      <c r="J92" s="239"/>
      <c r="K92" s="250"/>
    </row>
    <row r="93" spans="2:11" ht="15" customHeight="1">
      <c r="B93" s="259"/>
      <c r="C93" s="239" t="s">
        <v>542</v>
      </c>
      <c r="D93" s="239"/>
      <c r="E93" s="239"/>
      <c r="F93" s="258" t="s">
        <v>507</v>
      </c>
      <c r="G93" s="257"/>
      <c r="H93" s="239" t="s">
        <v>542</v>
      </c>
      <c r="I93" s="239" t="s">
        <v>541</v>
      </c>
      <c r="J93" s="239"/>
      <c r="K93" s="250"/>
    </row>
    <row r="94" spans="2:11" ht="15" customHeight="1">
      <c r="B94" s="259"/>
      <c r="C94" s="239" t="s">
        <v>39</v>
      </c>
      <c r="D94" s="239"/>
      <c r="E94" s="239"/>
      <c r="F94" s="258" t="s">
        <v>507</v>
      </c>
      <c r="G94" s="257"/>
      <c r="H94" s="239" t="s">
        <v>543</v>
      </c>
      <c r="I94" s="239" t="s">
        <v>541</v>
      </c>
      <c r="J94" s="239"/>
      <c r="K94" s="250"/>
    </row>
    <row r="95" spans="2:11" ht="15" customHeight="1">
      <c r="B95" s="259"/>
      <c r="C95" s="239" t="s">
        <v>49</v>
      </c>
      <c r="D95" s="239"/>
      <c r="E95" s="239"/>
      <c r="F95" s="258" t="s">
        <v>507</v>
      </c>
      <c r="G95" s="257"/>
      <c r="H95" s="239" t="s">
        <v>544</v>
      </c>
      <c r="I95" s="239" t="s">
        <v>541</v>
      </c>
      <c r="J95" s="239"/>
      <c r="K95" s="250"/>
    </row>
    <row r="96" spans="2:11" ht="15" customHeight="1">
      <c r="B96" s="262"/>
      <c r="C96" s="263"/>
      <c r="D96" s="263"/>
      <c r="E96" s="263"/>
      <c r="F96" s="263"/>
      <c r="G96" s="263"/>
      <c r="H96" s="263"/>
      <c r="I96" s="263"/>
      <c r="J96" s="263"/>
      <c r="K96" s="264"/>
    </row>
    <row r="97" spans="2:11" ht="18.75" customHeight="1">
      <c r="B97" s="265"/>
      <c r="C97" s="266"/>
      <c r="D97" s="266"/>
      <c r="E97" s="266"/>
      <c r="F97" s="266"/>
      <c r="G97" s="266"/>
      <c r="H97" s="266"/>
      <c r="I97" s="266"/>
      <c r="J97" s="266"/>
      <c r="K97" s="265"/>
    </row>
    <row r="98" spans="2:11" ht="18.75" customHeight="1">
      <c r="B98" s="245"/>
      <c r="C98" s="245"/>
      <c r="D98" s="245"/>
      <c r="E98" s="245"/>
      <c r="F98" s="245"/>
      <c r="G98" s="245"/>
      <c r="H98" s="245"/>
      <c r="I98" s="245"/>
      <c r="J98" s="245"/>
      <c r="K98" s="245"/>
    </row>
    <row r="99" spans="2:11" ht="7.5" customHeight="1">
      <c r="B99" s="246"/>
      <c r="C99" s="247"/>
      <c r="D99" s="247"/>
      <c r="E99" s="247"/>
      <c r="F99" s="247"/>
      <c r="G99" s="247"/>
      <c r="H99" s="247"/>
      <c r="I99" s="247"/>
      <c r="J99" s="247"/>
      <c r="K99" s="248"/>
    </row>
    <row r="100" spans="2:11" ht="45" customHeight="1">
      <c r="B100" s="249"/>
      <c r="C100" s="353" t="s">
        <v>545</v>
      </c>
      <c r="D100" s="353"/>
      <c r="E100" s="353"/>
      <c r="F100" s="353"/>
      <c r="G100" s="353"/>
      <c r="H100" s="353"/>
      <c r="I100" s="353"/>
      <c r="J100" s="353"/>
      <c r="K100" s="250"/>
    </row>
    <row r="101" spans="2:11" ht="17.25" customHeight="1">
      <c r="B101" s="249"/>
      <c r="C101" s="251" t="s">
        <v>501</v>
      </c>
      <c r="D101" s="251"/>
      <c r="E101" s="251"/>
      <c r="F101" s="251" t="s">
        <v>502</v>
      </c>
      <c r="G101" s="252"/>
      <c r="H101" s="251" t="s">
        <v>107</v>
      </c>
      <c r="I101" s="251" t="s">
        <v>58</v>
      </c>
      <c r="J101" s="251" t="s">
        <v>503</v>
      </c>
      <c r="K101" s="250"/>
    </row>
    <row r="102" spans="2:11" ht="17.25" customHeight="1">
      <c r="B102" s="249"/>
      <c r="C102" s="253" t="s">
        <v>504</v>
      </c>
      <c r="D102" s="253"/>
      <c r="E102" s="253"/>
      <c r="F102" s="254" t="s">
        <v>505</v>
      </c>
      <c r="G102" s="255"/>
      <c r="H102" s="253"/>
      <c r="I102" s="253"/>
      <c r="J102" s="253" t="s">
        <v>506</v>
      </c>
      <c r="K102" s="250"/>
    </row>
    <row r="103" spans="2:11" ht="5.25" customHeight="1">
      <c r="B103" s="249"/>
      <c r="C103" s="251"/>
      <c r="D103" s="251"/>
      <c r="E103" s="251"/>
      <c r="F103" s="251"/>
      <c r="G103" s="267"/>
      <c r="H103" s="251"/>
      <c r="I103" s="251"/>
      <c r="J103" s="251"/>
      <c r="K103" s="250"/>
    </row>
    <row r="104" spans="2:11" ht="15" customHeight="1">
      <c r="B104" s="249"/>
      <c r="C104" s="239" t="s">
        <v>54</v>
      </c>
      <c r="D104" s="256"/>
      <c r="E104" s="256"/>
      <c r="F104" s="258" t="s">
        <v>507</v>
      </c>
      <c r="G104" s="267"/>
      <c r="H104" s="239" t="s">
        <v>546</v>
      </c>
      <c r="I104" s="239" t="s">
        <v>509</v>
      </c>
      <c r="J104" s="239">
        <v>20</v>
      </c>
      <c r="K104" s="250"/>
    </row>
    <row r="105" spans="2:11" ht="15" customHeight="1">
      <c r="B105" s="249"/>
      <c r="C105" s="239" t="s">
        <v>510</v>
      </c>
      <c r="D105" s="239"/>
      <c r="E105" s="239"/>
      <c r="F105" s="258" t="s">
        <v>507</v>
      </c>
      <c r="G105" s="239"/>
      <c r="H105" s="239" t="s">
        <v>546</v>
      </c>
      <c r="I105" s="239" t="s">
        <v>509</v>
      </c>
      <c r="J105" s="239">
        <v>120</v>
      </c>
      <c r="K105" s="250"/>
    </row>
    <row r="106" spans="2:11" ht="15" customHeight="1">
      <c r="B106" s="259"/>
      <c r="C106" s="239" t="s">
        <v>512</v>
      </c>
      <c r="D106" s="239"/>
      <c r="E106" s="239"/>
      <c r="F106" s="258" t="s">
        <v>513</v>
      </c>
      <c r="G106" s="239"/>
      <c r="H106" s="239" t="s">
        <v>546</v>
      </c>
      <c r="I106" s="239" t="s">
        <v>509</v>
      </c>
      <c r="J106" s="239">
        <v>50</v>
      </c>
      <c r="K106" s="250"/>
    </row>
    <row r="107" spans="2:11" ht="15" customHeight="1">
      <c r="B107" s="259"/>
      <c r="C107" s="239" t="s">
        <v>515</v>
      </c>
      <c r="D107" s="239"/>
      <c r="E107" s="239"/>
      <c r="F107" s="258" t="s">
        <v>507</v>
      </c>
      <c r="G107" s="239"/>
      <c r="H107" s="239" t="s">
        <v>546</v>
      </c>
      <c r="I107" s="239" t="s">
        <v>517</v>
      </c>
      <c r="J107" s="239"/>
      <c r="K107" s="250"/>
    </row>
    <row r="108" spans="2:11" ht="15" customHeight="1">
      <c r="B108" s="259"/>
      <c r="C108" s="239" t="s">
        <v>526</v>
      </c>
      <c r="D108" s="239"/>
      <c r="E108" s="239"/>
      <c r="F108" s="258" t="s">
        <v>513</v>
      </c>
      <c r="G108" s="239"/>
      <c r="H108" s="239" t="s">
        <v>546</v>
      </c>
      <c r="I108" s="239" t="s">
        <v>509</v>
      </c>
      <c r="J108" s="239">
        <v>50</v>
      </c>
      <c r="K108" s="250"/>
    </row>
    <row r="109" spans="2:11" ht="15" customHeight="1">
      <c r="B109" s="259"/>
      <c r="C109" s="239" t="s">
        <v>534</v>
      </c>
      <c r="D109" s="239"/>
      <c r="E109" s="239"/>
      <c r="F109" s="258" t="s">
        <v>513</v>
      </c>
      <c r="G109" s="239"/>
      <c r="H109" s="239" t="s">
        <v>546</v>
      </c>
      <c r="I109" s="239" t="s">
        <v>509</v>
      </c>
      <c r="J109" s="239">
        <v>50</v>
      </c>
      <c r="K109" s="250"/>
    </row>
    <row r="110" spans="2:11" ht="15" customHeight="1">
      <c r="B110" s="259"/>
      <c r="C110" s="239" t="s">
        <v>532</v>
      </c>
      <c r="D110" s="239"/>
      <c r="E110" s="239"/>
      <c r="F110" s="258" t="s">
        <v>513</v>
      </c>
      <c r="G110" s="239"/>
      <c r="H110" s="239" t="s">
        <v>546</v>
      </c>
      <c r="I110" s="239" t="s">
        <v>509</v>
      </c>
      <c r="J110" s="239">
        <v>50</v>
      </c>
      <c r="K110" s="250"/>
    </row>
    <row r="111" spans="2:11" ht="15" customHeight="1">
      <c r="B111" s="259"/>
      <c r="C111" s="239" t="s">
        <v>54</v>
      </c>
      <c r="D111" s="239"/>
      <c r="E111" s="239"/>
      <c r="F111" s="258" t="s">
        <v>507</v>
      </c>
      <c r="G111" s="239"/>
      <c r="H111" s="239" t="s">
        <v>547</v>
      </c>
      <c r="I111" s="239" t="s">
        <v>509</v>
      </c>
      <c r="J111" s="239">
        <v>20</v>
      </c>
      <c r="K111" s="250"/>
    </row>
    <row r="112" spans="2:11" ht="15" customHeight="1">
      <c r="B112" s="259"/>
      <c r="C112" s="239" t="s">
        <v>548</v>
      </c>
      <c r="D112" s="239"/>
      <c r="E112" s="239"/>
      <c r="F112" s="258" t="s">
        <v>507</v>
      </c>
      <c r="G112" s="239"/>
      <c r="H112" s="239" t="s">
        <v>549</v>
      </c>
      <c r="I112" s="239" t="s">
        <v>509</v>
      </c>
      <c r="J112" s="239">
        <v>120</v>
      </c>
      <c r="K112" s="250"/>
    </row>
    <row r="113" spans="2:11" ht="15" customHeight="1">
      <c r="B113" s="259"/>
      <c r="C113" s="239" t="s">
        <v>39</v>
      </c>
      <c r="D113" s="239"/>
      <c r="E113" s="239"/>
      <c r="F113" s="258" t="s">
        <v>507</v>
      </c>
      <c r="G113" s="239"/>
      <c r="H113" s="239" t="s">
        <v>550</v>
      </c>
      <c r="I113" s="239" t="s">
        <v>541</v>
      </c>
      <c r="J113" s="239"/>
      <c r="K113" s="250"/>
    </row>
    <row r="114" spans="2:11" ht="15" customHeight="1">
      <c r="B114" s="259"/>
      <c r="C114" s="239" t="s">
        <v>49</v>
      </c>
      <c r="D114" s="239"/>
      <c r="E114" s="239"/>
      <c r="F114" s="258" t="s">
        <v>507</v>
      </c>
      <c r="G114" s="239"/>
      <c r="H114" s="239" t="s">
        <v>551</v>
      </c>
      <c r="I114" s="239" t="s">
        <v>541</v>
      </c>
      <c r="J114" s="239"/>
      <c r="K114" s="250"/>
    </row>
    <row r="115" spans="2:11" ht="15" customHeight="1">
      <c r="B115" s="259"/>
      <c r="C115" s="239" t="s">
        <v>58</v>
      </c>
      <c r="D115" s="239"/>
      <c r="E115" s="239"/>
      <c r="F115" s="258" t="s">
        <v>507</v>
      </c>
      <c r="G115" s="239"/>
      <c r="H115" s="239" t="s">
        <v>552</v>
      </c>
      <c r="I115" s="239" t="s">
        <v>553</v>
      </c>
      <c r="J115" s="239"/>
      <c r="K115" s="250"/>
    </row>
    <row r="116" spans="2:11" ht="15" customHeight="1">
      <c r="B116" s="262"/>
      <c r="C116" s="268"/>
      <c r="D116" s="268"/>
      <c r="E116" s="268"/>
      <c r="F116" s="268"/>
      <c r="G116" s="268"/>
      <c r="H116" s="268"/>
      <c r="I116" s="268"/>
      <c r="J116" s="268"/>
      <c r="K116" s="264"/>
    </row>
    <row r="117" spans="2:11" ht="18.75" customHeight="1">
      <c r="B117" s="269"/>
      <c r="C117" s="235"/>
      <c r="D117" s="235"/>
      <c r="E117" s="235"/>
      <c r="F117" s="270"/>
      <c r="G117" s="235"/>
      <c r="H117" s="235"/>
      <c r="I117" s="235"/>
      <c r="J117" s="235"/>
      <c r="K117" s="269"/>
    </row>
    <row r="118" spans="2:11" ht="18.75" customHeight="1">
      <c r="B118" s="245"/>
      <c r="C118" s="245"/>
      <c r="D118" s="245"/>
      <c r="E118" s="245"/>
      <c r="F118" s="245"/>
      <c r="G118" s="245"/>
      <c r="H118" s="245"/>
      <c r="I118" s="245"/>
      <c r="J118" s="245"/>
      <c r="K118" s="245"/>
    </row>
    <row r="119" spans="2:11" ht="7.5" customHeight="1">
      <c r="B119" s="271"/>
      <c r="C119" s="272"/>
      <c r="D119" s="272"/>
      <c r="E119" s="272"/>
      <c r="F119" s="272"/>
      <c r="G119" s="272"/>
      <c r="H119" s="272"/>
      <c r="I119" s="272"/>
      <c r="J119" s="272"/>
      <c r="K119" s="273"/>
    </row>
    <row r="120" spans="2:11" ht="45" customHeight="1">
      <c r="B120" s="274"/>
      <c r="C120" s="350" t="s">
        <v>554</v>
      </c>
      <c r="D120" s="350"/>
      <c r="E120" s="350"/>
      <c r="F120" s="350"/>
      <c r="G120" s="350"/>
      <c r="H120" s="350"/>
      <c r="I120" s="350"/>
      <c r="J120" s="350"/>
      <c r="K120" s="275"/>
    </row>
    <row r="121" spans="2:11" ht="17.25" customHeight="1">
      <c r="B121" s="276"/>
      <c r="C121" s="251" t="s">
        <v>501</v>
      </c>
      <c r="D121" s="251"/>
      <c r="E121" s="251"/>
      <c r="F121" s="251" t="s">
        <v>502</v>
      </c>
      <c r="G121" s="252"/>
      <c r="H121" s="251" t="s">
        <v>107</v>
      </c>
      <c r="I121" s="251" t="s">
        <v>58</v>
      </c>
      <c r="J121" s="251" t="s">
        <v>503</v>
      </c>
      <c r="K121" s="277"/>
    </row>
    <row r="122" spans="2:11" ht="17.25" customHeight="1">
      <c r="B122" s="276"/>
      <c r="C122" s="253" t="s">
        <v>504</v>
      </c>
      <c r="D122" s="253"/>
      <c r="E122" s="253"/>
      <c r="F122" s="254" t="s">
        <v>505</v>
      </c>
      <c r="G122" s="255"/>
      <c r="H122" s="253"/>
      <c r="I122" s="253"/>
      <c r="J122" s="253" t="s">
        <v>506</v>
      </c>
      <c r="K122" s="277"/>
    </row>
    <row r="123" spans="2:11" ht="5.25" customHeight="1">
      <c r="B123" s="278"/>
      <c r="C123" s="256"/>
      <c r="D123" s="256"/>
      <c r="E123" s="256"/>
      <c r="F123" s="256"/>
      <c r="G123" s="239"/>
      <c r="H123" s="256"/>
      <c r="I123" s="256"/>
      <c r="J123" s="256"/>
      <c r="K123" s="279"/>
    </row>
    <row r="124" spans="2:11" ht="15" customHeight="1">
      <c r="B124" s="278"/>
      <c r="C124" s="239" t="s">
        <v>510</v>
      </c>
      <c r="D124" s="256"/>
      <c r="E124" s="256"/>
      <c r="F124" s="258" t="s">
        <v>507</v>
      </c>
      <c r="G124" s="239"/>
      <c r="H124" s="239" t="s">
        <v>546</v>
      </c>
      <c r="I124" s="239" t="s">
        <v>509</v>
      </c>
      <c r="J124" s="239">
        <v>120</v>
      </c>
      <c r="K124" s="280"/>
    </row>
    <row r="125" spans="2:11" ht="15" customHeight="1">
      <c r="B125" s="278"/>
      <c r="C125" s="239" t="s">
        <v>555</v>
      </c>
      <c r="D125" s="239"/>
      <c r="E125" s="239"/>
      <c r="F125" s="258" t="s">
        <v>507</v>
      </c>
      <c r="G125" s="239"/>
      <c r="H125" s="239" t="s">
        <v>556</v>
      </c>
      <c r="I125" s="239" t="s">
        <v>509</v>
      </c>
      <c r="J125" s="239" t="s">
        <v>557</v>
      </c>
      <c r="K125" s="280"/>
    </row>
    <row r="126" spans="2:11" ht="15" customHeight="1">
      <c r="B126" s="278"/>
      <c r="C126" s="239" t="s">
        <v>456</v>
      </c>
      <c r="D126" s="239"/>
      <c r="E126" s="239"/>
      <c r="F126" s="258" t="s">
        <v>507</v>
      </c>
      <c r="G126" s="239"/>
      <c r="H126" s="239" t="s">
        <v>558</v>
      </c>
      <c r="I126" s="239" t="s">
        <v>509</v>
      </c>
      <c r="J126" s="239" t="s">
        <v>557</v>
      </c>
      <c r="K126" s="280"/>
    </row>
    <row r="127" spans="2:11" ht="15" customHeight="1">
      <c r="B127" s="278"/>
      <c r="C127" s="239" t="s">
        <v>518</v>
      </c>
      <c r="D127" s="239"/>
      <c r="E127" s="239"/>
      <c r="F127" s="258" t="s">
        <v>513</v>
      </c>
      <c r="G127" s="239"/>
      <c r="H127" s="239" t="s">
        <v>519</v>
      </c>
      <c r="I127" s="239" t="s">
        <v>509</v>
      </c>
      <c r="J127" s="239">
        <v>15</v>
      </c>
      <c r="K127" s="280"/>
    </row>
    <row r="128" spans="2:11" ht="15" customHeight="1">
      <c r="B128" s="278"/>
      <c r="C128" s="260" t="s">
        <v>520</v>
      </c>
      <c r="D128" s="260"/>
      <c r="E128" s="260"/>
      <c r="F128" s="261" t="s">
        <v>513</v>
      </c>
      <c r="G128" s="260"/>
      <c r="H128" s="260" t="s">
        <v>521</v>
      </c>
      <c r="I128" s="260" t="s">
        <v>509</v>
      </c>
      <c r="J128" s="260">
        <v>15</v>
      </c>
      <c r="K128" s="280"/>
    </row>
    <row r="129" spans="2:11" ht="15" customHeight="1">
      <c r="B129" s="278"/>
      <c r="C129" s="260" t="s">
        <v>522</v>
      </c>
      <c r="D129" s="260"/>
      <c r="E129" s="260"/>
      <c r="F129" s="261" t="s">
        <v>513</v>
      </c>
      <c r="G129" s="260"/>
      <c r="H129" s="260" t="s">
        <v>523</v>
      </c>
      <c r="I129" s="260" t="s">
        <v>509</v>
      </c>
      <c r="J129" s="260">
        <v>20</v>
      </c>
      <c r="K129" s="280"/>
    </row>
    <row r="130" spans="2:11" ht="15" customHeight="1">
      <c r="B130" s="278"/>
      <c r="C130" s="260" t="s">
        <v>524</v>
      </c>
      <c r="D130" s="260"/>
      <c r="E130" s="260"/>
      <c r="F130" s="261" t="s">
        <v>513</v>
      </c>
      <c r="G130" s="260"/>
      <c r="H130" s="260" t="s">
        <v>525</v>
      </c>
      <c r="I130" s="260" t="s">
        <v>509</v>
      </c>
      <c r="J130" s="260">
        <v>20</v>
      </c>
      <c r="K130" s="280"/>
    </row>
    <row r="131" spans="2:11" ht="15" customHeight="1">
      <c r="B131" s="278"/>
      <c r="C131" s="239" t="s">
        <v>512</v>
      </c>
      <c r="D131" s="239"/>
      <c r="E131" s="239"/>
      <c r="F131" s="258" t="s">
        <v>513</v>
      </c>
      <c r="G131" s="239"/>
      <c r="H131" s="239" t="s">
        <v>546</v>
      </c>
      <c r="I131" s="239" t="s">
        <v>509</v>
      </c>
      <c r="J131" s="239">
        <v>50</v>
      </c>
      <c r="K131" s="280"/>
    </row>
    <row r="132" spans="2:11" ht="15" customHeight="1">
      <c r="B132" s="278"/>
      <c r="C132" s="239" t="s">
        <v>526</v>
      </c>
      <c r="D132" s="239"/>
      <c r="E132" s="239"/>
      <c r="F132" s="258" t="s">
        <v>513</v>
      </c>
      <c r="G132" s="239"/>
      <c r="H132" s="239" t="s">
        <v>546</v>
      </c>
      <c r="I132" s="239" t="s">
        <v>509</v>
      </c>
      <c r="J132" s="239">
        <v>50</v>
      </c>
      <c r="K132" s="280"/>
    </row>
    <row r="133" spans="2:11" ht="15" customHeight="1">
      <c r="B133" s="278"/>
      <c r="C133" s="239" t="s">
        <v>532</v>
      </c>
      <c r="D133" s="239"/>
      <c r="E133" s="239"/>
      <c r="F133" s="258" t="s">
        <v>513</v>
      </c>
      <c r="G133" s="239"/>
      <c r="H133" s="239" t="s">
        <v>546</v>
      </c>
      <c r="I133" s="239" t="s">
        <v>509</v>
      </c>
      <c r="J133" s="239">
        <v>50</v>
      </c>
      <c r="K133" s="280"/>
    </row>
    <row r="134" spans="2:11" ht="15" customHeight="1">
      <c r="B134" s="278"/>
      <c r="C134" s="239" t="s">
        <v>534</v>
      </c>
      <c r="D134" s="239"/>
      <c r="E134" s="239"/>
      <c r="F134" s="258" t="s">
        <v>513</v>
      </c>
      <c r="G134" s="239"/>
      <c r="H134" s="239" t="s">
        <v>546</v>
      </c>
      <c r="I134" s="239" t="s">
        <v>509</v>
      </c>
      <c r="J134" s="239">
        <v>50</v>
      </c>
      <c r="K134" s="280"/>
    </row>
    <row r="135" spans="2:11" ht="15" customHeight="1">
      <c r="B135" s="278"/>
      <c r="C135" s="239" t="s">
        <v>112</v>
      </c>
      <c r="D135" s="239"/>
      <c r="E135" s="239"/>
      <c r="F135" s="258" t="s">
        <v>513</v>
      </c>
      <c r="G135" s="239"/>
      <c r="H135" s="239" t="s">
        <v>559</v>
      </c>
      <c r="I135" s="239" t="s">
        <v>509</v>
      </c>
      <c r="J135" s="239">
        <v>255</v>
      </c>
      <c r="K135" s="280"/>
    </row>
    <row r="136" spans="2:11" ht="15" customHeight="1">
      <c r="B136" s="278"/>
      <c r="C136" s="239" t="s">
        <v>536</v>
      </c>
      <c r="D136" s="239"/>
      <c r="E136" s="239"/>
      <c r="F136" s="258" t="s">
        <v>507</v>
      </c>
      <c r="G136" s="239"/>
      <c r="H136" s="239" t="s">
        <v>560</v>
      </c>
      <c r="I136" s="239" t="s">
        <v>538</v>
      </c>
      <c r="J136" s="239"/>
      <c r="K136" s="280"/>
    </row>
    <row r="137" spans="2:11" ht="15" customHeight="1">
      <c r="B137" s="278"/>
      <c r="C137" s="239" t="s">
        <v>539</v>
      </c>
      <c r="D137" s="239"/>
      <c r="E137" s="239"/>
      <c r="F137" s="258" t="s">
        <v>507</v>
      </c>
      <c r="G137" s="239"/>
      <c r="H137" s="239" t="s">
        <v>561</v>
      </c>
      <c r="I137" s="239" t="s">
        <v>541</v>
      </c>
      <c r="J137" s="239"/>
      <c r="K137" s="280"/>
    </row>
    <row r="138" spans="2:11" ht="15" customHeight="1">
      <c r="B138" s="278"/>
      <c r="C138" s="239" t="s">
        <v>542</v>
      </c>
      <c r="D138" s="239"/>
      <c r="E138" s="239"/>
      <c r="F138" s="258" t="s">
        <v>507</v>
      </c>
      <c r="G138" s="239"/>
      <c r="H138" s="239" t="s">
        <v>542</v>
      </c>
      <c r="I138" s="239" t="s">
        <v>541</v>
      </c>
      <c r="J138" s="239"/>
      <c r="K138" s="280"/>
    </row>
    <row r="139" spans="2:11" ht="15" customHeight="1">
      <c r="B139" s="278"/>
      <c r="C139" s="239" t="s">
        <v>39</v>
      </c>
      <c r="D139" s="239"/>
      <c r="E139" s="239"/>
      <c r="F139" s="258" t="s">
        <v>507</v>
      </c>
      <c r="G139" s="239"/>
      <c r="H139" s="239" t="s">
        <v>562</v>
      </c>
      <c r="I139" s="239" t="s">
        <v>541</v>
      </c>
      <c r="J139" s="239"/>
      <c r="K139" s="280"/>
    </row>
    <row r="140" spans="2:11" ht="15" customHeight="1">
      <c r="B140" s="278"/>
      <c r="C140" s="239" t="s">
        <v>563</v>
      </c>
      <c r="D140" s="239"/>
      <c r="E140" s="239"/>
      <c r="F140" s="258" t="s">
        <v>507</v>
      </c>
      <c r="G140" s="239"/>
      <c r="H140" s="239" t="s">
        <v>564</v>
      </c>
      <c r="I140" s="239" t="s">
        <v>541</v>
      </c>
      <c r="J140" s="239"/>
      <c r="K140" s="280"/>
    </row>
    <row r="141" spans="2:11" ht="15" customHeight="1">
      <c r="B141" s="281"/>
      <c r="C141" s="282"/>
      <c r="D141" s="282"/>
      <c r="E141" s="282"/>
      <c r="F141" s="282"/>
      <c r="G141" s="282"/>
      <c r="H141" s="282"/>
      <c r="I141" s="282"/>
      <c r="J141" s="282"/>
      <c r="K141" s="283"/>
    </row>
    <row r="142" spans="2:11" ht="18.75" customHeight="1">
      <c r="B142" s="235"/>
      <c r="C142" s="235"/>
      <c r="D142" s="235"/>
      <c r="E142" s="235"/>
      <c r="F142" s="270"/>
      <c r="G142" s="235"/>
      <c r="H142" s="235"/>
      <c r="I142" s="235"/>
      <c r="J142" s="235"/>
      <c r="K142" s="235"/>
    </row>
    <row r="143" spans="2:11" ht="18.75" customHeight="1">
      <c r="B143" s="245"/>
      <c r="C143" s="245"/>
      <c r="D143" s="245"/>
      <c r="E143" s="245"/>
      <c r="F143" s="245"/>
      <c r="G143" s="245"/>
      <c r="H143" s="245"/>
      <c r="I143" s="245"/>
      <c r="J143" s="245"/>
      <c r="K143" s="245"/>
    </row>
    <row r="144" spans="2:11" ht="7.5" customHeight="1">
      <c r="B144" s="246"/>
      <c r="C144" s="247"/>
      <c r="D144" s="247"/>
      <c r="E144" s="247"/>
      <c r="F144" s="247"/>
      <c r="G144" s="247"/>
      <c r="H144" s="247"/>
      <c r="I144" s="247"/>
      <c r="J144" s="247"/>
      <c r="K144" s="248"/>
    </row>
    <row r="145" spans="2:11" ht="45" customHeight="1">
      <c r="B145" s="249"/>
      <c r="C145" s="353" t="s">
        <v>565</v>
      </c>
      <c r="D145" s="353"/>
      <c r="E145" s="353"/>
      <c r="F145" s="353"/>
      <c r="G145" s="353"/>
      <c r="H145" s="353"/>
      <c r="I145" s="353"/>
      <c r="J145" s="353"/>
      <c r="K145" s="250"/>
    </row>
    <row r="146" spans="2:11" ht="17.25" customHeight="1">
      <c r="B146" s="249"/>
      <c r="C146" s="251" t="s">
        <v>501</v>
      </c>
      <c r="D146" s="251"/>
      <c r="E146" s="251"/>
      <c r="F146" s="251" t="s">
        <v>502</v>
      </c>
      <c r="G146" s="252"/>
      <c r="H146" s="251" t="s">
        <v>107</v>
      </c>
      <c r="I146" s="251" t="s">
        <v>58</v>
      </c>
      <c r="J146" s="251" t="s">
        <v>503</v>
      </c>
      <c r="K146" s="250"/>
    </row>
    <row r="147" spans="2:11" ht="17.25" customHeight="1">
      <c r="B147" s="249"/>
      <c r="C147" s="253" t="s">
        <v>504</v>
      </c>
      <c r="D147" s="253"/>
      <c r="E147" s="253"/>
      <c r="F147" s="254" t="s">
        <v>505</v>
      </c>
      <c r="G147" s="255"/>
      <c r="H147" s="253"/>
      <c r="I147" s="253"/>
      <c r="J147" s="253" t="s">
        <v>506</v>
      </c>
      <c r="K147" s="250"/>
    </row>
    <row r="148" spans="2:11" ht="5.25" customHeight="1">
      <c r="B148" s="259"/>
      <c r="C148" s="256"/>
      <c r="D148" s="256"/>
      <c r="E148" s="256"/>
      <c r="F148" s="256"/>
      <c r="G148" s="257"/>
      <c r="H148" s="256"/>
      <c r="I148" s="256"/>
      <c r="J148" s="256"/>
      <c r="K148" s="280"/>
    </row>
    <row r="149" spans="2:11" ht="15" customHeight="1">
      <c r="B149" s="259"/>
      <c r="C149" s="284" t="s">
        <v>510</v>
      </c>
      <c r="D149" s="239"/>
      <c r="E149" s="239"/>
      <c r="F149" s="285" t="s">
        <v>507</v>
      </c>
      <c r="G149" s="239"/>
      <c r="H149" s="284" t="s">
        <v>546</v>
      </c>
      <c r="I149" s="284" t="s">
        <v>509</v>
      </c>
      <c r="J149" s="284">
        <v>120</v>
      </c>
      <c r="K149" s="280"/>
    </row>
    <row r="150" spans="2:11" ht="15" customHeight="1">
      <c r="B150" s="259"/>
      <c r="C150" s="284" t="s">
        <v>555</v>
      </c>
      <c r="D150" s="239"/>
      <c r="E150" s="239"/>
      <c r="F150" s="285" t="s">
        <v>507</v>
      </c>
      <c r="G150" s="239"/>
      <c r="H150" s="284" t="s">
        <v>566</v>
      </c>
      <c r="I150" s="284" t="s">
        <v>509</v>
      </c>
      <c r="J150" s="284" t="s">
        <v>557</v>
      </c>
      <c r="K150" s="280"/>
    </row>
    <row r="151" spans="2:11" ht="15" customHeight="1">
      <c r="B151" s="259"/>
      <c r="C151" s="284" t="s">
        <v>456</v>
      </c>
      <c r="D151" s="239"/>
      <c r="E151" s="239"/>
      <c r="F151" s="285" t="s">
        <v>507</v>
      </c>
      <c r="G151" s="239"/>
      <c r="H151" s="284" t="s">
        <v>567</v>
      </c>
      <c r="I151" s="284" t="s">
        <v>509</v>
      </c>
      <c r="J151" s="284" t="s">
        <v>557</v>
      </c>
      <c r="K151" s="280"/>
    </row>
    <row r="152" spans="2:11" ht="15" customHeight="1">
      <c r="B152" s="259"/>
      <c r="C152" s="284" t="s">
        <v>512</v>
      </c>
      <c r="D152" s="239"/>
      <c r="E152" s="239"/>
      <c r="F152" s="285" t="s">
        <v>513</v>
      </c>
      <c r="G152" s="239"/>
      <c r="H152" s="284" t="s">
        <v>546</v>
      </c>
      <c r="I152" s="284" t="s">
        <v>509</v>
      </c>
      <c r="J152" s="284">
        <v>50</v>
      </c>
      <c r="K152" s="280"/>
    </row>
    <row r="153" spans="2:11" ht="15" customHeight="1">
      <c r="B153" s="259"/>
      <c r="C153" s="284" t="s">
        <v>515</v>
      </c>
      <c r="D153" s="239"/>
      <c r="E153" s="239"/>
      <c r="F153" s="285" t="s">
        <v>507</v>
      </c>
      <c r="G153" s="239"/>
      <c r="H153" s="284" t="s">
        <v>546</v>
      </c>
      <c r="I153" s="284" t="s">
        <v>517</v>
      </c>
      <c r="J153" s="284"/>
      <c r="K153" s="280"/>
    </row>
    <row r="154" spans="2:11" ht="15" customHeight="1">
      <c r="B154" s="259"/>
      <c r="C154" s="284" t="s">
        <v>526</v>
      </c>
      <c r="D154" s="239"/>
      <c r="E154" s="239"/>
      <c r="F154" s="285" t="s">
        <v>513</v>
      </c>
      <c r="G154" s="239"/>
      <c r="H154" s="284" t="s">
        <v>546</v>
      </c>
      <c r="I154" s="284" t="s">
        <v>509</v>
      </c>
      <c r="J154" s="284">
        <v>50</v>
      </c>
      <c r="K154" s="280"/>
    </row>
    <row r="155" spans="2:11" ht="15" customHeight="1">
      <c r="B155" s="259"/>
      <c r="C155" s="284" t="s">
        <v>534</v>
      </c>
      <c r="D155" s="239"/>
      <c r="E155" s="239"/>
      <c r="F155" s="285" t="s">
        <v>513</v>
      </c>
      <c r="G155" s="239"/>
      <c r="H155" s="284" t="s">
        <v>546</v>
      </c>
      <c r="I155" s="284" t="s">
        <v>509</v>
      </c>
      <c r="J155" s="284">
        <v>50</v>
      </c>
      <c r="K155" s="280"/>
    </row>
    <row r="156" spans="2:11" ht="15" customHeight="1">
      <c r="B156" s="259"/>
      <c r="C156" s="284" t="s">
        <v>532</v>
      </c>
      <c r="D156" s="239"/>
      <c r="E156" s="239"/>
      <c r="F156" s="285" t="s">
        <v>513</v>
      </c>
      <c r="G156" s="239"/>
      <c r="H156" s="284" t="s">
        <v>546</v>
      </c>
      <c r="I156" s="284" t="s">
        <v>509</v>
      </c>
      <c r="J156" s="284">
        <v>50</v>
      </c>
      <c r="K156" s="280"/>
    </row>
    <row r="157" spans="2:11" ht="15" customHeight="1">
      <c r="B157" s="259"/>
      <c r="C157" s="284" t="s">
        <v>87</v>
      </c>
      <c r="D157" s="239"/>
      <c r="E157" s="239"/>
      <c r="F157" s="285" t="s">
        <v>507</v>
      </c>
      <c r="G157" s="239"/>
      <c r="H157" s="284" t="s">
        <v>568</v>
      </c>
      <c r="I157" s="284" t="s">
        <v>509</v>
      </c>
      <c r="J157" s="284" t="s">
        <v>569</v>
      </c>
      <c r="K157" s="280"/>
    </row>
    <row r="158" spans="2:11" ht="15" customHeight="1">
      <c r="B158" s="259"/>
      <c r="C158" s="284" t="s">
        <v>570</v>
      </c>
      <c r="D158" s="239"/>
      <c r="E158" s="239"/>
      <c r="F158" s="285" t="s">
        <v>507</v>
      </c>
      <c r="G158" s="239"/>
      <c r="H158" s="284" t="s">
        <v>571</v>
      </c>
      <c r="I158" s="284" t="s">
        <v>541</v>
      </c>
      <c r="J158" s="284"/>
      <c r="K158" s="280"/>
    </row>
    <row r="159" spans="2:11" ht="15" customHeight="1">
      <c r="B159" s="286"/>
      <c r="C159" s="268"/>
      <c r="D159" s="268"/>
      <c r="E159" s="268"/>
      <c r="F159" s="268"/>
      <c r="G159" s="268"/>
      <c r="H159" s="268"/>
      <c r="I159" s="268"/>
      <c r="J159" s="268"/>
      <c r="K159" s="287"/>
    </row>
    <row r="160" spans="2:11" ht="18.75" customHeight="1">
      <c r="B160" s="235"/>
      <c r="C160" s="239"/>
      <c r="D160" s="239"/>
      <c r="E160" s="239"/>
      <c r="F160" s="258"/>
      <c r="G160" s="239"/>
      <c r="H160" s="239"/>
      <c r="I160" s="239"/>
      <c r="J160" s="239"/>
      <c r="K160" s="235"/>
    </row>
    <row r="161" spans="2:11" ht="18.75" customHeight="1">
      <c r="B161" s="245"/>
      <c r="C161" s="245"/>
      <c r="D161" s="245"/>
      <c r="E161" s="245"/>
      <c r="F161" s="245"/>
      <c r="G161" s="245"/>
      <c r="H161" s="245"/>
      <c r="I161" s="245"/>
      <c r="J161" s="245"/>
      <c r="K161" s="245"/>
    </row>
    <row r="162" spans="2:11" ht="7.5" customHeight="1">
      <c r="B162" s="226"/>
      <c r="C162" s="227"/>
      <c r="D162" s="227"/>
      <c r="E162" s="227"/>
      <c r="F162" s="227"/>
      <c r="G162" s="227"/>
      <c r="H162" s="227"/>
      <c r="I162" s="227"/>
      <c r="J162" s="227"/>
      <c r="K162" s="228"/>
    </row>
    <row r="163" spans="2:11" ht="45" customHeight="1">
      <c r="B163" s="229"/>
      <c r="C163" s="350" t="s">
        <v>572</v>
      </c>
      <c r="D163" s="350"/>
      <c r="E163" s="350"/>
      <c r="F163" s="350"/>
      <c r="G163" s="350"/>
      <c r="H163" s="350"/>
      <c r="I163" s="350"/>
      <c r="J163" s="350"/>
      <c r="K163" s="230"/>
    </row>
    <row r="164" spans="2:11" ht="17.25" customHeight="1">
      <c r="B164" s="229"/>
      <c r="C164" s="251" t="s">
        <v>501</v>
      </c>
      <c r="D164" s="251"/>
      <c r="E164" s="251"/>
      <c r="F164" s="251" t="s">
        <v>502</v>
      </c>
      <c r="G164" s="288"/>
      <c r="H164" s="289" t="s">
        <v>107</v>
      </c>
      <c r="I164" s="289" t="s">
        <v>58</v>
      </c>
      <c r="J164" s="251" t="s">
        <v>503</v>
      </c>
      <c r="K164" s="230"/>
    </row>
    <row r="165" spans="2:11" ht="17.25" customHeight="1">
      <c r="B165" s="232"/>
      <c r="C165" s="253" t="s">
        <v>504</v>
      </c>
      <c r="D165" s="253"/>
      <c r="E165" s="253"/>
      <c r="F165" s="254" t="s">
        <v>505</v>
      </c>
      <c r="G165" s="290"/>
      <c r="H165" s="291"/>
      <c r="I165" s="291"/>
      <c r="J165" s="253" t="s">
        <v>506</v>
      </c>
      <c r="K165" s="233"/>
    </row>
    <row r="166" spans="2:11" ht="5.25" customHeight="1">
      <c r="B166" s="259"/>
      <c r="C166" s="256"/>
      <c r="D166" s="256"/>
      <c r="E166" s="256"/>
      <c r="F166" s="256"/>
      <c r="G166" s="257"/>
      <c r="H166" s="256"/>
      <c r="I166" s="256"/>
      <c r="J166" s="256"/>
      <c r="K166" s="280"/>
    </row>
    <row r="167" spans="2:11" ht="15" customHeight="1">
      <c r="B167" s="259"/>
      <c r="C167" s="239" t="s">
        <v>510</v>
      </c>
      <c r="D167" s="239"/>
      <c r="E167" s="239"/>
      <c r="F167" s="258" t="s">
        <v>507</v>
      </c>
      <c r="G167" s="239"/>
      <c r="H167" s="239" t="s">
        <v>546</v>
      </c>
      <c r="I167" s="239" t="s">
        <v>509</v>
      </c>
      <c r="J167" s="239">
        <v>120</v>
      </c>
      <c r="K167" s="280"/>
    </row>
    <row r="168" spans="2:11" ht="15" customHeight="1">
      <c r="B168" s="259"/>
      <c r="C168" s="239" t="s">
        <v>555</v>
      </c>
      <c r="D168" s="239"/>
      <c r="E168" s="239"/>
      <c r="F168" s="258" t="s">
        <v>507</v>
      </c>
      <c r="G168" s="239"/>
      <c r="H168" s="239" t="s">
        <v>556</v>
      </c>
      <c r="I168" s="239" t="s">
        <v>509</v>
      </c>
      <c r="J168" s="239" t="s">
        <v>557</v>
      </c>
      <c r="K168" s="280"/>
    </row>
    <row r="169" spans="2:11" ht="15" customHeight="1">
      <c r="B169" s="259"/>
      <c r="C169" s="239" t="s">
        <v>456</v>
      </c>
      <c r="D169" s="239"/>
      <c r="E169" s="239"/>
      <c r="F169" s="258" t="s">
        <v>507</v>
      </c>
      <c r="G169" s="239"/>
      <c r="H169" s="239" t="s">
        <v>573</v>
      </c>
      <c r="I169" s="239" t="s">
        <v>509</v>
      </c>
      <c r="J169" s="239" t="s">
        <v>557</v>
      </c>
      <c r="K169" s="280"/>
    </row>
    <row r="170" spans="2:11" ht="15" customHeight="1">
      <c r="B170" s="259"/>
      <c r="C170" s="239" t="s">
        <v>512</v>
      </c>
      <c r="D170" s="239"/>
      <c r="E170" s="239"/>
      <c r="F170" s="258" t="s">
        <v>513</v>
      </c>
      <c r="G170" s="239"/>
      <c r="H170" s="239" t="s">
        <v>573</v>
      </c>
      <c r="I170" s="239" t="s">
        <v>509</v>
      </c>
      <c r="J170" s="239">
        <v>50</v>
      </c>
      <c r="K170" s="280"/>
    </row>
    <row r="171" spans="2:11" ht="15" customHeight="1">
      <c r="B171" s="259"/>
      <c r="C171" s="239" t="s">
        <v>515</v>
      </c>
      <c r="D171" s="239"/>
      <c r="E171" s="239"/>
      <c r="F171" s="258" t="s">
        <v>507</v>
      </c>
      <c r="G171" s="239"/>
      <c r="H171" s="239" t="s">
        <v>573</v>
      </c>
      <c r="I171" s="239" t="s">
        <v>517</v>
      </c>
      <c r="J171" s="239"/>
      <c r="K171" s="280"/>
    </row>
    <row r="172" spans="2:11" ht="15" customHeight="1">
      <c r="B172" s="259"/>
      <c r="C172" s="239" t="s">
        <v>526</v>
      </c>
      <c r="D172" s="239"/>
      <c r="E172" s="239"/>
      <c r="F172" s="258" t="s">
        <v>513</v>
      </c>
      <c r="G172" s="239"/>
      <c r="H172" s="239" t="s">
        <v>573</v>
      </c>
      <c r="I172" s="239" t="s">
        <v>509</v>
      </c>
      <c r="J172" s="239">
        <v>50</v>
      </c>
      <c r="K172" s="280"/>
    </row>
    <row r="173" spans="2:11" ht="15" customHeight="1">
      <c r="B173" s="259"/>
      <c r="C173" s="239" t="s">
        <v>534</v>
      </c>
      <c r="D173" s="239"/>
      <c r="E173" s="239"/>
      <c r="F173" s="258" t="s">
        <v>513</v>
      </c>
      <c r="G173" s="239"/>
      <c r="H173" s="239" t="s">
        <v>573</v>
      </c>
      <c r="I173" s="239" t="s">
        <v>509</v>
      </c>
      <c r="J173" s="239">
        <v>50</v>
      </c>
      <c r="K173" s="280"/>
    </row>
    <row r="174" spans="2:11" ht="15" customHeight="1">
      <c r="B174" s="259"/>
      <c r="C174" s="239" t="s">
        <v>532</v>
      </c>
      <c r="D174" s="239"/>
      <c r="E174" s="239"/>
      <c r="F174" s="258" t="s">
        <v>513</v>
      </c>
      <c r="G174" s="239"/>
      <c r="H174" s="239" t="s">
        <v>573</v>
      </c>
      <c r="I174" s="239" t="s">
        <v>509</v>
      </c>
      <c r="J174" s="239">
        <v>50</v>
      </c>
      <c r="K174" s="280"/>
    </row>
    <row r="175" spans="2:11" ht="15" customHeight="1">
      <c r="B175" s="259"/>
      <c r="C175" s="239" t="s">
        <v>106</v>
      </c>
      <c r="D175" s="239"/>
      <c r="E175" s="239"/>
      <c r="F175" s="258" t="s">
        <v>507</v>
      </c>
      <c r="G175" s="239"/>
      <c r="H175" s="239" t="s">
        <v>574</v>
      </c>
      <c r="I175" s="239" t="s">
        <v>575</v>
      </c>
      <c r="J175" s="239"/>
      <c r="K175" s="280"/>
    </row>
    <row r="176" spans="2:11" ht="15" customHeight="1">
      <c r="B176" s="259"/>
      <c r="C176" s="239" t="s">
        <v>58</v>
      </c>
      <c r="D176" s="239"/>
      <c r="E176" s="239"/>
      <c r="F176" s="258" t="s">
        <v>507</v>
      </c>
      <c r="G176" s="239"/>
      <c r="H176" s="239" t="s">
        <v>576</v>
      </c>
      <c r="I176" s="239" t="s">
        <v>577</v>
      </c>
      <c r="J176" s="239">
        <v>1</v>
      </c>
      <c r="K176" s="280"/>
    </row>
    <row r="177" spans="2:11" ht="15" customHeight="1">
      <c r="B177" s="259"/>
      <c r="C177" s="239" t="s">
        <v>54</v>
      </c>
      <c r="D177" s="239"/>
      <c r="E177" s="239"/>
      <c r="F177" s="258" t="s">
        <v>507</v>
      </c>
      <c r="G177" s="239"/>
      <c r="H177" s="239" t="s">
        <v>578</v>
      </c>
      <c r="I177" s="239" t="s">
        <v>509</v>
      </c>
      <c r="J177" s="239">
        <v>20</v>
      </c>
      <c r="K177" s="280"/>
    </row>
    <row r="178" spans="2:11" ht="15" customHeight="1">
      <c r="B178" s="259"/>
      <c r="C178" s="239" t="s">
        <v>107</v>
      </c>
      <c r="D178" s="239"/>
      <c r="E178" s="239"/>
      <c r="F178" s="258" t="s">
        <v>507</v>
      </c>
      <c r="G178" s="239"/>
      <c r="H178" s="239" t="s">
        <v>579</v>
      </c>
      <c r="I178" s="239" t="s">
        <v>509</v>
      </c>
      <c r="J178" s="239">
        <v>255</v>
      </c>
      <c r="K178" s="280"/>
    </row>
    <row r="179" spans="2:11" ht="15" customHeight="1">
      <c r="B179" s="259"/>
      <c r="C179" s="239" t="s">
        <v>108</v>
      </c>
      <c r="D179" s="239"/>
      <c r="E179" s="239"/>
      <c r="F179" s="258" t="s">
        <v>507</v>
      </c>
      <c r="G179" s="239"/>
      <c r="H179" s="239" t="s">
        <v>472</v>
      </c>
      <c r="I179" s="239" t="s">
        <v>509</v>
      </c>
      <c r="J179" s="239">
        <v>10</v>
      </c>
      <c r="K179" s="280"/>
    </row>
    <row r="180" spans="2:11" ht="15" customHeight="1">
      <c r="B180" s="259"/>
      <c r="C180" s="239" t="s">
        <v>109</v>
      </c>
      <c r="D180" s="239"/>
      <c r="E180" s="239"/>
      <c r="F180" s="258" t="s">
        <v>507</v>
      </c>
      <c r="G180" s="239"/>
      <c r="H180" s="239" t="s">
        <v>580</v>
      </c>
      <c r="I180" s="239" t="s">
        <v>541</v>
      </c>
      <c r="J180" s="239"/>
      <c r="K180" s="280"/>
    </row>
    <row r="181" spans="2:11" ht="15" customHeight="1">
      <c r="B181" s="259"/>
      <c r="C181" s="239" t="s">
        <v>581</v>
      </c>
      <c r="D181" s="239"/>
      <c r="E181" s="239"/>
      <c r="F181" s="258" t="s">
        <v>507</v>
      </c>
      <c r="G181" s="239"/>
      <c r="H181" s="239" t="s">
        <v>582</v>
      </c>
      <c r="I181" s="239" t="s">
        <v>541</v>
      </c>
      <c r="J181" s="239"/>
      <c r="K181" s="280"/>
    </row>
    <row r="182" spans="2:11" ht="15" customHeight="1">
      <c r="B182" s="259"/>
      <c r="C182" s="239" t="s">
        <v>570</v>
      </c>
      <c r="D182" s="239"/>
      <c r="E182" s="239"/>
      <c r="F182" s="258" t="s">
        <v>507</v>
      </c>
      <c r="G182" s="239"/>
      <c r="H182" s="239" t="s">
        <v>583</v>
      </c>
      <c r="I182" s="239" t="s">
        <v>541</v>
      </c>
      <c r="J182" s="239"/>
      <c r="K182" s="280"/>
    </row>
    <row r="183" spans="2:11" ht="15" customHeight="1">
      <c r="B183" s="259"/>
      <c r="C183" s="239" t="s">
        <v>111</v>
      </c>
      <c r="D183" s="239"/>
      <c r="E183" s="239"/>
      <c r="F183" s="258" t="s">
        <v>513</v>
      </c>
      <c r="G183" s="239"/>
      <c r="H183" s="239" t="s">
        <v>584</v>
      </c>
      <c r="I183" s="239" t="s">
        <v>509</v>
      </c>
      <c r="J183" s="239">
        <v>50</v>
      </c>
      <c r="K183" s="280"/>
    </row>
    <row r="184" spans="2:11" ht="15" customHeight="1">
      <c r="B184" s="259"/>
      <c r="C184" s="239" t="s">
        <v>585</v>
      </c>
      <c r="D184" s="239"/>
      <c r="E184" s="239"/>
      <c r="F184" s="258" t="s">
        <v>513</v>
      </c>
      <c r="G184" s="239"/>
      <c r="H184" s="239" t="s">
        <v>586</v>
      </c>
      <c r="I184" s="239" t="s">
        <v>587</v>
      </c>
      <c r="J184" s="239"/>
      <c r="K184" s="280"/>
    </row>
    <row r="185" spans="2:11" ht="15" customHeight="1">
      <c r="B185" s="259"/>
      <c r="C185" s="239" t="s">
        <v>588</v>
      </c>
      <c r="D185" s="239"/>
      <c r="E185" s="239"/>
      <c r="F185" s="258" t="s">
        <v>513</v>
      </c>
      <c r="G185" s="239"/>
      <c r="H185" s="239" t="s">
        <v>589</v>
      </c>
      <c r="I185" s="239" t="s">
        <v>587</v>
      </c>
      <c r="J185" s="239"/>
      <c r="K185" s="280"/>
    </row>
    <row r="186" spans="2:11" ht="15" customHeight="1">
      <c r="B186" s="259"/>
      <c r="C186" s="239" t="s">
        <v>590</v>
      </c>
      <c r="D186" s="239"/>
      <c r="E186" s="239"/>
      <c r="F186" s="258" t="s">
        <v>513</v>
      </c>
      <c r="G186" s="239"/>
      <c r="H186" s="239" t="s">
        <v>591</v>
      </c>
      <c r="I186" s="239" t="s">
        <v>587</v>
      </c>
      <c r="J186" s="239"/>
      <c r="K186" s="280"/>
    </row>
    <row r="187" spans="2:11" ht="15" customHeight="1">
      <c r="B187" s="259"/>
      <c r="C187" s="292" t="s">
        <v>592</v>
      </c>
      <c r="D187" s="239"/>
      <c r="E187" s="239"/>
      <c r="F187" s="258" t="s">
        <v>513</v>
      </c>
      <c r="G187" s="239"/>
      <c r="H187" s="239" t="s">
        <v>593</v>
      </c>
      <c r="I187" s="239" t="s">
        <v>594</v>
      </c>
      <c r="J187" s="293" t="s">
        <v>595</v>
      </c>
      <c r="K187" s="280"/>
    </row>
    <row r="188" spans="2:11" ht="15" customHeight="1">
      <c r="B188" s="286"/>
      <c r="C188" s="294"/>
      <c r="D188" s="268"/>
      <c r="E188" s="268"/>
      <c r="F188" s="268"/>
      <c r="G188" s="268"/>
      <c r="H188" s="268"/>
      <c r="I188" s="268"/>
      <c r="J188" s="268"/>
      <c r="K188" s="287"/>
    </row>
    <row r="189" spans="2:11" ht="18.75" customHeight="1">
      <c r="B189" s="295"/>
      <c r="C189" s="296"/>
      <c r="D189" s="296"/>
      <c r="E189" s="296"/>
      <c r="F189" s="297"/>
      <c r="G189" s="239"/>
      <c r="H189" s="239"/>
      <c r="I189" s="239"/>
      <c r="J189" s="239"/>
      <c r="K189" s="235"/>
    </row>
    <row r="190" spans="2:11" ht="18.75" customHeight="1">
      <c r="B190" s="235"/>
      <c r="C190" s="239"/>
      <c r="D190" s="239"/>
      <c r="E190" s="239"/>
      <c r="F190" s="258"/>
      <c r="G190" s="239"/>
      <c r="H190" s="239"/>
      <c r="I190" s="239"/>
      <c r="J190" s="239"/>
      <c r="K190" s="235"/>
    </row>
    <row r="191" spans="2:11" ht="18.75" customHeight="1">
      <c r="B191" s="245"/>
      <c r="C191" s="245"/>
      <c r="D191" s="245"/>
      <c r="E191" s="245"/>
      <c r="F191" s="245"/>
      <c r="G191" s="245"/>
      <c r="H191" s="245"/>
      <c r="I191" s="245"/>
      <c r="J191" s="245"/>
      <c r="K191" s="245"/>
    </row>
    <row r="192" spans="2:11" ht="13.5">
      <c r="B192" s="226"/>
      <c r="C192" s="227"/>
      <c r="D192" s="227"/>
      <c r="E192" s="227"/>
      <c r="F192" s="227"/>
      <c r="G192" s="227"/>
      <c r="H192" s="227"/>
      <c r="I192" s="227"/>
      <c r="J192" s="227"/>
      <c r="K192" s="228"/>
    </row>
    <row r="193" spans="2:11" ht="21">
      <c r="B193" s="229"/>
      <c r="C193" s="350" t="s">
        <v>596</v>
      </c>
      <c r="D193" s="350"/>
      <c r="E193" s="350"/>
      <c r="F193" s="350"/>
      <c r="G193" s="350"/>
      <c r="H193" s="350"/>
      <c r="I193" s="350"/>
      <c r="J193" s="350"/>
      <c r="K193" s="230"/>
    </row>
    <row r="194" spans="2:11" ht="25.5" customHeight="1">
      <c r="B194" s="229"/>
      <c r="C194" s="298" t="s">
        <v>597</v>
      </c>
      <c r="D194" s="298"/>
      <c r="E194" s="298"/>
      <c r="F194" s="298" t="s">
        <v>598</v>
      </c>
      <c r="G194" s="299"/>
      <c r="H194" s="351" t="s">
        <v>599</v>
      </c>
      <c r="I194" s="351"/>
      <c r="J194" s="351"/>
      <c r="K194" s="230"/>
    </row>
    <row r="195" spans="2:11" ht="5.25" customHeight="1">
      <c r="B195" s="259"/>
      <c r="C195" s="256"/>
      <c r="D195" s="256"/>
      <c r="E195" s="256"/>
      <c r="F195" s="256"/>
      <c r="G195" s="239"/>
      <c r="H195" s="256"/>
      <c r="I195" s="256"/>
      <c r="J195" s="256"/>
      <c r="K195" s="280"/>
    </row>
    <row r="196" spans="2:11" ht="15" customHeight="1">
      <c r="B196" s="259"/>
      <c r="C196" s="239" t="s">
        <v>600</v>
      </c>
      <c r="D196" s="239"/>
      <c r="E196" s="239"/>
      <c r="F196" s="258" t="s">
        <v>44</v>
      </c>
      <c r="G196" s="239"/>
      <c r="H196" s="349" t="s">
        <v>601</v>
      </c>
      <c r="I196" s="349"/>
      <c r="J196" s="349"/>
      <c r="K196" s="280"/>
    </row>
    <row r="197" spans="2:11" ht="15" customHeight="1">
      <c r="B197" s="259"/>
      <c r="C197" s="265"/>
      <c r="D197" s="239"/>
      <c r="E197" s="239"/>
      <c r="F197" s="258" t="s">
        <v>45</v>
      </c>
      <c r="G197" s="239"/>
      <c r="H197" s="349" t="s">
        <v>602</v>
      </c>
      <c r="I197" s="349"/>
      <c r="J197" s="349"/>
      <c r="K197" s="280"/>
    </row>
    <row r="198" spans="2:11" ht="15" customHeight="1">
      <c r="B198" s="259"/>
      <c r="C198" s="265"/>
      <c r="D198" s="239"/>
      <c r="E198" s="239"/>
      <c r="F198" s="258" t="s">
        <v>48</v>
      </c>
      <c r="G198" s="239"/>
      <c r="H198" s="349" t="s">
        <v>603</v>
      </c>
      <c r="I198" s="349"/>
      <c r="J198" s="349"/>
      <c r="K198" s="280"/>
    </row>
    <row r="199" spans="2:11" ht="15" customHeight="1">
      <c r="B199" s="259"/>
      <c r="C199" s="239"/>
      <c r="D199" s="239"/>
      <c r="E199" s="239"/>
      <c r="F199" s="258" t="s">
        <v>46</v>
      </c>
      <c r="G199" s="239"/>
      <c r="H199" s="349" t="s">
        <v>604</v>
      </c>
      <c r="I199" s="349"/>
      <c r="J199" s="349"/>
      <c r="K199" s="280"/>
    </row>
    <row r="200" spans="2:11" ht="15" customHeight="1">
      <c r="B200" s="259"/>
      <c r="C200" s="239"/>
      <c r="D200" s="239"/>
      <c r="E200" s="239"/>
      <c r="F200" s="258" t="s">
        <v>47</v>
      </c>
      <c r="G200" s="239"/>
      <c r="H200" s="349" t="s">
        <v>605</v>
      </c>
      <c r="I200" s="349"/>
      <c r="J200" s="349"/>
      <c r="K200" s="280"/>
    </row>
    <row r="201" spans="2:11" ht="15" customHeight="1">
      <c r="B201" s="259"/>
      <c r="C201" s="239"/>
      <c r="D201" s="239"/>
      <c r="E201" s="239"/>
      <c r="F201" s="258"/>
      <c r="G201" s="239"/>
      <c r="H201" s="239"/>
      <c r="I201" s="239"/>
      <c r="J201" s="239"/>
      <c r="K201" s="280"/>
    </row>
    <row r="202" spans="2:11" ht="15" customHeight="1">
      <c r="B202" s="259"/>
      <c r="C202" s="239" t="s">
        <v>553</v>
      </c>
      <c r="D202" s="239"/>
      <c r="E202" s="239"/>
      <c r="F202" s="258" t="s">
        <v>79</v>
      </c>
      <c r="G202" s="239"/>
      <c r="H202" s="349" t="s">
        <v>606</v>
      </c>
      <c r="I202" s="349"/>
      <c r="J202" s="349"/>
      <c r="K202" s="280"/>
    </row>
    <row r="203" spans="2:11" ht="15" customHeight="1">
      <c r="B203" s="259"/>
      <c r="C203" s="265"/>
      <c r="D203" s="239"/>
      <c r="E203" s="239"/>
      <c r="F203" s="258" t="s">
        <v>450</v>
      </c>
      <c r="G203" s="239"/>
      <c r="H203" s="349" t="s">
        <v>451</v>
      </c>
      <c r="I203" s="349"/>
      <c r="J203" s="349"/>
      <c r="K203" s="280"/>
    </row>
    <row r="204" spans="2:11" ht="15" customHeight="1">
      <c r="B204" s="259"/>
      <c r="C204" s="239"/>
      <c r="D204" s="239"/>
      <c r="E204" s="239"/>
      <c r="F204" s="258" t="s">
        <v>448</v>
      </c>
      <c r="G204" s="239"/>
      <c r="H204" s="349" t="s">
        <v>607</v>
      </c>
      <c r="I204" s="349"/>
      <c r="J204" s="349"/>
      <c r="K204" s="280"/>
    </row>
    <row r="205" spans="2:11" ht="15" customHeight="1">
      <c r="B205" s="300"/>
      <c r="C205" s="265"/>
      <c r="D205" s="265"/>
      <c r="E205" s="265"/>
      <c r="F205" s="258" t="s">
        <v>452</v>
      </c>
      <c r="G205" s="244"/>
      <c r="H205" s="348" t="s">
        <v>453</v>
      </c>
      <c r="I205" s="348"/>
      <c r="J205" s="348"/>
      <c r="K205" s="301"/>
    </row>
    <row r="206" spans="2:11" ht="15" customHeight="1">
      <c r="B206" s="300"/>
      <c r="C206" s="265"/>
      <c r="D206" s="265"/>
      <c r="E206" s="265"/>
      <c r="F206" s="258" t="s">
        <v>454</v>
      </c>
      <c r="G206" s="244"/>
      <c r="H206" s="348" t="s">
        <v>427</v>
      </c>
      <c r="I206" s="348"/>
      <c r="J206" s="348"/>
      <c r="K206" s="301"/>
    </row>
    <row r="207" spans="2:11" ht="15" customHeight="1">
      <c r="B207" s="300"/>
      <c r="C207" s="265"/>
      <c r="D207" s="265"/>
      <c r="E207" s="265"/>
      <c r="F207" s="302"/>
      <c r="G207" s="244"/>
      <c r="H207" s="303"/>
      <c r="I207" s="303"/>
      <c r="J207" s="303"/>
      <c r="K207" s="301"/>
    </row>
    <row r="208" spans="2:11" ht="15" customHeight="1">
      <c r="B208" s="300"/>
      <c r="C208" s="239" t="s">
        <v>577</v>
      </c>
      <c r="D208" s="265"/>
      <c r="E208" s="265"/>
      <c r="F208" s="258">
        <v>1</v>
      </c>
      <c r="G208" s="244"/>
      <c r="H208" s="348" t="s">
        <v>608</v>
      </c>
      <c r="I208" s="348"/>
      <c r="J208" s="348"/>
      <c r="K208" s="301"/>
    </row>
    <row r="209" spans="2:11" ht="15" customHeight="1">
      <c r="B209" s="300"/>
      <c r="C209" s="265"/>
      <c r="D209" s="265"/>
      <c r="E209" s="265"/>
      <c r="F209" s="258">
        <v>2</v>
      </c>
      <c r="G209" s="244"/>
      <c r="H209" s="348" t="s">
        <v>609</v>
      </c>
      <c r="I209" s="348"/>
      <c r="J209" s="348"/>
      <c r="K209" s="301"/>
    </row>
    <row r="210" spans="2:11" ht="15" customHeight="1">
      <c r="B210" s="300"/>
      <c r="C210" s="265"/>
      <c r="D210" s="265"/>
      <c r="E210" s="265"/>
      <c r="F210" s="258">
        <v>3</v>
      </c>
      <c r="G210" s="244"/>
      <c r="H210" s="348" t="s">
        <v>610</v>
      </c>
      <c r="I210" s="348"/>
      <c r="J210" s="348"/>
      <c r="K210" s="301"/>
    </row>
    <row r="211" spans="2:11" ht="15" customHeight="1">
      <c r="B211" s="300"/>
      <c r="C211" s="265"/>
      <c r="D211" s="265"/>
      <c r="E211" s="265"/>
      <c r="F211" s="258">
        <v>4</v>
      </c>
      <c r="G211" s="244"/>
      <c r="H211" s="348" t="s">
        <v>611</v>
      </c>
      <c r="I211" s="348"/>
      <c r="J211" s="348"/>
      <c r="K211" s="301"/>
    </row>
    <row r="212" spans="2:11" ht="12.75" customHeight="1">
      <c r="B212" s="304"/>
      <c r="C212" s="305"/>
      <c r="D212" s="305"/>
      <c r="E212" s="305"/>
      <c r="F212" s="305"/>
      <c r="G212" s="305"/>
      <c r="H212" s="305"/>
      <c r="I212" s="305"/>
      <c r="J212" s="305"/>
      <c r="K212" s="306"/>
    </row>
  </sheetData>
  <sheetProtection/>
  <mergeCells count="77">
    <mergeCell ref="C3:J3"/>
    <mergeCell ref="C4:J4"/>
    <mergeCell ref="C6:J6"/>
    <mergeCell ref="C7:J7"/>
    <mergeCell ref="C9:J9"/>
    <mergeCell ref="D10:J10"/>
    <mergeCell ref="D11:J11"/>
    <mergeCell ref="D13:J13"/>
    <mergeCell ref="D14:J14"/>
    <mergeCell ref="D15:J15"/>
    <mergeCell ref="F16:J16"/>
    <mergeCell ref="F17:J17"/>
    <mergeCell ref="F18:J18"/>
    <mergeCell ref="F19:J19"/>
    <mergeCell ref="F20:J20"/>
    <mergeCell ref="F21:J21"/>
    <mergeCell ref="C23:J23"/>
    <mergeCell ref="C24:J24"/>
    <mergeCell ref="D25:J25"/>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1:J61"/>
    <mergeCell ref="D63:J63"/>
    <mergeCell ref="D64:J64"/>
    <mergeCell ref="D65:J65"/>
    <mergeCell ref="D66:J66"/>
    <mergeCell ref="D67:J67"/>
    <mergeCell ref="D68:J68"/>
    <mergeCell ref="C73:J73"/>
    <mergeCell ref="C100:J100"/>
    <mergeCell ref="C120:J120"/>
    <mergeCell ref="C145:J145"/>
    <mergeCell ref="H205:J205"/>
    <mergeCell ref="C163:J163"/>
    <mergeCell ref="C193:J193"/>
    <mergeCell ref="H194:J194"/>
    <mergeCell ref="H196:J196"/>
    <mergeCell ref="H197:J197"/>
    <mergeCell ref="H198:J198"/>
    <mergeCell ref="H206:J206"/>
    <mergeCell ref="H208:J208"/>
    <mergeCell ref="H209:J209"/>
    <mergeCell ref="H210:J210"/>
    <mergeCell ref="H211:J211"/>
    <mergeCell ref="H199:J199"/>
    <mergeCell ref="H200:J200"/>
    <mergeCell ref="H202:J202"/>
    <mergeCell ref="H203:J203"/>
    <mergeCell ref="H204:J204"/>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DESKTOP-5HHOM8P\Uzivatel</dc:creator>
  <cp:keywords/>
  <dc:description/>
  <cp:lastModifiedBy>Šišková, Michaela</cp:lastModifiedBy>
  <dcterms:created xsi:type="dcterms:W3CDTF">2016-10-13T08:27:04Z</dcterms:created>
  <dcterms:modified xsi:type="dcterms:W3CDTF">2017-04-06T12:15:22Z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