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<sst xmlns="http://schemas.openxmlformats.org/spreadsheetml/2006/main" count="344" uniqueCount="173">
  <si>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</si>
  <si>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</si>
  <si>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</si>
  <si>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</si>
  <si>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</si>
  <si>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</si>
  <si>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</si>
  <si>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</si>
  <si>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</si>
  <si>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</si>
  <si>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</si>
  <si>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</si>
  <si>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</si>
  <si>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</si>
  <si>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</si>
  <si>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</si>
  <si>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</si>
  <si>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</si>
  <si>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</si>
  <si>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</si>
  <si>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</si>
  <si>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</si>
  <si>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Objekt</t>
  </si>
  <si>
    <t>Kód</t>
  </si>
  <si>
    <t>61</t>
  </si>
  <si>
    <t>611421231R00</t>
  </si>
  <si>
    <t>612481211RT8</t>
  </si>
  <si>
    <t>612421231RT2</t>
  </si>
  <si>
    <t>783</t>
  </si>
  <si>
    <t>783222100R00</t>
  </si>
  <si>
    <t>783903812R00</t>
  </si>
  <si>
    <t>783812920R00</t>
  </si>
  <si>
    <t>783622900R00</t>
  </si>
  <si>
    <t>784</t>
  </si>
  <si>
    <t>784401801R00</t>
  </si>
  <si>
    <t>784450020RA0</t>
  </si>
  <si>
    <t>784497901R00</t>
  </si>
  <si>
    <t>919</t>
  </si>
  <si>
    <t>919999991VD</t>
  </si>
  <si>
    <t>941</t>
  </si>
  <si>
    <t>941001010VD</t>
  </si>
  <si>
    <t>96</t>
  </si>
  <si>
    <t>960003030VD</t>
  </si>
  <si>
    <t>Malby a nátěry společných prostor</t>
  </si>
  <si>
    <t>Sokolov, ul. Komenského čp. 113</t>
  </si>
  <si>
    <t>Zkrácený popis</t>
  </si>
  <si>
    <t>Rozměry</t>
  </si>
  <si>
    <t>Úprava povrchů vnitřní</t>
  </si>
  <si>
    <t>Oprava omítek stropů do 10% plochy - štukových</t>
  </si>
  <si>
    <t>Montáž výztužné sítě (perlinky) do stěrky-stěny</t>
  </si>
  <si>
    <t>Oprava omítek stěn do 10 % pl. - štukových</t>
  </si>
  <si>
    <t>Nátěry</t>
  </si>
  <si>
    <t>Nátěr syntetický kovových konstrukcí dvojnásobný</t>
  </si>
  <si>
    <t>Odmaštění saponáty</t>
  </si>
  <si>
    <t>Údržba, nátěr olejový omítek stěn 1x + 1x email</t>
  </si>
  <si>
    <t>Údržba, nátěr syntetický truhl. výrobků 2x - podhled v krčku</t>
  </si>
  <si>
    <t>Malby</t>
  </si>
  <si>
    <t>Odstranění malby obroušením</t>
  </si>
  <si>
    <t>Malba ze směsi Remal, penetrace 1x, bílá 2x - stropy</t>
  </si>
  <si>
    <t>Malba ze směsi Remal, penetrace 1x, bílá 2x - stěny</t>
  </si>
  <si>
    <t>Mydlení jednonásobné</t>
  </si>
  <si>
    <t>Ostatní</t>
  </si>
  <si>
    <t>Vyčištění a vyklizení objektu</t>
  </si>
  <si>
    <t>Lehké pracovní</t>
  </si>
  <si>
    <t>Pronájem, montáž, demontáž a přesuny pomocného lešení</t>
  </si>
  <si>
    <t>Bourání konstrukcí</t>
  </si>
  <si>
    <t>Demontáž zakrytování kabelů, vč. odvozu a likvidace</t>
  </si>
  <si>
    <t>Doba výstavby:</t>
  </si>
  <si>
    <t>Začátek výstavby:</t>
  </si>
  <si>
    <t>Konec výstavby:</t>
  </si>
  <si>
    <t>Zpracováno dne:</t>
  </si>
  <si>
    <t>M.j.</t>
  </si>
  <si>
    <t>m2</t>
  </si>
  <si>
    <t>soubor</t>
  </si>
  <si>
    <t>Množství</t>
  </si>
  <si>
    <t>52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</si>
  <si>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</si>
  <si>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</si>
  <si>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</si>
  <si>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</si>
  <si>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</si>
  <si>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</si>
  <si>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</si>
  <si>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</si>
  <si>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</si>
  <si>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</si>
  <si>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</si>
  <si>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</si>
  <si>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</si>
  <si>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</si>
  <si>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2016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</si>
  <si>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</si>
  <si>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</si>
  <si>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</si>
  <si>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</si>
  <si>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</si>
  <si>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</si>
  <si>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</si>
  <si>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</si>
  <si>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</si>
  <si>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</si>
  <si>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</si>
  <si>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</si>
  <si>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783_</t>
  </si>
  <si>
    <t>784_</t>
  </si>
  <si>
    <t>919_</t>
  </si>
  <si>
    <t>941_</t>
  </si>
  <si>
    <t>96_</t>
  </si>
  <si>
    <t>6_</t>
  </si>
  <si>
    <t>78_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</si>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</sst>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0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49" fontId="10" fillId="34" borderId="50" xfId="0" applyNumberFormat="1" applyFont="1" applyFill="1" applyBorder="1" applyAlignment="1" applyProtection="1">
      <alignment horizontal="left" vertical="center"/>
      <protection/>
    </xf>
    <xf numFmtId="0" fontId="10" fillId="34" borderId="49" xfId="0" applyNumberFormat="1" applyFont="1" applyFill="1" applyBorder="1" applyAlignment="1" applyProtection="1">
      <alignment horizontal="left" vertical="center"/>
      <protection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52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3" xfId="0" applyNumberFormat="1" applyFont="1" applyFill="1" applyBorder="1" applyAlignment="1" applyProtection="1">
      <alignment horizontal="left" vertical="center"/>
      <protection/>
    </xf>
    <xf numFmtId="49" fontId="11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55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0" fillId="0" borderId="58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59" xfId="0" applyNumberFormat="1" applyFont="1" applyFill="1" applyBorder="1" applyAlignment="1" applyProtection="1">
      <alignment horizontal="left" vertical="center"/>
      <protection/>
    </xf>
    <xf numFmtId="4" fontId="10" fillId="0" borderId="58" xfId="0" applyNumberFormat="1" applyFont="1" applyFill="1" applyBorder="1" applyAlignment="1" applyProtection="1">
      <alignment horizontal="right" vertical="center"/>
      <protection/>
    </xf>
    <xf numFmtId="0" fontId="10" fillId="0" borderId="38" xfId="0" applyNumberFormat="1" applyFont="1" applyFill="1" applyBorder="1" applyAlignment="1" applyProtection="1">
      <alignment horizontal="right" vertical="center"/>
      <protection/>
    </xf>
    <xf numFmtId="0" fontId="10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zoomScalePageLayoutView="0" workbookViewId="0" topLeftCell="C1">
      <selection activeCell="J8" sqref="J8:M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9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2.75">
      <c r="A2" s="74" t="s">
        <v>1</v>
      </c>
      <c r="B2" s="75"/>
      <c r="C2" s="75"/>
      <c r="D2" s="78" t="s">
        <v>43</v>
      </c>
      <c r="E2" s="80" t="s">
        <v>67</v>
      </c>
      <c r="F2" s="75"/>
      <c r="G2" s="80" t="s">
        <v>75</v>
      </c>
      <c r="H2" s="75"/>
      <c r="I2" s="81" t="s">
        <v>81</v>
      </c>
      <c r="J2" s="81"/>
      <c r="K2" s="75"/>
      <c r="L2" s="75"/>
      <c r="M2" s="82"/>
      <c r="N2" s="29"/>
    </row>
    <row r="3" spans="1:14" ht="12.75">
      <c r="A3" s="76"/>
      <c r="B3" s="77"/>
      <c r="C3" s="77"/>
      <c r="D3" s="79"/>
      <c r="E3" s="77"/>
      <c r="F3" s="77"/>
      <c r="G3" s="77"/>
      <c r="H3" s="77"/>
      <c r="I3" s="77"/>
      <c r="J3" s="77"/>
      <c r="K3" s="77"/>
      <c r="L3" s="77"/>
      <c r="M3" s="83"/>
      <c r="N3" s="29"/>
    </row>
    <row r="4" spans="1:14" ht="12.75">
      <c r="A4" s="84" t="s">
        <v>2</v>
      </c>
      <c r="B4" s="77"/>
      <c r="C4" s="77"/>
      <c r="D4" s="85"/>
      <c r="E4" s="86" t="s">
        <v>68</v>
      </c>
      <c r="F4" s="77"/>
      <c r="G4" s="87"/>
      <c r="H4" s="77"/>
      <c r="I4" s="85" t="s">
        <v>82</v>
      </c>
      <c r="J4" s="85"/>
      <c r="K4" s="77"/>
      <c r="L4" s="77"/>
      <c r="M4" s="83"/>
      <c r="N4" s="29"/>
    </row>
    <row r="5" spans="1:14" ht="12.7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83"/>
      <c r="N5" s="29"/>
    </row>
    <row r="6" spans="1:14" ht="12.75">
      <c r="A6" s="84" t="s">
        <v>3</v>
      </c>
      <c r="B6" s="77"/>
      <c r="C6" s="77"/>
      <c r="D6" s="85" t="s">
        <v>44</v>
      </c>
      <c r="E6" s="86" t="s">
        <v>69</v>
      </c>
      <c r="F6" s="77"/>
      <c r="G6" s="87"/>
      <c r="H6" s="77"/>
      <c r="I6" s="85" t="s">
        <v>83</v>
      </c>
      <c r="J6" s="85"/>
      <c r="K6" s="77"/>
      <c r="L6" s="77"/>
      <c r="M6" s="83"/>
      <c r="N6" s="29"/>
    </row>
    <row r="7" spans="1:14" ht="12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83"/>
      <c r="N7" s="29"/>
    </row>
    <row r="8" spans="1:14" ht="12.75">
      <c r="A8" s="84" t="s">
        <v>4</v>
      </c>
      <c r="B8" s="77"/>
      <c r="C8" s="77"/>
      <c r="D8" s="85"/>
      <c r="E8" s="86" t="s">
        <v>70</v>
      </c>
      <c r="F8" s="77"/>
      <c r="G8" s="87"/>
      <c r="H8" s="77"/>
      <c r="I8" s="85" t="s">
        <v>84</v>
      </c>
      <c r="J8" s="85"/>
      <c r="K8" s="77"/>
      <c r="L8" s="77"/>
      <c r="M8" s="83"/>
      <c r="N8" s="29"/>
    </row>
    <row r="9" spans="1:14" ht="12.7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29"/>
    </row>
    <row r="10" spans="1:14" ht="12.75">
      <c r="A10" s="1" t="s">
        <v>5</v>
      </c>
      <c r="B10" s="9" t="s">
        <v>22</v>
      </c>
      <c r="C10" s="9" t="s">
        <v>23</v>
      </c>
      <c r="D10" s="9" t="s">
        <v>45</v>
      </c>
      <c r="E10" s="9" t="s">
        <v>71</v>
      </c>
      <c r="F10" s="15" t="s">
        <v>74</v>
      </c>
      <c r="G10" s="18" t="s">
        <v>76</v>
      </c>
      <c r="H10" s="95" t="s">
        <v>78</v>
      </c>
      <c r="I10" s="96"/>
      <c r="J10" s="97"/>
      <c r="K10" s="95" t="s">
        <v>87</v>
      </c>
      <c r="L10" s="97"/>
      <c r="M10" s="25" t="s">
        <v>88</v>
      </c>
      <c r="N10" s="30"/>
    </row>
    <row r="11" spans="1:24" ht="12.75">
      <c r="A11" s="2" t="s">
        <v>6</v>
      </c>
      <c r="B11" s="10" t="s">
        <v>6</v>
      </c>
      <c r="C11" s="10" t="s">
        <v>6</v>
      </c>
      <c r="D11" s="13" t="s">
        <v>46</v>
      </c>
      <c r="E11" s="10" t="s">
        <v>6</v>
      </c>
      <c r="F11" s="10" t="s">
        <v>6</v>
      </c>
      <c r="G11" s="19" t="s">
        <v>77</v>
      </c>
      <c r="H11" s="20" t="s">
        <v>79</v>
      </c>
      <c r="I11" s="21" t="s">
        <v>85</v>
      </c>
      <c r="J11" s="22" t="s">
        <v>86</v>
      </c>
      <c r="K11" s="20" t="s">
        <v>76</v>
      </c>
      <c r="L11" s="22" t="s">
        <v>86</v>
      </c>
      <c r="M11" s="26" t="s">
        <v>89</v>
      </c>
      <c r="N11" s="30"/>
      <c r="P11" s="24" t="s">
        <v>91</v>
      </c>
      <c r="Q11" s="24" t="s">
        <v>92</v>
      </c>
      <c r="R11" s="24" t="s">
        <v>95</v>
      </c>
      <c r="S11" s="24" t="s">
        <v>96</v>
      </c>
      <c r="T11" s="24" t="s">
        <v>97</v>
      </c>
      <c r="U11" s="24" t="s">
        <v>98</v>
      </c>
      <c r="V11" s="24" t="s">
        <v>99</v>
      </c>
      <c r="W11" s="24" t="s">
        <v>100</v>
      </c>
      <c r="X11" s="24" t="s">
        <v>101</v>
      </c>
    </row>
    <row r="12" spans="1:37" ht="12.75">
      <c r="A12" s="3"/>
      <c r="B12" s="11"/>
      <c r="C12" s="11" t="s">
        <v>24</v>
      </c>
      <c r="D12" s="98" t="s">
        <v>47</v>
      </c>
      <c r="E12" s="99"/>
      <c r="F12" s="99"/>
      <c r="G12" s="99"/>
      <c r="H12" s="33">
        <f>SUM(H13:H15)</f>
        <v>0</v>
      </c>
      <c r="I12" s="33">
        <f>SUM(I13:I15)</f>
        <v>0</v>
      </c>
      <c r="J12" s="33">
        <f>H12+I12</f>
        <v>0</v>
      </c>
      <c r="K12" s="23"/>
      <c r="L12" s="33">
        <f>SUM(L13:L15)</f>
        <v>1.3090600000000001</v>
      </c>
      <c r="M12" s="23"/>
      <c r="P12" s="34">
        <f>IF(Q12="PR",J12,SUM(O13:O15))</f>
        <v>0</v>
      </c>
      <c r="Q12" s="24" t="s">
        <v>93</v>
      </c>
      <c r="R12" s="34">
        <f>IF(Q12="HS",H12,0)</f>
        <v>0</v>
      </c>
      <c r="S12" s="34">
        <f>IF(Q12="HS",I12-P12,0)</f>
        <v>0</v>
      </c>
      <c r="T12" s="34">
        <f>IF(Q12="PS",H12,0)</f>
        <v>0</v>
      </c>
      <c r="U12" s="34">
        <f>IF(Q12="PS",I12-P12,0)</f>
        <v>0</v>
      </c>
      <c r="V12" s="34">
        <f>IF(Q12="MP",H12,0)</f>
        <v>0</v>
      </c>
      <c r="W12" s="34">
        <f>IF(Q12="MP",I12-P12,0)</f>
        <v>0</v>
      </c>
      <c r="X12" s="34">
        <f>IF(Q12="OM",H12,0)</f>
        <v>0</v>
      </c>
      <c r="Y12" s="24"/>
      <c r="AI12" s="34">
        <f>SUM(Z13:Z15)</f>
        <v>0</v>
      </c>
      <c r="AJ12" s="34">
        <f>SUM(AA13:AA15)</f>
        <v>0</v>
      </c>
      <c r="AK12" s="34">
        <f>SUM(AB13:AB15)</f>
        <v>0</v>
      </c>
    </row>
    <row r="13" spans="1:43" ht="12.75">
      <c r="A13" s="4" t="s">
        <v>7</v>
      </c>
      <c r="B13" s="4"/>
      <c r="C13" s="4" t="s">
        <v>25</v>
      </c>
      <c r="D13" s="4" t="s">
        <v>48</v>
      </c>
      <c r="E13" s="4" t="s">
        <v>72</v>
      </c>
      <c r="F13" s="16">
        <v>103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0.00645</v>
      </c>
      <c r="L13" s="16">
        <f>F13*K13</f>
        <v>0.66435</v>
      </c>
      <c r="M13" s="27" t="s">
        <v>90</v>
      </c>
      <c r="N13" s="27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15</v>
      </c>
      <c r="AE13" s="31">
        <f>G13*0.185390428211587</f>
        <v>0</v>
      </c>
      <c r="AF13" s="31">
        <f>G13*(1-0.185390428211587)</f>
        <v>0</v>
      </c>
      <c r="AM13" s="31">
        <f>F13*AE13</f>
        <v>0</v>
      </c>
      <c r="AN13" s="31">
        <f>F13*AF13</f>
        <v>0</v>
      </c>
      <c r="AO13" s="32" t="s">
        <v>102</v>
      </c>
      <c r="AP13" s="32" t="s">
        <v>108</v>
      </c>
      <c r="AQ13" s="24" t="s">
        <v>111</v>
      </c>
    </row>
    <row r="14" spans="1:43" ht="12.75">
      <c r="A14" s="4" t="s">
        <v>8</v>
      </c>
      <c r="B14" s="4"/>
      <c r="C14" s="4" t="s">
        <v>26</v>
      </c>
      <c r="D14" s="4" t="s">
        <v>49</v>
      </c>
      <c r="E14" s="4" t="s">
        <v>72</v>
      </c>
      <c r="F14" s="16">
        <v>36</v>
      </c>
      <c r="G14" s="16">
        <v>0</v>
      </c>
      <c r="H14" s="16">
        <f>F14*AE14</f>
        <v>0</v>
      </c>
      <c r="I14" s="16">
        <f>J14-H14</f>
        <v>0</v>
      </c>
      <c r="J14" s="16">
        <f>F14*G14</f>
        <v>0</v>
      </c>
      <c r="K14" s="16">
        <v>0.00361</v>
      </c>
      <c r="L14" s="16">
        <f>F14*K14</f>
        <v>0.12996</v>
      </c>
      <c r="M14" s="27" t="s">
        <v>90</v>
      </c>
      <c r="N14" s="27" t="s">
        <v>7</v>
      </c>
      <c r="O14" s="16">
        <f>IF(N14="5",I14,0)</f>
        <v>0</v>
      </c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1">
        <v>15</v>
      </c>
      <c r="AE14" s="31">
        <f>G14*0.33881664838895</f>
        <v>0</v>
      </c>
      <c r="AF14" s="31">
        <f>G14*(1-0.33881664838895)</f>
        <v>0</v>
      </c>
      <c r="AM14" s="31">
        <f>F14*AE14</f>
        <v>0</v>
      </c>
      <c r="AN14" s="31">
        <f>F14*AF14</f>
        <v>0</v>
      </c>
      <c r="AO14" s="32" t="s">
        <v>102</v>
      </c>
      <c r="AP14" s="32" t="s">
        <v>108</v>
      </c>
      <c r="AQ14" s="24" t="s">
        <v>111</v>
      </c>
    </row>
    <row r="15" spans="1:43" ht="12.75">
      <c r="A15" s="4" t="s">
        <v>9</v>
      </c>
      <c r="B15" s="4"/>
      <c r="C15" s="4" t="s">
        <v>27</v>
      </c>
      <c r="D15" s="4" t="s">
        <v>50</v>
      </c>
      <c r="E15" s="4" t="s">
        <v>72</v>
      </c>
      <c r="F15" s="16">
        <v>145</v>
      </c>
      <c r="G15" s="16">
        <v>0</v>
      </c>
      <c r="H15" s="16">
        <f>F15*AE15</f>
        <v>0</v>
      </c>
      <c r="I15" s="16">
        <f>J15-H15</f>
        <v>0</v>
      </c>
      <c r="J15" s="16">
        <f>F15*G15</f>
        <v>0</v>
      </c>
      <c r="K15" s="16">
        <v>0.00355</v>
      </c>
      <c r="L15" s="16">
        <f>F15*K15</f>
        <v>0.51475</v>
      </c>
      <c r="M15" s="27" t="s">
        <v>90</v>
      </c>
      <c r="N15" s="27" t="s">
        <v>7</v>
      </c>
      <c r="O15" s="16">
        <f>IF(N15="5",I15,0)</f>
        <v>0</v>
      </c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1">
        <v>15</v>
      </c>
      <c r="AE15" s="31">
        <f>G15*0.152232843486945</f>
        <v>0</v>
      </c>
      <c r="AF15" s="31">
        <f>G15*(1-0.152232843486945)</f>
        <v>0</v>
      </c>
      <c r="AM15" s="31">
        <f>F15*AE15</f>
        <v>0</v>
      </c>
      <c r="AN15" s="31">
        <f>F15*AF15</f>
        <v>0</v>
      </c>
      <c r="AO15" s="32" t="s">
        <v>102</v>
      </c>
      <c r="AP15" s="32" t="s">
        <v>108</v>
      </c>
      <c r="AQ15" s="24" t="s">
        <v>111</v>
      </c>
    </row>
    <row r="16" spans="1:37" ht="12.75">
      <c r="A16" s="5"/>
      <c r="B16" s="12"/>
      <c r="C16" s="12" t="s">
        <v>28</v>
      </c>
      <c r="D16" s="91" t="s">
        <v>51</v>
      </c>
      <c r="E16" s="92"/>
      <c r="F16" s="92"/>
      <c r="G16" s="92"/>
      <c r="H16" s="34">
        <f>SUM(H17:H20)</f>
        <v>0</v>
      </c>
      <c r="I16" s="34">
        <f>SUM(I17:I20)</f>
        <v>0</v>
      </c>
      <c r="J16" s="34">
        <f>H16+I16</f>
        <v>0</v>
      </c>
      <c r="K16" s="24"/>
      <c r="L16" s="34">
        <f>SUM(L17:L20)</f>
        <v>0.9058200000000001</v>
      </c>
      <c r="M16" s="24"/>
      <c r="P16" s="34">
        <f>IF(Q16="PR",J16,SUM(O17:O20))</f>
        <v>0</v>
      </c>
      <c r="Q16" s="24" t="s">
        <v>94</v>
      </c>
      <c r="R16" s="34">
        <f>IF(Q16="HS",H16,0)</f>
        <v>0</v>
      </c>
      <c r="S16" s="34">
        <f>IF(Q16="HS",I16-P16,0)</f>
        <v>0</v>
      </c>
      <c r="T16" s="34">
        <f>IF(Q16="PS",H16,0)</f>
        <v>0</v>
      </c>
      <c r="U16" s="34">
        <f>IF(Q16="PS",I16-P16,0)</f>
        <v>0</v>
      </c>
      <c r="V16" s="34">
        <f>IF(Q16="MP",H16,0)</f>
        <v>0</v>
      </c>
      <c r="W16" s="34">
        <f>IF(Q16="MP",I16-P16,0)</f>
        <v>0</v>
      </c>
      <c r="X16" s="34">
        <f>IF(Q16="OM",H16,0)</f>
        <v>0</v>
      </c>
      <c r="Y16" s="24"/>
      <c r="AI16" s="34">
        <f>SUM(Z17:Z20)</f>
        <v>0</v>
      </c>
      <c r="AJ16" s="34">
        <f>SUM(AA17:AA20)</f>
        <v>0</v>
      </c>
      <c r="AK16" s="34">
        <f>SUM(AB17:AB20)</f>
        <v>0</v>
      </c>
    </row>
    <row r="17" spans="1:43" ht="12.75">
      <c r="A17" s="4" t="s">
        <v>10</v>
      </c>
      <c r="B17" s="4"/>
      <c r="C17" s="4" t="s">
        <v>29</v>
      </c>
      <c r="D17" s="4" t="s">
        <v>52</v>
      </c>
      <c r="E17" s="4" t="s">
        <v>72</v>
      </c>
      <c r="F17" s="16">
        <v>540.1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0.00024</v>
      </c>
      <c r="L17" s="16">
        <f>F17*K17</f>
        <v>0.12962400000000002</v>
      </c>
      <c r="M17" s="27" t="s">
        <v>90</v>
      </c>
      <c r="N17" s="27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1">
        <v>15</v>
      </c>
      <c r="AE17" s="31">
        <f>G17*0.209032258064516</f>
        <v>0</v>
      </c>
      <c r="AF17" s="31">
        <f>G17*(1-0.209032258064516)</f>
        <v>0</v>
      </c>
      <c r="AM17" s="31">
        <f>F17*AE17</f>
        <v>0</v>
      </c>
      <c r="AN17" s="31">
        <f>F17*AF17</f>
        <v>0</v>
      </c>
      <c r="AO17" s="32" t="s">
        <v>103</v>
      </c>
      <c r="AP17" s="32" t="s">
        <v>109</v>
      </c>
      <c r="AQ17" s="24" t="s">
        <v>111</v>
      </c>
    </row>
    <row r="18" spans="1:43" ht="12.75">
      <c r="A18" s="4" t="s">
        <v>11</v>
      </c>
      <c r="B18" s="4"/>
      <c r="C18" s="4" t="s">
        <v>30</v>
      </c>
      <c r="D18" s="4" t="s">
        <v>53</v>
      </c>
      <c r="E18" s="4" t="s">
        <v>72</v>
      </c>
      <c r="F18" s="16">
        <v>2095.4</v>
      </c>
      <c r="G18" s="16">
        <v>0</v>
      </c>
      <c r="H18" s="16">
        <f>F18*AE18</f>
        <v>0</v>
      </c>
      <c r="I18" s="16">
        <f>J18-H18</f>
        <v>0</v>
      </c>
      <c r="J18" s="16">
        <f>F18*G18</f>
        <v>0</v>
      </c>
      <c r="K18" s="16">
        <v>5E-05</v>
      </c>
      <c r="L18" s="16">
        <f>F18*K18</f>
        <v>0.10477000000000002</v>
      </c>
      <c r="M18" s="27" t="s">
        <v>90</v>
      </c>
      <c r="N18" s="27" t="s">
        <v>7</v>
      </c>
      <c r="O18" s="16">
        <f>IF(N18="5",I18,0)</f>
        <v>0</v>
      </c>
      <c r="Z18" s="16">
        <f>IF(AD18=0,J18,0)</f>
        <v>0</v>
      </c>
      <c r="AA18" s="16">
        <f>IF(AD18=15,J18,0)</f>
        <v>0</v>
      </c>
      <c r="AB18" s="16">
        <f>IF(AD18=21,J18,0)</f>
        <v>0</v>
      </c>
      <c r="AD18" s="31">
        <v>15</v>
      </c>
      <c r="AE18" s="31">
        <f>G18*0.146638433033351</f>
        <v>0</v>
      </c>
      <c r="AF18" s="31">
        <f>G18*(1-0.146638433033351)</f>
        <v>0</v>
      </c>
      <c r="AM18" s="31">
        <f>F18*AE18</f>
        <v>0</v>
      </c>
      <c r="AN18" s="31">
        <f>F18*AF18</f>
        <v>0</v>
      </c>
      <c r="AO18" s="32" t="s">
        <v>103</v>
      </c>
      <c r="AP18" s="32" t="s">
        <v>109</v>
      </c>
      <c r="AQ18" s="24" t="s">
        <v>111</v>
      </c>
    </row>
    <row r="19" spans="1:43" ht="12.75">
      <c r="A19" s="4" t="s">
        <v>12</v>
      </c>
      <c r="B19" s="4"/>
      <c r="C19" s="4" t="s">
        <v>31</v>
      </c>
      <c r="D19" s="4" t="s">
        <v>54</v>
      </c>
      <c r="E19" s="4" t="s">
        <v>72</v>
      </c>
      <c r="F19" s="16">
        <v>1555.3</v>
      </c>
      <c r="G19" s="16">
        <v>0</v>
      </c>
      <c r="H19" s="16">
        <f>F19*AE19</f>
        <v>0</v>
      </c>
      <c r="I19" s="16">
        <f>J19-H19</f>
        <v>0</v>
      </c>
      <c r="J19" s="16">
        <f>F19*G19</f>
        <v>0</v>
      </c>
      <c r="K19" s="16">
        <v>0.00042</v>
      </c>
      <c r="L19" s="16">
        <f>F19*K19</f>
        <v>0.653226</v>
      </c>
      <c r="M19" s="27" t="s">
        <v>90</v>
      </c>
      <c r="N19" s="27" t="s">
        <v>7</v>
      </c>
      <c r="O19" s="16">
        <f>IF(N19="5",I19,0)</f>
        <v>0</v>
      </c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1">
        <v>15</v>
      </c>
      <c r="AE19" s="31">
        <f>G19*0.383550724637681</f>
        <v>0</v>
      </c>
      <c r="AF19" s="31">
        <f>G19*(1-0.383550724637681)</f>
        <v>0</v>
      </c>
      <c r="AM19" s="31">
        <f>F19*AE19</f>
        <v>0</v>
      </c>
      <c r="AN19" s="31">
        <f>F19*AF19</f>
        <v>0</v>
      </c>
      <c r="AO19" s="32" t="s">
        <v>103</v>
      </c>
      <c r="AP19" s="32" t="s">
        <v>109</v>
      </c>
      <c r="AQ19" s="24" t="s">
        <v>111</v>
      </c>
    </row>
    <row r="20" spans="1:43" ht="12.75">
      <c r="A20" s="4" t="s">
        <v>13</v>
      </c>
      <c r="B20" s="4"/>
      <c r="C20" s="4" t="s">
        <v>32</v>
      </c>
      <c r="D20" s="4" t="s">
        <v>55</v>
      </c>
      <c r="E20" s="4" t="s">
        <v>72</v>
      </c>
      <c r="F20" s="16">
        <v>70</v>
      </c>
      <c r="G20" s="16">
        <v>0</v>
      </c>
      <c r="H20" s="16">
        <f>F20*AE20</f>
        <v>0</v>
      </c>
      <c r="I20" s="16">
        <f>J20-H20</f>
        <v>0</v>
      </c>
      <c r="J20" s="16">
        <f>F20*G20</f>
        <v>0</v>
      </c>
      <c r="K20" s="16">
        <v>0.00026</v>
      </c>
      <c r="L20" s="16">
        <f>F20*K20</f>
        <v>0.018199999999999997</v>
      </c>
      <c r="M20" s="27" t="s">
        <v>90</v>
      </c>
      <c r="N20" s="27" t="s">
        <v>7</v>
      </c>
      <c r="O20" s="16">
        <f>IF(N20="5",I20,0)</f>
        <v>0</v>
      </c>
      <c r="Z20" s="16">
        <f>IF(AD20=0,J20,0)</f>
        <v>0</v>
      </c>
      <c r="AA20" s="16">
        <f>IF(AD20=15,J20,0)</f>
        <v>0</v>
      </c>
      <c r="AB20" s="16">
        <f>IF(AD20=21,J20,0)</f>
        <v>0</v>
      </c>
      <c r="AD20" s="31">
        <v>15</v>
      </c>
      <c r="AE20" s="31">
        <f>G20*0.16823911238584</f>
        <v>0</v>
      </c>
      <c r="AF20" s="31">
        <f>G20*(1-0.16823911238584)</f>
        <v>0</v>
      </c>
      <c r="AM20" s="31">
        <f>F20*AE20</f>
        <v>0</v>
      </c>
      <c r="AN20" s="31">
        <f>F20*AF20</f>
        <v>0</v>
      </c>
      <c r="AO20" s="32" t="s">
        <v>103</v>
      </c>
      <c r="AP20" s="32" t="s">
        <v>109</v>
      </c>
      <c r="AQ20" s="24" t="s">
        <v>111</v>
      </c>
    </row>
    <row r="21" spans="1:37" ht="12.75">
      <c r="A21" s="5"/>
      <c r="B21" s="12"/>
      <c r="C21" s="12" t="s">
        <v>33</v>
      </c>
      <c r="D21" s="91" t="s">
        <v>56</v>
      </c>
      <c r="E21" s="92"/>
      <c r="F21" s="92"/>
      <c r="G21" s="92"/>
      <c r="H21" s="34">
        <f>SUM(H22:H25)</f>
        <v>0</v>
      </c>
      <c r="I21" s="34">
        <f>SUM(I22:I25)</f>
        <v>0</v>
      </c>
      <c r="J21" s="34">
        <f>H21+I21</f>
        <v>0</v>
      </c>
      <c r="K21" s="24"/>
      <c r="L21" s="34">
        <f>SUM(L22:L25)</f>
        <v>0.91721</v>
      </c>
      <c r="M21" s="24"/>
      <c r="P21" s="34">
        <f>IF(Q21="PR",J21,SUM(O22:O25))</f>
        <v>0</v>
      </c>
      <c r="Q21" s="24" t="s">
        <v>94</v>
      </c>
      <c r="R21" s="34">
        <f>IF(Q21="HS",H21,0)</f>
        <v>0</v>
      </c>
      <c r="S21" s="34">
        <f>IF(Q21="HS",I21-P21,0)</f>
        <v>0</v>
      </c>
      <c r="T21" s="34">
        <f>IF(Q21="PS",H21,0)</f>
        <v>0</v>
      </c>
      <c r="U21" s="34">
        <f>IF(Q21="PS",I21-P21,0)</f>
        <v>0</v>
      </c>
      <c r="V21" s="34">
        <f>IF(Q21="MP",H21,0)</f>
        <v>0</v>
      </c>
      <c r="W21" s="34">
        <f>IF(Q21="MP",I21-P21,0)</f>
        <v>0</v>
      </c>
      <c r="X21" s="34">
        <f>IF(Q21="OM",H21,0)</f>
        <v>0</v>
      </c>
      <c r="Y21" s="24"/>
      <c r="AI21" s="34">
        <f>SUM(Z22:Z25)</f>
        <v>0</v>
      </c>
      <c r="AJ21" s="34">
        <f>SUM(AA22:AA25)</f>
        <v>0</v>
      </c>
      <c r="AK21" s="34">
        <f>SUM(AB22:AB25)</f>
        <v>0</v>
      </c>
    </row>
    <row r="22" spans="1:43" ht="12.75">
      <c r="A22" s="4" t="s">
        <v>14</v>
      </c>
      <c r="B22" s="4"/>
      <c r="C22" s="4" t="s">
        <v>34</v>
      </c>
      <c r="D22" s="4" t="s">
        <v>57</v>
      </c>
      <c r="E22" s="4" t="s">
        <v>72</v>
      </c>
      <c r="F22" s="16">
        <v>2620.6</v>
      </c>
      <c r="G22" s="16">
        <v>0</v>
      </c>
      <c r="H22" s="16">
        <f>F22*AE22</f>
        <v>0</v>
      </c>
      <c r="I22" s="16">
        <f>J22-H22</f>
        <v>0</v>
      </c>
      <c r="J22" s="16">
        <f>F22*G22</f>
        <v>0</v>
      </c>
      <c r="K22" s="16">
        <v>0</v>
      </c>
      <c r="L22" s="16">
        <f>F22*K22</f>
        <v>0</v>
      </c>
      <c r="M22" s="27" t="s">
        <v>90</v>
      </c>
      <c r="N22" s="27" t="s">
        <v>7</v>
      </c>
      <c r="O22" s="16">
        <f>IF(N22="5",I22,0)</f>
        <v>0</v>
      </c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1">
        <v>15</v>
      </c>
      <c r="AE22" s="31">
        <f>G22*0.0140625</f>
        <v>0</v>
      </c>
      <c r="AF22" s="31">
        <f>G22*(1-0.0140625)</f>
        <v>0</v>
      </c>
      <c r="AM22" s="31">
        <f>F22*AE22</f>
        <v>0</v>
      </c>
      <c r="AN22" s="31">
        <f>F22*AF22</f>
        <v>0</v>
      </c>
      <c r="AO22" s="32" t="s">
        <v>104</v>
      </c>
      <c r="AP22" s="32" t="s">
        <v>109</v>
      </c>
      <c r="AQ22" s="24" t="s">
        <v>111</v>
      </c>
    </row>
    <row r="23" spans="1:43" ht="12.75">
      <c r="A23" s="4" t="s">
        <v>15</v>
      </c>
      <c r="B23" s="4"/>
      <c r="C23" s="4" t="s">
        <v>35</v>
      </c>
      <c r="D23" s="4" t="s">
        <v>58</v>
      </c>
      <c r="E23" s="4" t="s">
        <v>72</v>
      </c>
      <c r="F23" s="16">
        <v>1154.3</v>
      </c>
      <c r="G23" s="16">
        <v>0</v>
      </c>
      <c r="H23" s="16">
        <f>F23*AE23</f>
        <v>0</v>
      </c>
      <c r="I23" s="16">
        <f>J23-H23</f>
        <v>0</v>
      </c>
      <c r="J23" s="16">
        <f>F23*G23</f>
        <v>0</v>
      </c>
      <c r="K23" s="16">
        <v>0.00032</v>
      </c>
      <c r="L23" s="16">
        <f>F23*K23</f>
        <v>0.36937600000000004</v>
      </c>
      <c r="M23" s="27" t="s">
        <v>90</v>
      </c>
      <c r="N23" s="27" t="s">
        <v>9</v>
      </c>
      <c r="O23" s="16">
        <f>IF(N23="5",I23,0)</f>
        <v>0</v>
      </c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1">
        <v>15</v>
      </c>
      <c r="AE23" s="31">
        <f>G23*0.283776911340905</f>
        <v>0</v>
      </c>
      <c r="AF23" s="31">
        <f>G23*(1-0.283776911340905)</f>
        <v>0</v>
      </c>
      <c r="AM23" s="31">
        <f>F23*AE23</f>
        <v>0</v>
      </c>
      <c r="AN23" s="31">
        <f>F23*AF23</f>
        <v>0</v>
      </c>
      <c r="AO23" s="32" t="s">
        <v>104</v>
      </c>
      <c r="AP23" s="32" t="s">
        <v>109</v>
      </c>
      <c r="AQ23" s="24" t="s">
        <v>111</v>
      </c>
    </row>
    <row r="24" spans="1:43" ht="12.75">
      <c r="A24" s="4" t="s">
        <v>16</v>
      </c>
      <c r="B24" s="4"/>
      <c r="C24" s="4" t="s">
        <v>35</v>
      </c>
      <c r="D24" s="4" t="s">
        <v>59</v>
      </c>
      <c r="E24" s="4" t="s">
        <v>72</v>
      </c>
      <c r="F24" s="16">
        <v>1466.3</v>
      </c>
      <c r="G24" s="16">
        <v>0</v>
      </c>
      <c r="H24" s="16">
        <f>F24*AE24</f>
        <v>0</v>
      </c>
      <c r="I24" s="16">
        <f>J24-H24</f>
        <v>0</v>
      </c>
      <c r="J24" s="16">
        <f>F24*G24</f>
        <v>0</v>
      </c>
      <c r="K24" s="16">
        <v>0.00032</v>
      </c>
      <c r="L24" s="16">
        <f>F24*K24</f>
        <v>0.469216</v>
      </c>
      <c r="M24" s="27" t="s">
        <v>90</v>
      </c>
      <c r="N24" s="27" t="s">
        <v>9</v>
      </c>
      <c r="O24" s="16">
        <f>IF(N24="5",I24,0)</f>
        <v>0</v>
      </c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1">
        <v>15</v>
      </c>
      <c r="AE24" s="31">
        <f>G24*0.283776911340905</f>
        <v>0</v>
      </c>
      <c r="AF24" s="31">
        <f>G24*(1-0.283776911340905)</f>
        <v>0</v>
      </c>
      <c r="AM24" s="31">
        <f>F24*AE24</f>
        <v>0</v>
      </c>
      <c r="AN24" s="31">
        <f>F24*AF24</f>
        <v>0</v>
      </c>
      <c r="AO24" s="32" t="s">
        <v>104</v>
      </c>
      <c r="AP24" s="32" t="s">
        <v>109</v>
      </c>
      <c r="AQ24" s="24" t="s">
        <v>111</v>
      </c>
    </row>
    <row r="25" spans="1:43" ht="12.75">
      <c r="A25" s="4" t="s">
        <v>17</v>
      </c>
      <c r="B25" s="4"/>
      <c r="C25" s="4" t="s">
        <v>36</v>
      </c>
      <c r="D25" s="4" t="s">
        <v>60</v>
      </c>
      <c r="E25" s="4" t="s">
        <v>72</v>
      </c>
      <c r="F25" s="16">
        <v>2620.6</v>
      </c>
      <c r="G25" s="16">
        <v>0</v>
      </c>
      <c r="H25" s="16">
        <f>F25*AE25</f>
        <v>0</v>
      </c>
      <c r="I25" s="16">
        <f>J25-H25</f>
        <v>0</v>
      </c>
      <c r="J25" s="16">
        <f>F25*G25</f>
        <v>0</v>
      </c>
      <c r="K25" s="16">
        <v>3E-05</v>
      </c>
      <c r="L25" s="16">
        <f>F25*K25</f>
        <v>0.078618</v>
      </c>
      <c r="M25" s="27" t="s">
        <v>90</v>
      </c>
      <c r="N25" s="27" t="s">
        <v>7</v>
      </c>
      <c r="O25" s="16">
        <f>IF(N25="5",I25,0)</f>
        <v>0</v>
      </c>
      <c r="Z25" s="16">
        <f>IF(AD25=0,J25,0)</f>
        <v>0</v>
      </c>
      <c r="AA25" s="16">
        <f>IF(AD25=15,J25,0)</f>
        <v>0</v>
      </c>
      <c r="AB25" s="16">
        <f>IF(AD25=21,J25,0)</f>
        <v>0</v>
      </c>
      <c r="AD25" s="31">
        <v>15</v>
      </c>
      <c r="AE25" s="31">
        <f>G25*0.152272727272727</f>
        <v>0</v>
      </c>
      <c r="AF25" s="31">
        <f>G25*(1-0.152272727272727)</f>
        <v>0</v>
      </c>
      <c r="AM25" s="31">
        <f>F25*AE25</f>
        <v>0</v>
      </c>
      <c r="AN25" s="31">
        <f>F25*AF25</f>
        <v>0</v>
      </c>
      <c r="AO25" s="32" t="s">
        <v>104</v>
      </c>
      <c r="AP25" s="32" t="s">
        <v>109</v>
      </c>
      <c r="AQ25" s="24" t="s">
        <v>111</v>
      </c>
    </row>
    <row r="26" spans="1:37" ht="12.75">
      <c r="A26" s="5"/>
      <c r="B26" s="12"/>
      <c r="C26" s="12" t="s">
        <v>37</v>
      </c>
      <c r="D26" s="91" t="s">
        <v>61</v>
      </c>
      <c r="E26" s="92"/>
      <c r="F26" s="92"/>
      <c r="G26" s="92"/>
      <c r="H26" s="34">
        <f>SUM(H27:H27)</f>
        <v>0</v>
      </c>
      <c r="I26" s="34">
        <f>SUM(I27:I27)</f>
        <v>0</v>
      </c>
      <c r="J26" s="34">
        <f>H26+I26</f>
        <v>0</v>
      </c>
      <c r="K26" s="24"/>
      <c r="L26" s="34">
        <f>SUM(L27:L27)</f>
        <v>0</v>
      </c>
      <c r="M26" s="24"/>
      <c r="P26" s="34">
        <f>IF(Q26="PR",J26,SUM(O27:O27))</f>
        <v>0</v>
      </c>
      <c r="Q26" s="24" t="s">
        <v>93</v>
      </c>
      <c r="R26" s="34">
        <f>IF(Q26="HS",H26,0)</f>
        <v>0</v>
      </c>
      <c r="S26" s="34">
        <f>IF(Q26="HS",I26-P26,0)</f>
        <v>0</v>
      </c>
      <c r="T26" s="34">
        <f>IF(Q26="PS",H26,0)</f>
        <v>0</v>
      </c>
      <c r="U26" s="34">
        <f>IF(Q26="PS",I26-P26,0)</f>
        <v>0</v>
      </c>
      <c r="V26" s="34">
        <f>IF(Q26="MP",H26,0)</f>
        <v>0</v>
      </c>
      <c r="W26" s="34">
        <f>IF(Q26="MP",I26-P26,0)</f>
        <v>0</v>
      </c>
      <c r="X26" s="34">
        <f>IF(Q26="OM",H26,0)</f>
        <v>0</v>
      </c>
      <c r="Y26" s="24"/>
      <c r="AI26" s="34">
        <f>SUM(Z27:Z27)</f>
        <v>0</v>
      </c>
      <c r="AJ26" s="34">
        <f>SUM(AA27:AA27)</f>
        <v>0</v>
      </c>
      <c r="AK26" s="34">
        <f>SUM(AB27:AB27)</f>
        <v>0</v>
      </c>
    </row>
    <row r="27" spans="1:43" ht="12.75">
      <c r="A27" s="4" t="s">
        <v>18</v>
      </c>
      <c r="B27" s="4"/>
      <c r="C27" s="4" t="s">
        <v>38</v>
      </c>
      <c r="D27" s="4" t="s">
        <v>62</v>
      </c>
      <c r="E27" s="4" t="s">
        <v>73</v>
      </c>
      <c r="F27" s="16">
        <v>2</v>
      </c>
      <c r="G27" s="16">
        <v>0</v>
      </c>
      <c r="H27" s="16">
        <f>F27*AE27</f>
        <v>0</v>
      </c>
      <c r="I27" s="16">
        <f>J27-H27</f>
        <v>0</v>
      </c>
      <c r="J27" s="16">
        <f>F27*G27</f>
        <v>0</v>
      </c>
      <c r="K27" s="16">
        <v>0</v>
      </c>
      <c r="L27" s="16">
        <f>F27*K27</f>
        <v>0</v>
      </c>
      <c r="M27" s="27"/>
      <c r="N27" s="27" t="s">
        <v>7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1">
        <v>15</v>
      </c>
      <c r="AE27" s="31">
        <f>G27*0</f>
        <v>0</v>
      </c>
      <c r="AF27" s="31">
        <f>G27*(1-0)</f>
        <v>0</v>
      </c>
      <c r="AM27" s="31">
        <f>F27*AE27</f>
        <v>0</v>
      </c>
      <c r="AN27" s="31">
        <f>F27*AF27</f>
        <v>0</v>
      </c>
      <c r="AO27" s="32" t="s">
        <v>105</v>
      </c>
      <c r="AP27" s="32" t="s">
        <v>110</v>
      </c>
      <c r="AQ27" s="24" t="s">
        <v>111</v>
      </c>
    </row>
    <row r="28" spans="1:37" ht="12.75">
      <c r="A28" s="5"/>
      <c r="B28" s="12"/>
      <c r="C28" s="12" t="s">
        <v>39</v>
      </c>
      <c r="D28" s="91" t="s">
        <v>63</v>
      </c>
      <c r="E28" s="92"/>
      <c r="F28" s="92"/>
      <c r="G28" s="92"/>
      <c r="H28" s="34">
        <f>SUM(H29:H29)</f>
        <v>0</v>
      </c>
      <c r="I28" s="34">
        <f>SUM(I29:I29)</f>
        <v>0</v>
      </c>
      <c r="J28" s="34">
        <f>H28+I28</f>
        <v>0</v>
      </c>
      <c r="K28" s="24"/>
      <c r="L28" s="34">
        <f>SUM(L29:L29)</f>
        <v>0</v>
      </c>
      <c r="M28" s="24"/>
      <c r="P28" s="34">
        <f>IF(Q28="PR",J28,SUM(O29:O29))</f>
        <v>0</v>
      </c>
      <c r="Q28" s="24" t="s">
        <v>93</v>
      </c>
      <c r="R28" s="34">
        <f>IF(Q28="HS",H28,0)</f>
        <v>0</v>
      </c>
      <c r="S28" s="34">
        <f>IF(Q28="HS",I28-P28,0)</f>
        <v>0</v>
      </c>
      <c r="T28" s="34">
        <f>IF(Q28="PS",H28,0)</f>
        <v>0</v>
      </c>
      <c r="U28" s="34">
        <f>IF(Q28="PS",I28-P28,0)</f>
        <v>0</v>
      </c>
      <c r="V28" s="34">
        <f>IF(Q28="MP",H28,0)</f>
        <v>0</v>
      </c>
      <c r="W28" s="34">
        <f>IF(Q28="MP",I28-P28,0)</f>
        <v>0</v>
      </c>
      <c r="X28" s="34">
        <f>IF(Q28="OM",H28,0)</f>
        <v>0</v>
      </c>
      <c r="Y28" s="24"/>
      <c r="AI28" s="34">
        <f>SUM(Z29:Z29)</f>
        <v>0</v>
      </c>
      <c r="AJ28" s="34">
        <f>SUM(AA29:AA29)</f>
        <v>0</v>
      </c>
      <c r="AK28" s="34">
        <f>SUM(AB29:AB29)</f>
        <v>0</v>
      </c>
    </row>
    <row r="29" spans="1:43" ht="12.75">
      <c r="A29" s="4" t="s">
        <v>19</v>
      </c>
      <c r="B29" s="4"/>
      <c r="C29" s="4" t="s">
        <v>40</v>
      </c>
      <c r="D29" s="4" t="s">
        <v>64</v>
      </c>
      <c r="E29" s="4" t="s">
        <v>73</v>
      </c>
      <c r="F29" s="16">
        <v>2</v>
      </c>
      <c r="G29" s="16">
        <v>0</v>
      </c>
      <c r="H29" s="16">
        <f>F29*AE29</f>
        <v>0</v>
      </c>
      <c r="I29" s="16">
        <f>J29-H29</f>
        <v>0</v>
      </c>
      <c r="J29" s="16">
        <f>F29*G29</f>
        <v>0</v>
      </c>
      <c r="K29" s="16">
        <v>0</v>
      </c>
      <c r="L29" s="16">
        <f>F29*K29</f>
        <v>0</v>
      </c>
      <c r="M29" s="27"/>
      <c r="N29" s="27" t="s">
        <v>7</v>
      </c>
      <c r="O29" s="16">
        <f>IF(N29="5",I29,0)</f>
        <v>0</v>
      </c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1">
        <v>15</v>
      </c>
      <c r="AE29" s="31">
        <f>G29*0</f>
        <v>0</v>
      </c>
      <c r="AF29" s="31">
        <f>G29*(1-0)</f>
        <v>0</v>
      </c>
      <c r="AM29" s="31">
        <f>F29*AE29</f>
        <v>0</v>
      </c>
      <c r="AN29" s="31">
        <f>F29*AF29</f>
        <v>0</v>
      </c>
      <c r="AO29" s="32" t="s">
        <v>106</v>
      </c>
      <c r="AP29" s="32" t="s">
        <v>110</v>
      </c>
      <c r="AQ29" s="24" t="s">
        <v>111</v>
      </c>
    </row>
    <row r="30" spans="1:37" ht="12.75">
      <c r="A30" s="5"/>
      <c r="B30" s="12"/>
      <c r="C30" s="12" t="s">
        <v>41</v>
      </c>
      <c r="D30" s="91" t="s">
        <v>65</v>
      </c>
      <c r="E30" s="92"/>
      <c r="F30" s="92"/>
      <c r="G30" s="92"/>
      <c r="H30" s="34">
        <f>SUM(H31:H31)</f>
        <v>0</v>
      </c>
      <c r="I30" s="34">
        <f>SUM(I31:I31)</f>
        <v>0</v>
      </c>
      <c r="J30" s="34">
        <f>H30+I30</f>
        <v>0</v>
      </c>
      <c r="K30" s="24"/>
      <c r="L30" s="34">
        <f>SUM(L31:L31)</f>
        <v>0</v>
      </c>
      <c r="M30" s="24"/>
      <c r="P30" s="34">
        <f>IF(Q30="PR",J30,SUM(O31:O31))</f>
        <v>0</v>
      </c>
      <c r="Q30" s="24" t="s">
        <v>93</v>
      </c>
      <c r="R30" s="34">
        <f>IF(Q30="HS",H30,0)</f>
        <v>0</v>
      </c>
      <c r="S30" s="34">
        <f>IF(Q30="HS",I30-P30,0)</f>
        <v>0</v>
      </c>
      <c r="T30" s="34">
        <f>IF(Q30="PS",H30,0)</f>
        <v>0</v>
      </c>
      <c r="U30" s="34">
        <f>IF(Q30="PS",I30-P30,0)</f>
        <v>0</v>
      </c>
      <c r="V30" s="34">
        <f>IF(Q30="MP",H30,0)</f>
        <v>0</v>
      </c>
      <c r="W30" s="34">
        <f>IF(Q30="MP",I30-P30,0)</f>
        <v>0</v>
      </c>
      <c r="X30" s="34">
        <f>IF(Q30="OM",H30,0)</f>
        <v>0</v>
      </c>
      <c r="Y30" s="24"/>
      <c r="AI30" s="34">
        <f>SUM(Z31:Z31)</f>
        <v>0</v>
      </c>
      <c r="AJ30" s="34">
        <f>SUM(AA31:AA31)</f>
        <v>0</v>
      </c>
      <c r="AK30" s="34">
        <f>SUM(AB31:AB31)</f>
        <v>0</v>
      </c>
    </row>
    <row r="31" spans="1:43" ht="12.75">
      <c r="A31" s="6" t="s">
        <v>20</v>
      </c>
      <c r="B31" s="6"/>
      <c r="C31" s="6" t="s">
        <v>42</v>
      </c>
      <c r="D31" s="6" t="s">
        <v>66</v>
      </c>
      <c r="E31" s="6" t="s">
        <v>73</v>
      </c>
      <c r="F31" s="17">
        <v>1</v>
      </c>
      <c r="G31" s="17">
        <v>0</v>
      </c>
      <c r="H31" s="17">
        <f>F31*AE31</f>
        <v>0</v>
      </c>
      <c r="I31" s="17">
        <f>J31-H31</f>
        <v>0</v>
      </c>
      <c r="J31" s="17">
        <f>F31*G31</f>
        <v>0</v>
      </c>
      <c r="K31" s="17">
        <v>0</v>
      </c>
      <c r="L31" s="17">
        <f>F31*K31</f>
        <v>0</v>
      </c>
      <c r="M31" s="28"/>
      <c r="N31" s="27" t="s">
        <v>7</v>
      </c>
      <c r="O31" s="16">
        <f>IF(N31="5",I31,0)</f>
        <v>0</v>
      </c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1">
        <v>15</v>
      </c>
      <c r="AE31" s="31">
        <f>G31*0</f>
        <v>0</v>
      </c>
      <c r="AF31" s="31">
        <f>G31*(1-0)</f>
        <v>0</v>
      </c>
      <c r="AM31" s="31">
        <f>F31*AE31</f>
        <v>0</v>
      </c>
      <c r="AN31" s="31">
        <f>F31*AF31</f>
        <v>0</v>
      </c>
      <c r="AO31" s="32" t="s">
        <v>107</v>
      </c>
      <c r="AP31" s="32" t="s">
        <v>110</v>
      </c>
      <c r="AQ31" s="24" t="s">
        <v>111</v>
      </c>
    </row>
    <row r="32" spans="1:28" ht="12.75">
      <c r="A32" s="7"/>
      <c r="B32" s="7"/>
      <c r="C32" s="7"/>
      <c r="D32" s="7"/>
      <c r="E32" s="7"/>
      <c r="F32" s="7"/>
      <c r="G32" s="7"/>
      <c r="H32" s="93" t="s">
        <v>80</v>
      </c>
      <c r="I32" s="94"/>
      <c r="J32" s="35">
        <f>J12+J16+J21+J26+J28+J30</f>
        <v>0</v>
      </c>
      <c r="K32" s="7"/>
      <c r="L32" s="7"/>
      <c r="M32" s="7"/>
      <c r="Z32" s="36">
        <f>SUM(Z13:Z31)</f>
        <v>0</v>
      </c>
      <c r="AA32" s="36">
        <f>SUM(AA13:AA31)</f>
        <v>0</v>
      </c>
      <c r="AB32" s="36">
        <f>SUM(AB13:AB31)</f>
        <v>0</v>
      </c>
    </row>
    <row r="33" ht="11.25" customHeight="1">
      <c r="A33" s="8" t="s">
        <v>21</v>
      </c>
    </row>
    <row r="34" spans="1:13" ht="409.5" customHeight="1" hidden="1">
      <c r="A34" s="85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</sheetData>
  <sheetProtection/>
  <mergeCells count="35">
    <mergeCell ref="D28:G28"/>
    <mergeCell ref="D30:G30"/>
    <mergeCell ref="H32:I32"/>
    <mergeCell ref="A34:M34"/>
    <mergeCell ref="H10:J10"/>
    <mergeCell ref="K10:L10"/>
    <mergeCell ref="D12:G12"/>
    <mergeCell ref="D16:G16"/>
    <mergeCell ref="D21:G21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B8" sqref="B8:C9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2" t="s">
        <v>112</v>
      </c>
      <c r="B1" s="73"/>
      <c r="C1" s="73"/>
      <c r="D1" s="73"/>
      <c r="E1" s="73"/>
      <c r="F1" s="73"/>
      <c r="G1" s="73"/>
    </row>
    <row r="2" spans="1:8" ht="12.75">
      <c r="A2" s="74" t="s">
        <v>1</v>
      </c>
      <c r="B2" s="78" t="s">
        <v>43</v>
      </c>
      <c r="C2" s="94"/>
      <c r="D2" s="81" t="s">
        <v>81</v>
      </c>
      <c r="E2" s="81"/>
      <c r="F2" s="75"/>
      <c r="G2" s="82"/>
      <c r="H2" s="29"/>
    </row>
    <row r="3" spans="1:8" ht="12.75">
      <c r="A3" s="76"/>
      <c r="B3" s="79"/>
      <c r="C3" s="79"/>
      <c r="D3" s="77"/>
      <c r="E3" s="77"/>
      <c r="F3" s="77"/>
      <c r="G3" s="83"/>
      <c r="H3" s="29"/>
    </row>
    <row r="4" spans="1:8" ht="12.75">
      <c r="A4" s="84" t="s">
        <v>2</v>
      </c>
      <c r="B4" s="85"/>
      <c r="C4" s="77"/>
      <c r="D4" s="85" t="s">
        <v>82</v>
      </c>
      <c r="E4" s="85"/>
      <c r="F4" s="77"/>
      <c r="G4" s="83"/>
      <c r="H4" s="29"/>
    </row>
    <row r="5" spans="1:8" ht="12.75">
      <c r="A5" s="76"/>
      <c r="B5" s="77"/>
      <c r="C5" s="77"/>
      <c r="D5" s="77"/>
      <c r="E5" s="77"/>
      <c r="F5" s="77"/>
      <c r="G5" s="83"/>
      <c r="H5" s="29"/>
    </row>
    <row r="6" spans="1:8" ht="12.75">
      <c r="A6" s="84" t="s">
        <v>3</v>
      </c>
      <c r="B6" s="85" t="s">
        <v>44</v>
      </c>
      <c r="C6" s="77"/>
      <c r="D6" s="85" t="s">
        <v>83</v>
      </c>
      <c r="E6" s="85"/>
      <c r="F6" s="77"/>
      <c r="G6" s="83"/>
      <c r="H6" s="29"/>
    </row>
    <row r="7" spans="1:8" ht="12.75">
      <c r="A7" s="76"/>
      <c r="B7" s="77"/>
      <c r="C7" s="77"/>
      <c r="D7" s="77"/>
      <c r="E7" s="77"/>
      <c r="F7" s="77"/>
      <c r="G7" s="83"/>
      <c r="H7" s="29"/>
    </row>
    <row r="8" spans="1:8" ht="12.75">
      <c r="A8" s="84" t="s">
        <v>84</v>
      </c>
      <c r="B8" s="85"/>
      <c r="C8" s="77"/>
      <c r="D8" s="86" t="s">
        <v>70</v>
      </c>
      <c r="E8" s="87"/>
      <c r="F8" s="77"/>
      <c r="G8" s="83"/>
      <c r="H8" s="29"/>
    </row>
    <row r="9" spans="1:8" ht="12.75">
      <c r="A9" s="88"/>
      <c r="B9" s="89"/>
      <c r="C9" s="89"/>
      <c r="D9" s="89"/>
      <c r="E9" s="89"/>
      <c r="F9" s="89"/>
      <c r="G9" s="90"/>
      <c r="H9" s="29"/>
    </row>
    <row r="10" spans="1:8" ht="12.75">
      <c r="A10" s="37" t="s">
        <v>22</v>
      </c>
      <c r="B10" s="39" t="s">
        <v>23</v>
      </c>
      <c r="C10" s="40" t="s">
        <v>45</v>
      </c>
      <c r="D10" s="41" t="s">
        <v>113</v>
      </c>
      <c r="E10" s="41" t="s">
        <v>114</v>
      </c>
      <c r="F10" s="41" t="s">
        <v>115</v>
      </c>
      <c r="G10" s="44" t="s">
        <v>116</v>
      </c>
      <c r="H10" s="30"/>
    </row>
    <row r="11" spans="1:9" ht="12.75">
      <c r="A11" s="38"/>
      <c r="B11" s="38" t="s">
        <v>24</v>
      </c>
      <c r="C11" s="38" t="s">
        <v>47</v>
      </c>
      <c r="D11" s="42"/>
      <c r="E11" s="42"/>
      <c r="F11" s="45">
        <f aca="true" t="shared" si="0" ref="F11:F16">D11+E11</f>
        <v>0</v>
      </c>
      <c r="G11" s="45">
        <v>1.30906</v>
      </c>
      <c r="H11" s="31" t="s">
        <v>117</v>
      </c>
      <c r="I11" s="31">
        <f aca="true" t="shared" si="1" ref="I11:I16">IF(H11="T",0,F11)</f>
        <v>0</v>
      </c>
    </row>
    <row r="12" spans="1:9" ht="12.75">
      <c r="A12" s="14"/>
      <c r="B12" s="14" t="s">
        <v>28</v>
      </c>
      <c r="C12" s="14" t="s">
        <v>51</v>
      </c>
      <c r="F12" s="31">
        <f t="shared" si="0"/>
        <v>0</v>
      </c>
      <c r="G12" s="31">
        <v>0.90582</v>
      </c>
      <c r="H12" s="31" t="s">
        <v>117</v>
      </c>
      <c r="I12" s="31">
        <f t="shared" si="1"/>
        <v>0</v>
      </c>
    </row>
    <row r="13" spans="1:9" ht="12.75">
      <c r="A13" s="14"/>
      <c r="B13" s="14" t="s">
        <v>33</v>
      </c>
      <c r="C13" s="14" t="s">
        <v>56</v>
      </c>
      <c r="F13" s="31">
        <f t="shared" si="0"/>
        <v>0</v>
      </c>
      <c r="G13" s="31">
        <v>0.91722</v>
      </c>
      <c r="H13" s="31" t="s">
        <v>117</v>
      </c>
      <c r="I13" s="31">
        <f t="shared" si="1"/>
        <v>0</v>
      </c>
    </row>
    <row r="14" spans="1:9" ht="12.75">
      <c r="A14" s="14"/>
      <c r="B14" s="14" t="s">
        <v>37</v>
      </c>
      <c r="C14" s="14" t="s">
        <v>61</v>
      </c>
      <c r="F14" s="31">
        <f t="shared" si="0"/>
        <v>0</v>
      </c>
      <c r="G14" s="31">
        <v>0</v>
      </c>
      <c r="H14" s="31" t="s">
        <v>117</v>
      </c>
      <c r="I14" s="31">
        <f t="shared" si="1"/>
        <v>0</v>
      </c>
    </row>
    <row r="15" spans="1:9" ht="12.75">
      <c r="A15" s="14"/>
      <c r="B15" s="14" t="s">
        <v>39</v>
      </c>
      <c r="C15" s="14" t="s">
        <v>63</v>
      </c>
      <c r="F15" s="31">
        <f t="shared" si="0"/>
        <v>0</v>
      </c>
      <c r="G15" s="31">
        <v>0</v>
      </c>
      <c r="H15" s="31" t="s">
        <v>117</v>
      </c>
      <c r="I15" s="31">
        <f t="shared" si="1"/>
        <v>0</v>
      </c>
    </row>
    <row r="16" spans="1:9" ht="12.75">
      <c r="A16" s="14"/>
      <c r="B16" s="14" t="s">
        <v>41</v>
      </c>
      <c r="C16" s="14" t="s">
        <v>65</v>
      </c>
      <c r="F16" s="31">
        <f t="shared" si="0"/>
        <v>0</v>
      </c>
      <c r="G16" s="31">
        <v>0</v>
      </c>
      <c r="H16" s="31" t="s">
        <v>117</v>
      </c>
      <c r="I16" s="31">
        <f t="shared" si="1"/>
        <v>0</v>
      </c>
    </row>
    <row r="18" spans="5:6" ht="12.75">
      <c r="E18" s="43" t="s">
        <v>80</v>
      </c>
      <c r="F18" s="36">
        <f>SUM(I11:I16)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1"/>
      <c r="B1" s="46"/>
      <c r="C1" s="100" t="s">
        <v>133</v>
      </c>
      <c r="D1" s="101"/>
      <c r="E1" s="101"/>
      <c r="F1" s="101"/>
      <c r="G1" s="101"/>
      <c r="H1" s="101"/>
      <c r="I1" s="101"/>
    </row>
    <row r="2" spans="1:10" ht="12.75">
      <c r="A2" s="74" t="s">
        <v>1</v>
      </c>
      <c r="B2" s="75"/>
      <c r="C2" s="78" t="s">
        <v>43</v>
      </c>
      <c r="D2" s="94"/>
      <c r="E2" s="81" t="s">
        <v>81</v>
      </c>
      <c r="F2" s="81"/>
      <c r="G2" s="75"/>
      <c r="H2" s="81" t="s">
        <v>157</v>
      </c>
      <c r="I2" s="102"/>
      <c r="J2" s="29"/>
    </row>
    <row r="3" spans="1:10" ht="12.75">
      <c r="A3" s="76"/>
      <c r="B3" s="77"/>
      <c r="C3" s="79"/>
      <c r="D3" s="79"/>
      <c r="E3" s="77"/>
      <c r="F3" s="77"/>
      <c r="G3" s="77"/>
      <c r="H3" s="77"/>
      <c r="I3" s="83"/>
      <c r="J3" s="29"/>
    </row>
    <row r="4" spans="1:10" ht="12.75">
      <c r="A4" s="84" t="s">
        <v>2</v>
      </c>
      <c r="B4" s="77"/>
      <c r="C4" s="85"/>
      <c r="D4" s="77"/>
      <c r="E4" s="85" t="s">
        <v>82</v>
      </c>
      <c r="F4" s="85"/>
      <c r="G4" s="77"/>
      <c r="H4" s="85" t="s">
        <v>157</v>
      </c>
      <c r="I4" s="103"/>
      <c r="J4" s="29"/>
    </row>
    <row r="5" spans="1:10" ht="12.75">
      <c r="A5" s="76"/>
      <c r="B5" s="77"/>
      <c r="C5" s="77"/>
      <c r="D5" s="77"/>
      <c r="E5" s="77"/>
      <c r="F5" s="77"/>
      <c r="G5" s="77"/>
      <c r="H5" s="77"/>
      <c r="I5" s="83"/>
      <c r="J5" s="29"/>
    </row>
    <row r="6" spans="1:10" ht="12.75">
      <c r="A6" s="84" t="s">
        <v>3</v>
      </c>
      <c r="B6" s="77"/>
      <c r="C6" s="85" t="s">
        <v>44</v>
      </c>
      <c r="D6" s="77"/>
      <c r="E6" s="85" t="s">
        <v>83</v>
      </c>
      <c r="F6" s="85"/>
      <c r="G6" s="77"/>
      <c r="H6" s="85" t="s">
        <v>157</v>
      </c>
      <c r="I6" s="103"/>
      <c r="J6" s="29"/>
    </row>
    <row r="7" spans="1:10" ht="12.75">
      <c r="A7" s="76"/>
      <c r="B7" s="77"/>
      <c r="C7" s="77"/>
      <c r="D7" s="77"/>
      <c r="E7" s="77"/>
      <c r="F7" s="77"/>
      <c r="G7" s="77"/>
      <c r="H7" s="77"/>
      <c r="I7" s="83"/>
      <c r="J7" s="29"/>
    </row>
    <row r="8" spans="1:10" ht="12.75">
      <c r="A8" s="84" t="s">
        <v>68</v>
      </c>
      <c r="B8" s="77"/>
      <c r="C8" s="87"/>
      <c r="D8" s="77"/>
      <c r="E8" s="85" t="s">
        <v>69</v>
      </c>
      <c r="F8" s="87"/>
      <c r="G8" s="77"/>
      <c r="H8" s="86" t="s">
        <v>158</v>
      </c>
      <c r="I8" s="103" t="s">
        <v>20</v>
      </c>
      <c r="J8" s="29"/>
    </row>
    <row r="9" spans="1:10" ht="12.75">
      <c r="A9" s="76"/>
      <c r="B9" s="77"/>
      <c r="C9" s="77"/>
      <c r="D9" s="77"/>
      <c r="E9" s="77"/>
      <c r="F9" s="77"/>
      <c r="G9" s="77"/>
      <c r="H9" s="77"/>
      <c r="I9" s="83"/>
      <c r="J9" s="29"/>
    </row>
    <row r="10" spans="1:10" ht="12.75">
      <c r="A10" s="84" t="s">
        <v>4</v>
      </c>
      <c r="B10" s="77"/>
      <c r="C10" s="85"/>
      <c r="D10" s="77"/>
      <c r="E10" s="85" t="s">
        <v>84</v>
      </c>
      <c r="F10" s="85"/>
      <c r="G10" s="77"/>
      <c r="H10" s="86" t="s">
        <v>159</v>
      </c>
      <c r="I10" s="106"/>
      <c r="J10" s="29"/>
    </row>
    <row r="11" spans="1:10" ht="12.75">
      <c r="A11" s="104"/>
      <c r="B11" s="105"/>
      <c r="C11" s="105"/>
      <c r="D11" s="105"/>
      <c r="E11" s="105"/>
      <c r="F11" s="105"/>
      <c r="G11" s="105"/>
      <c r="H11" s="105"/>
      <c r="I11" s="107"/>
      <c r="J11" s="29"/>
    </row>
    <row r="12" spans="1:9" ht="23.25" customHeight="1">
      <c r="A12" s="108" t="s">
        <v>118</v>
      </c>
      <c r="B12" s="109"/>
      <c r="C12" s="109"/>
      <c r="D12" s="109"/>
      <c r="E12" s="109"/>
      <c r="F12" s="109"/>
      <c r="G12" s="109"/>
      <c r="H12" s="109"/>
      <c r="I12" s="109"/>
    </row>
    <row r="13" spans="1:10" ht="26.25" customHeight="1">
      <c r="A13" s="47" t="s">
        <v>119</v>
      </c>
      <c r="B13" s="110" t="s">
        <v>131</v>
      </c>
      <c r="C13" s="111"/>
      <c r="D13" s="47" t="s">
        <v>134</v>
      </c>
      <c r="E13" s="110" t="s">
        <v>143</v>
      </c>
      <c r="F13" s="111"/>
      <c r="G13" s="47" t="s">
        <v>144</v>
      </c>
      <c r="H13" s="110" t="s">
        <v>160</v>
      </c>
      <c r="I13" s="111"/>
      <c r="J13" s="29"/>
    </row>
    <row r="14" spans="1:10" ht="15" customHeight="1">
      <c r="A14" s="48" t="s">
        <v>120</v>
      </c>
      <c r="B14" s="52" t="s">
        <v>132</v>
      </c>
      <c r="C14" s="55">
        <f>SUM('Stavební rozpočet'!R12:R31)</f>
        <v>0</v>
      </c>
      <c r="D14" s="112" t="s">
        <v>135</v>
      </c>
      <c r="E14" s="113"/>
      <c r="F14" s="55">
        <f>VORN!I15</f>
        <v>0</v>
      </c>
      <c r="G14" s="112" t="s">
        <v>145</v>
      </c>
      <c r="H14" s="113"/>
      <c r="I14" s="55">
        <f>VORN!I21</f>
        <v>0</v>
      </c>
      <c r="J14" s="29"/>
    </row>
    <row r="15" spans="1:10" ht="15" customHeight="1">
      <c r="A15" s="49"/>
      <c r="B15" s="52" t="s">
        <v>85</v>
      </c>
      <c r="C15" s="55">
        <f>SUM('Stavební rozpočet'!S12:S31)</f>
        <v>0</v>
      </c>
      <c r="D15" s="112" t="s">
        <v>136</v>
      </c>
      <c r="E15" s="113"/>
      <c r="F15" s="55">
        <f>VORN!I16</f>
        <v>0</v>
      </c>
      <c r="G15" s="112" t="s">
        <v>146</v>
      </c>
      <c r="H15" s="113"/>
      <c r="I15" s="55">
        <f>VORN!I22</f>
        <v>0</v>
      </c>
      <c r="J15" s="29"/>
    </row>
    <row r="16" spans="1:10" ht="15" customHeight="1">
      <c r="A16" s="48" t="s">
        <v>121</v>
      </c>
      <c r="B16" s="52" t="s">
        <v>132</v>
      </c>
      <c r="C16" s="55">
        <f>SUM('Stavební rozpočet'!T12:T31)</f>
        <v>0</v>
      </c>
      <c r="D16" s="112" t="s">
        <v>137</v>
      </c>
      <c r="E16" s="113"/>
      <c r="F16" s="55">
        <f>VORN!I17</f>
        <v>0</v>
      </c>
      <c r="G16" s="112" t="s">
        <v>147</v>
      </c>
      <c r="H16" s="113"/>
      <c r="I16" s="55">
        <f>VORN!I23</f>
        <v>0</v>
      </c>
      <c r="J16" s="29"/>
    </row>
    <row r="17" spans="1:10" ht="15" customHeight="1">
      <c r="A17" s="49"/>
      <c r="B17" s="52" t="s">
        <v>85</v>
      </c>
      <c r="C17" s="55">
        <f>SUM('Stavební rozpočet'!U12:U31)</f>
        <v>0</v>
      </c>
      <c r="D17" s="112"/>
      <c r="E17" s="113"/>
      <c r="F17" s="56"/>
      <c r="G17" s="112" t="s">
        <v>148</v>
      </c>
      <c r="H17" s="113"/>
      <c r="I17" s="55">
        <f>VORN!I24</f>
        <v>0</v>
      </c>
      <c r="J17" s="29"/>
    </row>
    <row r="18" spans="1:10" ht="15" customHeight="1">
      <c r="A18" s="48" t="s">
        <v>122</v>
      </c>
      <c r="B18" s="52" t="s">
        <v>132</v>
      </c>
      <c r="C18" s="55">
        <f>SUM('Stavební rozpočet'!V12:V31)</f>
        <v>0</v>
      </c>
      <c r="D18" s="112"/>
      <c r="E18" s="113"/>
      <c r="F18" s="56"/>
      <c r="G18" s="112" t="s">
        <v>61</v>
      </c>
      <c r="H18" s="113"/>
      <c r="I18" s="55">
        <f>VORN!I25</f>
        <v>0</v>
      </c>
      <c r="J18" s="29"/>
    </row>
    <row r="19" spans="1:10" ht="15" customHeight="1">
      <c r="A19" s="49"/>
      <c r="B19" s="52" t="s">
        <v>85</v>
      </c>
      <c r="C19" s="55">
        <f>SUM('Stavební rozpočet'!W12:W31)</f>
        <v>0</v>
      </c>
      <c r="D19" s="112"/>
      <c r="E19" s="113"/>
      <c r="F19" s="56"/>
      <c r="G19" s="112" t="s">
        <v>149</v>
      </c>
      <c r="H19" s="113"/>
      <c r="I19" s="55">
        <f>VORN!I26</f>
        <v>0</v>
      </c>
      <c r="J19" s="29"/>
    </row>
    <row r="20" spans="1:10" ht="15" customHeight="1">
      <c r="A20" s="114" t="s">
        <v>123</v>
      </c>
      <c r="B20" s="115"/>
      <c r="C20" s="55">
        <f>SUM('Stavební rozpočet'!X12:X31)</f>
        <v>0</v>
      </c>
      <c r="D20" s="112"/>
      <c r="E20" s="113"/>
      <c r="F20" s="56"/>
      <c r="G20" s="112"/>
      <c r="H20" s="113"/>
      <c r="I20" s="56"/>
      <c r="J20" s="29"/>
    </row>
    <row r="21" spans="1:10" ht="15" customHeight="1">
      <c r="A21" s="114" t="s">
        <v>124</v>
      </c>
      <c r="B21" s="115"/>
      <c r="C21" s="55">
        <f>SUM('Stavební rozpočet'!P12:P31)</f>
        <v>0</v>
      </c>
      <c r="D21" s="112"/>
      <c r="E21" s="113"/>
      <c r="F21" s="56"/>
      <c r="G21" s="112"/>
      <c r="H21" s="113"/>
      <c r="I21" s="56"/>
      <c r="J21" s="29"/>
    </row>
    <row r="22" spans="1:10" ht="16.5" customHeight="1">
      <c r="A22" s="114" t="s">
        <v>125</v>
      </c>
      <c r="B22" s="115"/>
      <c r="C22" s="55">
        <f>SUM(C14:C21)</f>
        <v>0</v>
      </c>
      <c r="D22" s="114" t="s">
        <v>138</v>
      </c>
      <c r="E22" s="115"/>
      <c r="F22" s="55">
        <f>SUM(F14:F21)</f>
        <v>0</v>
      </c>
      <c r="G22" s="114" t="s">
        <v>150</v>
      </c>
      <c r="H22" s="115"/>
      <c r="I22" s="55">
        <f>ROUND(C22*(3/100),2)</f>
        <v>0</v>
      </c>
      <c r="J22" s="29"/>
    </row>
    <row r="23" spans="1:10" ht="15" customHeight="1">
      <c r="A23" s="7"/>
      <c r="B23" s="7"/>
      <c r="C23" s="53"/>
      <c r="D23" s="114" t="s">
        <v>139</v>
      </c>
      <c r="E23" s="115"/>
      <c r="F23" s="57">
        <v>0</v>
      </c>
      <c r="G23" s="114" t="s">
        <v>151</v>
      </c>
      <c r="H23" s="115"/>
      <c r="I23" s="55">
        <v>0</v>
      </c>
      <c r="J23" s="29"/>
    </row>
    <row r="24" spans="4:10" ht="15" customHeight="1">
      <c r="D24" s="7"/>
      <c r="E24" s="7"/>
      <c r="F24" s="58"/>
      <c r="G24" s="114" t="s">
        <v>152</v>
      </c>
      <c r="H24" s="115"/>
      <c r="I24" s="55">
        <f>vorn_sum</f>
        <v>0</v>
      </c>
      <c r="J24" s="29"/>
    </row>
    <row r="25" spans="6:10" ht="15" customHeight="1">
      <c r="F25" s="59"/>
      <c r="G25" s="114" t="s">
        <v>153</v>
      </c>
      <c r="H25" s="115"/>
      <c r="I25" s="55">
        <v>0</v>
      </c>
      <c r="J25" s="29"/>
    </row>
    <row r="26" spans="1:9" ht="12.75">
      <c r="A26" s="46"/>
      <c r="B26" s="46"/>
      <c r="C26" s="46"/>
      <c r="G26" s="7"/>
      <c r="H26" s="7"/>
      <c r="I26" s="7"/>
    </row>
    <row r="27" spans="1:9" ht="15" customHeight="1">
      <c r="A27" s="116" t="s">
        <v>126</v>
      </c>
      <c r="B27" s="117"/>
      <c r="C27" s="60">
        <f>SUM('Stavební rozpočet'!Z12:Z31)</f>
        <v>0</v>
      </c>
      <c r="D27" s="54"/>
      <c r="E27" s="46"/>
      <c r="F27" s="46"/>
      <c r="G27" s="46"/>
      <c r="H27" s="46"/>
      <c r="I27" s="46"/>
    </row>
    <row r="28" spans="1:10" ht="15" customHeight="1">
      <c r="A28" s="116" t="s">
        <v>127</v>
      </c>
      <c r="B28" s="117"/>
      <c r="C28" s="60">
        <f>SUM('Stavební rozpočet'!AA12:AA31)+(F22+I22+F23+I23+I24+I25)</f>
        <v>0</v>
      </c>
      <c r="D28" s="116" t="s">
        <v>140</v>
      </c>
      <c r="E28" s="117"/>
      <c r="F28" s="60">
        <f>ROUND(C28*(15/100),2)</f>
        <v>0</v>
      </c>
      <c r="G28" s="116" t="s">
        <v>154</v>
      </c>
      <c r="H28" s="117"/>
      <c r="I28" s="60">
        <f>SUM(C27:C29)</f>
        <v>0</v>
      </c>
      <c r="J28" s="29"/>
    </row>
    <row r="29" spans="1:10" ht="15" customHeight="1">
      <c r="A29" s="116" t="s">
        <v>128</v>
      </c>
      <c r="B29" s="117"/>
      <c r="C29" s="60">
        <f>SUM('Stavební rozpočet'!AB12:AB31)</f>
        <v>0</v>
      </c>
      <c r="D29" s="116" t="s">
        <v>141</v>
      </c>
      <c r="E29" s="117"/>
      <c r="F29" s="60">
        <f>ROUND(C29*(21/100),2)</f>
        <v>0</v>
      </c>
      <c r="G29" s="116" t="s">
        <v>155</v>
      </c>
      <c r="H29" s="117"/>
      <c r="I29" s="60">
        <f>SUM(F28:F29)+I28</f>
        <v>0</v>
      </c>
      <c r="J29" s="29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118" t="s">
        <v>129</v>
      </c>
      <c r="B31" s="119"/>
      <c r="C31" s="120"/>
      <c r="D31" s="118" t="s">
        <v>142</v>
      </c>
      <c r="E31" s="119"/>
      <c r="F31" s="120"/>
      <c r="G31" s="118" t="s">
        <v>156</v>
      </c>
      <c r="H31" s="119"/>
      <c r="I31" s="120"/>
      <c r="J31" s="30"/>
    </row>
    <row r="32" spans="1:10" ht="14.25" customHeight="1">
      <c r="A32" s="121"/>
      <c r="B32" s="122"/>
      <c r="C32" s="123"/>
      <c r="D32" s="121"/>
      <c r="E32" s="122"/>
      <c r="F32" s="123"/>
      <c r="G32" s="121"/>
      <c r="H32" s="122"/>
      <c r="I32" s="123"/>
      <c r="J32" s="30"/>
    </row>
    <row r="33" spans="1:10" ht="14.25" customHeight="1">
      <c r="A33" s="121"/>
      <c r="B33" s="122"/>
      <c r="C33" s="123"/>
      <c r="D33" s="121"/>
      <c r="E33" s="122"/>
      <c r="F33" s="123"/>
      <c r="G33" s="121"/>
      <c r="H33" s="122"/>
      <c r="I33" s="123"/>
      <c r="J33" s="30"/>
    </row>
    <row r="34" spans="1:10" ht="14.25" customHeight="1">
      <c r="A34" s="121"/>
      <c r="B34" s="122"/>
      <c r="C34" s="123"/>
      <c r="D34" s="121"/>
      <c r="E34" s="122"/>
      <c r="F34" s="123"/>
      <c r="G34" s="121"/>
      <c r="H34" s="122"/>
      <c r="I34" s="123"/>
      <c r="J34" s="30"/>
    </row>
    <row r="35" spans="1:10" ht="14.25" customHeight="1">
      <c r="A35" s="124" t="s">
        <v>130</v>
      </c>
      <c r="B35" s="125"/>
      <c r="C35" s="126"/>
      <c r="D35" s="124" t="s">
        <v>130</v>
      </c>
      <c r="E35" s="125"/>
      <c r="F35" s="126"/>
      <c r="G35" s="124" t="s">
        <v>130</v>
      </c>
      <c r="H35" s="125"/>
      <c r="I35" s="126"/>
      <c r="J35" s="30"/>
    </row>
    <row r="36" spans="1:9" ht="11.25" customHeight="1">
      <c r="A36" s="51" t="s">
        <v>21</v>
      </c>
      <c r="B36" s="42"/>
      <c r="C36" s="42"/>
      <c r="D36" s="42"/>
      <c r="E36" s="42"/>
      <c r="F36" s="42"/>
      <c r="G36" s="42"/>
      <c r="H36" s="42"/>
      <c r="I36" s="42"/>
    </row>
    <row r="37" spans="1:9" ht="409.5" customHeight="1" hidden="1">
      <c r="A37" s="85"/>
      <c r="B37" s="77"/>
      <c r="C37" s="77"/>
      <c r="D37" s="77"/>
      <c r="E37" s="77"/>
      <c r="F37" s="77"/>
      <c r="G37" s="77"/>
      <c r="H37" s="77"/>
      <c r="I37" s="7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1"/>
      <c r="B1" s="46"/>
      <c r="C1" s="100" t="s">
        <v>169</v>
      </c>
      <c r="D1" s="101"/>
      <c r="E1" s="101"/>
      <c r="F1" s="101"/>
      <c r="G1" s="101"/>
      <c r="H1" s="101"/>
      <c r="I1" s="101"/>
    </row>
    <row r="2" spans="1:10" ht="12.75">
      <c r="A2" s="74" t="s">
        <v>1</v>
      </c>
      <c r="B2" s="75"/>
      <c r="C2" s="78" t="s">
        <v>43</v>
      </c>
      <c r="D2" s="94"/>
      <c r="E2" s="81" t="s">
        <v>81</v>
      </c>
      <c r="F2" s="81"/>
      <c r="G2" s="75"/>
      <c r="H2" s="81" t="s">
        <v>157</v>
      </c>
      <c r="I2" s="102"/>
      <c r="J2" s="29"/>
    </row>
    <row r="3" spans="1:10" ht="12.75">
      <c r="A3" s="76"/>
      <c r="B3" s="77"/>
      <c r="C3" s="79"/>
      <c r="D3" s="79"/>
      <c r="E3" s="77"/>
      <c r="F3" s="77"/>
      <c r="G3" s="77"/>
      <c r="H3" s="77"/>
      <c r="I3" s="83"/>
      <c r="J3" s="29"/>
    </row>
    <row r="4" spans="1:10" ht="12.75">
      <c r="A4" s="84" t="s">
        <v>2</v>
      </c>
      <c r="B4" s="77"/>
      <c r="C4" s="85"/>
      <c r="D4" s="77"/>
      <c r="E4" s="85" t="s">
        <v>82</v>
      </c>
      <c r="F4" s="85"/>
      <c r="G4" s="77"/>
      <c r="H4" s="85" t="s">
        <v>157</v>
      </c>
      <c r="I4" s="103"/>
      <c r="J4" s="29"/>
    </row>
    <row r="5" spans="1:10" ht="12.75">
      <c r="A5" s="76"/>
      <c r="B5" s="77"/>
      <c r="C5" s="77"/>
      <c r="D5" s="77"/>
      <c r="E5" s="77"/>
      <c r="F5" s="77"/>
      <c r="G5" s="77"/>
      <c r="H5" s="77"/>
      <c r="I5" s="83"/>
      <c r="J5" s="29"/>
    </row>
    <row r="6" spans="1:10" ht="12.75">
      <c r="A6" s="84" t="s">
        <v>3</v>
      </c>
      <c r="B6" s="77"/>
      <c r="C6" s="85" t="s">
        <v>44</v>
      </c>
      <c r="D6" s="77"/>
      <c r="E6" s="85" t="s">
        <v>83</v>
      </c>
      <c r="F6" s="85"/>
      <c r="G6" s="77"/>
      <c r="H6" s="85" t="s">
        <v>157</v>
      </c>
      <c r="I6" s="103"/>
      <c r="J6" s="29"/>
    </row>
    <row r="7" spans="1:10" ht="12.75">
      <c r="A7" s="76"/>
      <c r="B7" s="77"/>
      <c r="C7" s="77"/>
      <c r="D7" s="77"/>
      <c r="E7" s="77"/>
      <c r="F7" s="77"/>
      <c r="G7" s="77"/>
      <c r="H7" s="77"/>
      <c r="I7" s="83"/>
      <c r="J7" s="29"/>
    </row>
    <row r="8" spans="1:10" ht="12.75">
      <c r="A8" s="84" t="s">
        <v>68</v>
      </c>
      <c r="B8" s="77"/>
      <c r="C8" s="87"/>
      <c r="D8" s="77"/>
      <c r="E8" s="85" t="s">
        <v>69</v>
      </c>
      <c r="F8" s="87"/>
      <c r="G8" s="77"/>
      <c r="H8" s="86" t="s">
        <v>158</v>
      </c>
      <c r="I8" s="103" t="s">
        <v>20</v>
      </c>
      <c r="J8" s="29"/>
    </row>
    <row r="9" spans="1:10" ht="12.75">
      <c r="A9" s="76"/>
      <c r="B9" s="77"/>
      <c r="C9" s="77"/>
      <c r="D9" s="77"/>
      <c r="E9" s="77"/>
      <c r="F9" s="77"/>
      <c r="G9" s="77"/>
      <c r="H9" s="77"/>
      <c r="I9" s="83"/>
      <c r="J9" s="29"/>
    </row>
    <row r="10" spans="1:10" ht="12.75">
      <c r="A10" s="84" t="s">
        <v>4</v>
      </c>
      <c r="B10" s="77"/>
      <c r="C10" s="85"/>
      <c r="D10" s="77"/>
      <c r="E10" s="85" t="s">
        <v>84</v>
      </c>
      <c r="F10" s="85"/>
      <c r="G10" s="77"/>
      <c r="H10" s="86" t="s">
        <v>159</v>
      </c>
      <c r="I10" s="106"/>
      <c r="J10" s="29"/>
    </row>
    <row r="11" spans="1:10" ht="12.75">
      <c r="A11" s="104"/>
      <c r="B11" s="105"/>
      <c r="C11" s="105"/>
      <c r="D11" s="105"/>
      <c r="E11" s="105"/>
      <c r="F11" s="105"/>
      <c r="G11" s="105"/>
      <c r="H11" s="105"/>
      <c r="I11" s="107"/>
      <c r="J11" s="29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27" t="s">
        <v>161</v>
      </c>
      <c r="B13" s="128"/>
      <c r="C13" s="128"/>
      <c r="D13" s="128"/>
      <c r="E13" s="128"/>
      <c r="F13" s="62"/>
      <c r="G13" s="62"/>
      <c r="H13" s="62"/>
      <c r="I13" s="62"/>
    </row>
    <row r="14" spans="1:10" ht="12.75">
      <c r="A14" s="129" t="s">
        <v>162</v>
      </c>
      <c r="B14" s="130"/>
      <c r="C14" s="130"/>
      <c r="D14" s="130"/>
      <c r="E14" s="131"/>
      <c r="F14" s="63" t="s">
        <v>170</v>
      </c>
      <c r="G14" s="63" t="s">
        <v>171</v>
      </c>
      <c r="H14" s="63" t="s">
        <v>172</v>
      </c>
      <c r="I14" s="63" t="s">
        <v>170</v>
      </c>
      <c r="J14" s="30"/>
    </row>
    <row r="15" spans="1:10" ht="12.75">
      <c r="A15" s="132" t="s">
        <v>135</v>
      </c>
      <c r="B15" s="133"/>
      <c r="C15" s="133"/>
      <c r="D15" s="133"/>
      <c r="E15" s="134"/>
      <c r="F15" s="64">
        <v>0</v>
      </c>
      <c r="G15" s="67"/>
      <c r="H15" s="67"/>
      <c r="I15" s="64">
        <f>F15</f>
        <v>0</v>
      </c>
      <c r="J15" s="29"/>
    </row>
    <row r="16" spans="1:10" ht="12.75">
      <c r="A16" s="132" t="s">
        <v>136</v>
      </c>
      <c r="B16" s="133"/>
      <c r="C16" s="133"/>
      <c r="D16" s="133"/>
      <c r="E16" s="134"/>
      <c r="F16" s="64">
        <v>0</v>
      </c>
      <c r="G16" s="67"/>
      <c r="H16" s="67"/>
      <c r="I16" s="64">
        <f>F16</f>
        <v>0</v>
      </c>
      <c r="J16" s="29"/>
    </row>
    <row r="17" spans="1:10" ht="12.75">
      <c r="A17" s="135" t="s">
        <v>137</v>
      </c>
      <c r="B17" s="136"/>
      <c r="C17" s="136"/>
      <c r="D17" s="136"/>
      <c r="E17" s="137"/>
      <c r="F17" s="65">
        <v>0</v>
      </c>
      <c r="G17" s="68"/>
      <c r="H17" s="68"/>
      <c r="I17" s="65">
        <f>F17</f>
        <v>0</v>
      </c>
      <c r="J17" s="29"/>
    </row>
    <row r="18" spans="1:10" ht="12.75">
      <c r="A18" s="138" t="s">
        <v>163</v>
      </c>
      <c r="B18" s="139"/>
      <c r="C18" s="139"/>
      <c r="D18" s="139"/>
      <c r="E18" s="140"/>
      <c r="F18" s="66"/>
      <c r="G18" s="69"/>
      <c r="H18" s="69"/>
      <c r="I18" s="70">
        <f>SUM(I15:I17)</f>
        <v>0</v>
      </c>
      <c r="J18" s="30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61"/>
    </row>
    <row r="20" spans="1:10" ht="12.75">
      <c r="A20" s="129" t="s">
        <v>160</v>
      </c>
      <c r="B20" s="130"/>
      <c r="C20" s="130"/>
      <c r="D20" s="130"/>
      <c r="E20" s="131"/>
      <c r="F20" s="63" t="s">
        <v>170</v>
      </c>
      <c r="G20" s="63" t="s">
        <v>171</v>
      </c>
      <c r="H20" s="63" t="s">
        <v>172</v>
      </c>
      <c r="I20" s="63" t="s">
        <v>170</v>
      </c>
      <c r="J20" s="30"/>
    </row>
    <row r="21" spans="1:10" ht="12.75">
      <c r="A21" s="132" t="s">
        <v>145</v>
      </c>
      <c r="B21" s="133"/>
      <c r="C21" s="133"/>
      <c r="D21" s="133"/>
      <c r="E21" s="134"/>
      <c r="F21" s="64">
        <v>0</v>
      </c>
      <c r="G21" s="67"/>
      <c r="H21" s="67"/>
      <c r="I21" s="64">
        <f aca="true" t="shared" si="0" ref="I21:I26">F21</f>
        <v>0</v>
      </c>
      <c r="J21" s="29"/>
    </row>
    <row r="22" spans="1:10" ht="12.75">
      <c r="A22" s="132" t="s">
        <v>146</v>
      </c>
      <c r="B22" s="133"/>
      <c r="C22" s="133"/>
      <c r="D22" s="133"/>
      <c r="E22" s="134"/>
      <c r="F22" s="64">
        <v>0</v>
      </c>
      <c r="G22" s="67"/>
      <c r="H22" s="67"/>
      <c r="I22" s="64">
        <f t="shared" si="0"/>
        <v>0</v>
      </c>
      <c r="J22" s="29"/>
    </row>
    <row r="23" spans="1:10" ht="12.75">
      <c r="A23" s="132" t="s">
        <v>147</v>
      </c>
      <c r="B23" s="133"/>
      <c r="C23" s="133"/>
      <c r="D23" s="133"/>
      <c r="E23" s="134"/>
      <c r="F23" s="64">
        <v>0</v>
      </c>
      <c r="G23" s="67"/>
      <c r="H23" s="67"/>
      <c r="I23" s="64">
        <f t="shared" si="0"/>
        <v>0</v>
      </c>
      <c r="J23" s="29"/>
    </row>
    <row r="24" spans="1:10" ht="12.75">
      <c r="A24" s="132" t="s">
        <v>148</v>
      </c>
      <c r="B24" s="133"/>
      <c r="C24" s="133"/>
      <c r="D24" s="133"/>
      <c r="E24" s="134"/>
      <c r="F24" s="64">
        <v>0</v>
      </c>
      <c r="G24" s="67"/>
      <c r="H24" s="67"/>
      <c r="I24" s="64">
        <f t="shared" si="0"/>
        <v>0</v>
      </c>
      <c r="J24" s="29"/>
    </row>
    <row r="25" spans="1:10" ht="12.75">
      <c r="A25" s="132" t="s">
        <v>61</v>
      </c>
      <c r="B25" s="133"/>
      <c r="C25" s="133"/>
      <c r="D25" s="133"/>
      <c r="E25" s="134"/>
      <c r="F25" s="64">
        <v>0</v>
      </c>
      <c r="G25" s="67"/>
      <c r="H25" s="67"/>
      <c r="I25" s="64">
        <f t="shared" si="0"/>
        <v>0</v>
      </c>
      <c r="J25" s="29"/>
    </row>
    <row r="26" spans="1:10" ht="12.75">
      <c r="A26" s="135" t="s">
        <v>149</v>
      </c>
      <c r="B26" s="136"/>
      <c r="C26" s="136"/>
      <c r="D26" s="136"/>
      <c r="E26" s="137"/>
      <c r="F26" s="65">
        <v>0</v>
      </c>
      <c r="G26" s="68"/>
      <c r="H26" s="68"/>
      <c r="I26" s="65">
        <f t="shared" si="0"/>
        <v>0</v>
      </c>
      <c r="J26" s="29"/>
    </row>
    <row r="27" spans="1:10" ht="12.75">
      <c r="A27" s="138" t="s">
        <v>164</v>
      </c>
      <c r="B27" s="139"/>
      <c r="C27" s="139"/>
      <c r="D27" s="139"/>
      <c r="E27" s="140"/>
      <c r="F27" s="66"/>
      <c r="G27" s="70">
        <v>3</v>
      </c>
      <c r="H27" s="70">
        <f>'Krycí list rozpočtu'!C22</f>
        <v>0</v>
      </c>
      <c r="I27" s="70">
        <f>(G27/100)*H27</f>
        <v>0</v>
      </c>
      <c r="J27" s="30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29" spans="1:10" ht="15" customHeight="1">
      <c r="A29" s="141" t="s">
        <v>165</v>
      </c>
      <c r="B29" s="142"/>
      <c r="C29" s="142"/>
      <c r="D29" s="142"/>
      <c r="E29" s="143"/>
      <c r="F29" s="144">
        <f>I18+I27</f>
        <v>0</v>
      </c>
      <c r="G29" s="145"/>
      <c r="H29" s="145"/>
      <c r="I29" s="146"/>
      <c r="J29" s="30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3" spans="1:9" ht="15" customHeight="1">
      <c r="A33" s="127" t="s">
        <v>166</v>
      </c>
      <c r="B33" s="128"/>
      <c r="C33" s="128"/>
      <c r="D33" s="128"/>
      <c r="E33" s="128"/>
      <c r="F33" s="62"/>
      <c r="G33" s="62"/>
      <c r="H33" s="62"/>
      <c r="I33" s="62"/>
    </row>
    <row r="34" spans="1:10" ht="12.75">
      <c r="A34" s="129" t="s">
        <v>167</v>
      </c>
      <c r="B34" s="130"/>
      <c r="C34" s="130"/>
      <c r="D34" s="130"/>
      <c r="E34" s="131"/>
      <c r="F34" s="63" t="s">
        <v>170</v>
      </c>
      <c r="G34" s="63" t="s">
        <v>171</v>
      </c>
      <c r="H34" s="63" t="s">
        <v>172</v>
      </c>
      <c r="I34" s="63" t="s">
        <v>170</v>
      </c>
      <c r="J34" s="30"/>
    </row>
    <row r="35" spans="1:10" ht="12.75">
      <c r="A35" s="135"/>
      <c r="B35" s="136"/>
      <c r="C35" s="136"/>
      <c r="D35" s="136"/>
      <c r="E35" s="137"/>
      <c r="F35" s="65">
        <v>0</v>
      </c>
      <c r="G35" s="68"/>
      <c r="H35" s="68"/>
      <c r="I35" s="65">
        <f>F35</f>
        <v>0</v>
      </c>
      <c r="J35" s="29"/>
    </row>
    <row r="36" spans="1:10" ht="12.75">
      <c r="A36" s="138" t="s">
        <v>168</v>
      </c>
      <c r="B36" s="139"/>
      <c r="C36" s="139"/>
      <c r="D36" s="139"/>
      <c r="E36" s="140"/>
      <c r="F36" s="66"/>
      <c r="G36" s="69"/>
      <c r="H36" s="69"/>
      <c r="I36" s="70">
        <f>SUM(I35:I35)</f>
        <v>0</v>
      </c>
      <c r="J36" s="30"/>
    </row>
    <row r="37" spans="1:9" ht="12.75">
      <c r="A37" s="42"/>
      <c r="B37" s="42"/>
      <c r="C37" s="42"/>
      <c r="D37" s="42"/>
      <c r="E37" s="42"/>
      <c r="F37" s="42"/>
      <c r="G37" s="42"/>
      <c r="H37" s="42"/>
      <c r="I37" s="42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Jana</dc:creator>
  <cp:keywords/>
  <dc:description/>
  <cp:lastModifiedBy>Karel Rambousek</cp:lastModifiedBy>
  <cp:lastPrinted>2016-09-15T08:17:25Z</cp:lastPrinted>
  <dcterms:created xsi:type="dcterms:W3CDTF">2016-09-14T11:46:31Z</dcterms:created>
  <dcterms:modified xsi:type="dcterms:W3CDTF">2016-09-15T08:18:42Z</dcterms:modified>
  <cp:category/>
  <cp:version/>
  <cp:contentType/>
  <cp:contentStatus/>
</cp:coreProperties>
</file>