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718" activeTab="6"/>
  </bookViews>
  <sheets>
    <sheet name="Rekapitulace stavby" sheetId="1" r:id="rId1"/>
    <sheet name="1 - Arch - stavební řešen..." sheetId="2" r:id="rId2"/>
    <sheet name="2 - Zdravotně technické i..." sheetId="3" r:id="rId3"/>
    <sheet name="3 - Silnoproudé rozvody ,..." sheetId="4" r:id="rId4"/>
    <sheet name="4 - Slaboproudé rozvody" sheetId="5" r:id="rId5"/>
    <sheet name="8 - Vedlejší náklady" sheetId="6" r:id="rId6"/>
    <sheet name="Pokyny pro vyplnění" sheetId="7" r:id="rId7"/>
  </sheets>
  <definedNames>
    <definedName name="_xlnm._FilterDatabase" localSheetId="1" hidden="1">'1 - Arch - stavební řešen...'!$C$92:$K$92</definedName>
    <definedName name="_xlnm._FilterDatabase" localSheetId="2" hidden="1">'2 - Zdravotně technické i...'!$C$82:$K$82</definedName>
    <definedName name="_xlnm._FilterDatabase" localSheetId="3" hidden="1">'3 - Silnoproudé rozvody ,...'!$C$95:$K$95</definedName>
    <definedName name="_xlnm._FilterDatabase" localSheetId="4" hidden="1">'4 - Slaboproudé rozvody'!$C$78:$K$78</definedName>
    <definedName name="_xlnm._FilterDatabase" localSheetId="5" hidden="1">'8 - Vedlejší náklady'!$C$77:$K$77</definedName>
    <definedName name="_xlnm.Print_Titles" localSheetId="1">'1 - Arch - stavební řešen...'!$92:$92</definedName>
    <definedName name="_xlnm.Print_Titles" localSheetId="2">'2 - Zdravotně technické i...'!$82:$82</definedName>
    <definedName name="_xlnm.Print_Titles" localSheetId="3">'3 - Silnoproudé rozvody ,...'!$95:$95</definedName>
    <definedName name="_xlnm.Print_Titles" localSheetId="4">'4 - Slaboproudé rozvody'!$78:$78</definedName>
    <definedName name="_xlnm.Print_Titles" localSheetId="5">'8 - Vedlejší náklady'!$77:$77</definedName>
    <definedName name="_xlnm.Print_Titles" localSheetId="0">'Rekapitulace stavby'!$49:$49</definedName>
    <definedName name="_xlnm.Print_Area" localSheetId="1">'1 - Arch - stavební řešen...'!$C$4:$J$36,'1 - Arch - stavební řešen...'!$C$42:$J$74,'1 - Arch - stavební řešen...'!$C$80:$K$592</definedName>
    <definedName name="_xlnm.Print_Area" localSheetId="2">'2 - Zdravotně technické i...'!$C$4:$J$36,'2 - Zdravotně technické i...'!$C$42:$J$64,'2 - Zdravotně technické i...'!$C$70:$K$149</definedName>
    <definedName name="_xlnm.Print_Area" localSheetId="3">'3 - Silnoproudé rozvody ,...'!$C$4:$J$36,'3 - Silnoproudé rozvody ,...'!$C$42:$J$77,'3 - Silnoproudé rozvody ,...'!$C$83:$K$204</definedName>
    <definedName name="_xlnm.Print_Area" localSheetId="4">'4 - Slaboproudé rozvody'!$C$4:$J$36,'4 - Slaboproudé rozvody'!$C$42:$J$60,'4 - Slaboproudé rozvody'!$C$66:$K$96</definedName>
    <definedName name="_xlnm.Print_Area" localSheetId="5">'8 - Vedlejší náklady'!$C$4:$J$36,'8 - Vedlejší náklady'!$C$42:$J$59,'8 - Vedlejší náklady'!$C$65:$K$86</definedName>
    <definedName name="_xlnm.Print_Area" localSheetId="6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stavby'!$C$39:$AQ$57</definedName>
  </definedNames>
  <calcPr fullCalcOnLoad="1"/>
</workbook>
</file>

<file path=xl/sharedStrings.xml><?xml version="1.0" encoding="utf-8"?>
<sst xmlns="http://schemas.openxmlformats.org/spreadsheetml/2006/main" count="6996" uniqueCount="1379">
  <si>
    <t>Export VZ</t>
  </si>
  <si>
    <t>List obsahuje:</t>
  </si>
  <si>
    <t>3.0</t>
  </si>
  <si>
    <t>False</t>
  </si>
  <si>
    <t>{69411684-107F-41DC-9880-2758784C1B68}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</si>
  <si>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</si>
  <si>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</si>
  <si>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</si>
  <si>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</si>
  <si>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</si>
  <si>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</si>
  <si>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</si>
  <si>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</si>
  <si>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</si>
  <si>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</si>
  <si>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</si>
  <si>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objektu KZS Sokolov - Hornický dům - Stavební úpravy hlavního vstupu - varianta repase stáv stupnů</t>
  </si>
  <si>
    <t>0,1</t>
  </si>
  <si>
    <t>KSO:</t>
  </si>
  <si>
    <t>CC-CZ:</t>
  </si>
  <si>
    <t>1</t>
  </si>
  <si>
    <t>Místo:</t>
  </si>
  <si>
    <t>Plzeň</t>
  </si>
  <si>
    <t>Datum:</t>
  </si>
  <si>
    <t>11.10.2013</t>
  </si>
  <si>
    <t>10</t>
  </si>
  <si>
    <t>100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</si>
  <si>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</si>
  <si>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</si>
  <si>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</si>
  <si>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</si>
  <si>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</si>
  <si>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</si>
  <si>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</si>
  <si>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Ateliér Soukup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</si>
  <si>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</si>
  <si>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</si>
  <si>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</si>
  <si>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</si>
  <si>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</si>
  <si>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</si>
  <si>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</si>
  <si>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</si>
  <si>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</si>
  <si>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</si>
  <si>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</si>
  <si>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</si>
  <si>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</si>
  <si>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</si>
  <si>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</si>
  <si>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</si>
  <si>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</si>
  <si>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</si>
  <si>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</si>
  <si>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</si>
  <si>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</si>
  <si>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</si>
  <si>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</si>
  <si>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</si>
  <si>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</si>
  <si>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</si>
  <si>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</si>
  <si>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</si>
  <si>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</si>
  <si>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</si>
  <si>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</si>
  <si>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</si>
  <si>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</si>
  <si>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</si>
  <si>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</si>
  <si>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</si>
  <si>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</si>
  <si>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</si>
  <si>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</si>
  <si>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</si>
  <si>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Arch - stavební řešení, stav konstrukční řešení, požárně bezpečnostní řešení</t>
  </si>
  <si>
    <t>STA</t>
  </si>
  <si>
    <t>{A301F049-5191-45E3-ADC9-78D7005D51D8}</t>
  </si>
  <si>
    <t>2</t>
  </si>
  <si>
    <t>Zdravotně technické instalace</t>
  </si>
  <si>
    <t>{0E20B9A0-2EBA-4048-9886-B131D87FB80B}</t>
  </si>
  <si>
    <t>3</t>
  </si>
  <si>
    <t>Silnoproudé rozvody , DEVI systém</t>
  </si>
  <si>
    <t>{093E748E-000A-4BBB-AA77-5E78D4D6CEFB}</t>
  </si>
  <si>
    <t>4</t>
  </si>
  <si>
    <t>Slaboproudé rozvody</t>
  </si>
  <si>
    <t>{BEFC2C68-F99D-4696-8E50-743B331D0ECF}</t>
  </si>
  <si>
    <t>8</t>
  </si>
  <si>
    <t>Vedlejší náklady</t>
  </si>
  <si>
    <t>VON</t>
  </si>
  <si>
    <t>{6DA5E71A-3815-4512-B7B8-7BA6B350AEB3}</t>
  </si>
  <si>
    <t>Zpět na list:</t>
  </si>
  <si>
    <t>KRYCÍ LIST SOUPISU</t>
  </si>
  <si>
    <t>Objekt:</t>
  </si>
  <si>
    <t>1 - Arch - stavební řešení, stav konstrukční řešení, požárně bezpečnostní řešení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</si>
  <si>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</si>
  <si>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</si>
  <si>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</si>
  <si>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</si>
  <si>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</si>
  <si>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</si>
  <si>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</si>
  <si>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</si>
  <si>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</si>
  <si>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</si>
  <si>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</si>
  <si>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</si>
  <si>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</si>
  <si>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</si>
  <si>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</si>
  <si>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</si>
  <si>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</si>
  <si>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</si>
  <si>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</si>
  <si>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767 - Konstrukce zámečnické</t>
  </si>
  <si>
    <t xml:space="preserve">    777 - Podlahy lité</t>
  </si>
  <si>
    <t xml:space="preserve">    782 - Dokončovací práce - obklady z kamene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</si>
  <si>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</si>
  <si>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</si>
  <si>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</si>
  <si>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</si>
  <si>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</si>
  <si>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</si>
  <si>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</si>
  <si>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</si>
  <si>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</si>
  <si>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</si>
  <si>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</si>
  <si>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</si>
  <si>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</si>
  <si>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</si>
  <si>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</si>
  <si>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</si>
  <si>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</si>
  <si>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</si>
  <si>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</si>
  <si>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</si>
  <si>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</si>
  <si>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</si>
  <si>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</si>
  <si>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2013 01</t>
  </si>
  <si>
    <t>-1166261299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</si>
  <si>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</si>
  <si>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</si>
  <si>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VV</t>
  </si>
  <si>
    <t>dlažba k kdalšímu použití</t>
  </si>
  <si>
    <t>0,5*(32,743+10,5*2)</t>
  </si>
  <si>
    <t>1*(8,847+11,431)</t>
  </si>
  <si>
    <t>Součet</t>
  </si>
  <si>
    <t>132201201</t>
  </si>
  <si>
    <t>Hloubení rýh š do 2000 mm v hornině tř. 3 objemu do 100 m3</t>
  </si>
  <si>
    <t>m3</t>
  </si>
  <si>
    <t>-83706205</t>
  </si>
  <si>
    <t>Hloubení zapažených i nezapažených rýh šířky přes 600 do 2 000 mm s urovnáním dna do předepsaného profilu a spádu v hornině tř. 3 do 100 m3</t>
  </si>
  <si>
    <t>kanalizace</t>
  </si>
  <si>
    <t>1,8*1*(17,694+20,494+5,073+3,057)</t>
  </si>
  <si>
    <t>139711101</t>
  </si>
  <si>
    <t>Vykopávky v uzavřených prostorách v hornině tř. 1 až 4</t>
  </si>
  <si>
    <t>16</t>
  </si>
  <si>
    <t>654661212</t>
  </si>
  <si>
    <t>Vykopávka v uzavřených prostorách s naložením výkopku na dopravní prostředek v hornině tř. 1 až 4</t>
  </si>
  <si>
    <t>sanace objektu pod venkovním schodištěm</t>
  </si>
  <si>
    <t>3,98*32,75*1,5</t>
  </si>
  <si>
    <t>odvětrávací kanály pod venkovním schodištěm</t>
  </si>
  <si>
    <t>0,98*2,5*9,85*2</t>
  </si>
  <si>
    <t>151101102</t>
  </si>
  <si>
    <t>Zřízení příložného pažení a rozepření stěn rýh hl do 4 m</t>
  </si>
  <si>
    <t>-779006271</t>
  </si>
  <si>
    <t>Zřízení pažení a rozepření stěn rýh pro podzemní vedení pro všechny šířky rýhy příložné pro jakoukoliv mezerovitost, hloubky do 4 m</t>
  </si>
  <si>
    <t>3,98*(32,75+1,5*2)</t>
  </si>
  <si>
    <t>5</t>
  </si>
  <si>
    <t>151101112</t>
  </si>
  <si>
    <t>Odstranění příložného pažení a rozepření stěn rýh hl do 4 m</t>
  </si>
  <si>
    <t>-1519983048</t>
  </si>
  <si>
    <t>Odstranění pažení a rozepření stěn rýh pro podzemní vedení s uložením materiálu na vzdálenost do 3 m od kraje výkopu příložné, hloubky přes 2 do 4 m</t>
  </si>
  <si>
    <t>6</t>
  </si>
  <si>
    <t>162301101</t>
  </si>
  <si>
    <t>Vodorovné přemístění do 500 m výkopku/sypaniny z horniny tř. 1 až 4</t>
  </si>
  <si>
    <t>120056673</t>
  </si>
  <si>
    <t>Vodorovné přemístění výkopku nebo sypaniny po suchu na obvyklém dopravním prostředku, bez naložení výkopku, avšak se složením bez rozhrnutí z horniny tř. 1 až 4 na vzdálenost přes 50 do 500 m</t>
  </si>
  <si>
    <t>výkopy</t>
  </si>
  <si>
    <t>83,372+243,783</t>
  </si>
  <si>
    <t>násypy</t>
  </si>
  <si>
    <t>55,582+220,214</t>
  </si>
  <si>
    <t>7</t>
  </si>
  <si>
    <t>162701105</t>
  </si>
  <si>
    <t>Vodorovné přemístění do 10000 m výkopku/sypaniny z horniny tř. 1 až 4</t>
  </si>
  <si>
    <t>1781750594</t>
  </si>
  <si>
    <t>Vodorovné přemístění výkopku nebo sypaniny po suchu na obvyklém dopravním prostředku, bez naložení výkopku, avšak se složením bez rozhrnutí z horniny tř. 1 až 4 na vzdálenost přes 9 000 do 10 000 m</t>
  </si>
  <si>
    <t>-(55,582+220,214)</t>
  </si>
  <si>
    <t>162701109</t>
  </si>
  <si>
    <t>Příplatek k vodorovnému přemístění výkopku/sypaniny z horniny tř. 1 až 4 ZKD 1000 m přes 10000 m</t>
  </si>
  <si>
    <t>-246862440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</si>
  <si>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</si>
  <si>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9</t>
  </si>
  <si>
    <t>171201211</t>
  </si>
  <si>
    <t>Poplatek za uložení odpadu ze sypaniny na skládce (skládkovné)</t>
  </si>
  <si>
    <t>t</t>
  </si>
  <si>
    <t>202542748</t>
  </si>
  <si>
    <t>Uložení sypaniny poplatek za uložení sypaniny na skládce ( skládkovné )</t>
  </si>
  <si>
    <t>51,359*1,8</t>
  </si>
  <si>
    <t>174101101</t>
  </si>
  <si>
    <t>Zásyp jam, šachet rýh nebo kolem objektů sypaninou se zhutněním</t>
  </si>
  <si>
    <t>-327606225</t>
  </si>
  <si>
    <t>Zásyp sypaninou z jakékoliv horniny s uložením výkopku ve vrstvách se zhutněním jam, šachet, rýh nebo kolem objektů v těchto vykopávkách</t>
  </si>
  <si>
    <t>1,2*1*(17,694+20,494+5,073+3,057)</t>
  </si>
  <si>
    <t>11</t>
  </si>
  <si>
    <t>174101102</t>
  </si>
  <si>
    <t>Zásyp v uzavřených prostorech sypaninou se zhutněním</t>
  </si>
  <si>
    <t>898435211</t>
  </si>
  <si>
    <t>Zásyp sypaninou z jakékoliv horniny s uložením výkopku ve vrstvách se zhutněním v uzavřených prostorách s urovnáním povrchu zásypu</t>
  </si>
  <si>
    <t>0,98*(2,5*9,85-1,3*9,25)*2</t>
  </si>
  <si>
    <t>12</t>
  </si>
  <si>
    <t>175101101</t>
  </si>
  <si>
    <t>Obsypání potrubí bez prohození sypaniny z hornin tř. 1 až 4 uloženým do 3 m od kraje výkopu</t>
  </si>
  <si>
    <t>985082493</t>
  </si>
  <si>
    <t>Obsypání potrubí sypaninou z vhodných hornin tř. 1 až 4 nebo materiálem připraveným podél výkopu ve vzdálenosti do 3 m od jeho kraje, pro jakoukoliv hloubku výkopu a míru zhutnění bez prohození sypaniny</t>
  </si>
  <si>
    <t>0,6*1*(17,694+20,494+5,073+3,057)</t>
  </si>
  <si>
    <t>13</t>
  </si>
  <si>
    <t>M</t>
  </si>
  <si>
    <t>583312000</t>
  </si>
  <si>
    <t>kamenivo těžené zásypový materiál</t>
  </si>
  <si>
    <t>-1680505090</t>
  </si>
  <si>
    <t>kamenivo přírodní těžené pro stavební účely  PTK  (drobné, hrubé, štěrkopísky) kamenivo mimo normu zásypový materiál</t>
  </si>
  <si>
    <t>27,791*2 'Přepočtené koeficientem množství</t>
  </si>
  <si>
    <t>Zakládání</t>
  </si>
  <si>
    <t>14</t>
  </si>
  <si>
    <t>271532212</t>
  </si>
  <si>
    <t>Násyp pod základové konstrukce se zhutněním z hrubého kameniva frakce 16 až 32 mm</t>
  </si>
  <si>
    <t>-1280148678</t>
  </si>
  <si>
    <t>Násyp pod základové konstrukce se zhutněním a urovnáním povrchu z kameniva hrubého, frakce 16 - 32 mm</t>
  </si>
  <si>
    <t>větrací kanál</t>
  </si>
  <si>
    <t>0,1*1,3*9,2*2</t>
  </si>
  <si>
    <t>pod schodiště</t>
  </si>
  <si>
    <t>32,232*9,5*0,07</t>
  </si>
  <si>
    <t>-(1,3*9,2*2*0,07)</t>
  </si>
  <si>
    <t>272321111</t>
  </si>
  <si>
    <t>Základové klenby ze ŽB tř. C 8/10</t>
  </si>
  <si>
    <t>-912774977</t>
  </si>
  <si>
    <t>Základy z betonu železového (bez výztuže) klenby z betonu bez zvláštních nároků na vliv prostředí (X0, XC) tř. C 8/10</t>
  </si>
  <si>
    <t>0,03*1,3*9,2*2</t>
  </si>
  <si>
    <t>273321611</t>
  </si>
  <si>
    <t>Základové desky ze ŽB tř. C 30/37</t>
  </si>
  <si>
    <t>646313652</t>
  </si>
  <si>
    <t>Základy z betonu železového (bez výztuže) desky z betonu bez zvláštních nároků na vliv prostředí (X0, XC) tř. C 30/37</t>
  </si>
  <si>
    <t>0,2*1,3*9,2*2</t>
  </si>
  <si>
    <t>17</t>
  </si>
  <si>
    <t>273351215</t>
  </si>
  <si>
    <t>Zřízení bednění stěn základových desek</t>
  </si>
  <si>
    <t>-818282433</t>
  </si>
  <si>
    <t>Bednění základových stěn desek svislé nebo šikmé (odkloněné), půdorysně přímé nebo zalomené ve volných nebo zapažených jámách, rýhách, šachtách, včetně případných vzpěr zřízení</t>
  </si>
  <si>
    <t>0,2*(1,3+9,2*2)*2</t>
  </si>
  <si>
    <t>18</t>
  </si>
  <si>
    <t>273351216</t>
  </si>
  <si>
    <t>Odstranění bednění stěn základových desek</t>
  </si>
  <si>
    <t>-1660531658</t>
  </si>
  <si>
    <t>Bednění základových stěn desek svislé nebo šikmé (odkloněné), půdorysně přímé nebo zalomené ve volných nebo zapažených jámách, rýhách, šachtách, včetně případných vzpěr odstranění</t>
  </si>
  <si>
    <t>19</t>
  </si>
  <si>
    <t>273362021</t>
  </si>
  <si>
    <t>Výztuž základových desek svařovanými sítěmi Kari</t>
  </si>
  <si>
    <t>-258799915</t>
  </si>
  <si>
    <t>Výztuž základů desek ze svařovaných sítí z drátů typu KARI</t>
  </si>
  <si>
    <t>1,3*9,2*4,44*1,1/1000*2</t>
  </si>
  <si>
    <t>20</t>
  </si>
  <si>
    <t>274351215</t>
  </si>
  <si>
    <t>Zřízení bednění stěn základových pasů</t>
  </si>
  <si>
    <t>9419170</t>
  </si>
  <si>
    <t>Bednění základových stěn pasů svislé nebo šikmé (odkloněné), půdorysně přímé nebo zalomené ve volných nebo zapažených jámách, rýhách, šachtách, včetně případných vzpěr zřízení</t>
  </si>
  <si>
    <t>základy cihelných pasů pod venkovním schodištěm</t>
  </si>
  <si>
    <t>(5,65*7+2,6*2+8*2+2,7*2+5,8*2)*0,35*2</t>
  </si>
  <si>
    <t>(2*2+1*2+0,5*2+3,05*5)*0,35*2</t>
  </si>
  <si>
    <t>274351216</t>
  </si>
  <si>
    <t>Odstranění bednění stěn základových pasů</t>
  </si>
  <si>
    <t>-263192726</t>
  </si>
  <si>
    <t>Bednění základových stěn pasů svislé nebo šikmé (odkloněné), půdorysně přímé nebo zalomené ve volných nebo zapažených jámách, rýhách, šachtách, včetně případných vzpěr odstranění</t>
  </si>
  <si>
    <t>22</t>
  </si>
  <si>
    <t>275313711</t>
  </si>
  <si>
    <t>Základové patky z betonu tř. C 20/25</t>
  </si>
  <si>
    <t>-1044633024</t>
  </si>
  <si>
    <t>Základy z betonu prostého patky a bloky z betonu kamenem neprokládaného tř. C 20/25</t>
  </si>
  <si>
    <t>(9,846+31,932+10,002)*0,4*0,85</t>
  </si>
  <si>
    <t>0,6*0,6*0,85*14+0,9*0,6*0,85*2</t>
  </si>
  <si>
    <t>(5,65*7+2,6*2+8*2+2,7*2+5,8*2)*0,6*1,2</t>
  </si>
  <si>
    <t>(2*2+1*2+0,5*2+3,05*5)*0,6*1,2</t>
  </si>
  <si>
    <t>23</t>
  </si>
  <si>
    <t>279113162</t>
  </si>
  <si>
    <t>Základová zeď tl do 200 mm z tvárnic ztraceného bednění včetně výplně z betonu tř. C 30/37</t>
  </si>
  <si>
    <t>1061616914</t>
  </si>
  <si>
    <t>Základové zdi z tvárnic ztraceného bednění včetně výplně z betonu bez zvláštních nároků na vliv prostředí (X0, XC) třídy C 16/20, tloušťky zdiva přes 150 do 200 mm</t>
  </si>
  <si>
    <t>1*(1,4*2+0,8)*2</t>
  </si>
  <si>
    <t>1,5*8*2*2</t>
  </si>
  <si>
    <t>24</t>
  </si>
  <si>
    <t>279321348</t>
  </si>
  <si>
    <t>Základová zeď ze ŽB tř. C 30/37 bez výztuže</t>
  </si>
  <si>
    <t>-1262537317</t>
  </si>
  <si>
    <t>Základové zdi z betonu železového (bez výztuže) bez zvláštních nároků na vliv prostředí (X0, XC) tř. C 30/37</t>
  </si>
  <si>
    <t>větrací kanál - dobetonování spádu</t>
  </si>
  <si>
    <t>0,2*0,2*(1,4*2+0,9)*2</t>
  </si>
  <si>
    <t>0,2*0,2*8*2*2</t>
  </si>
  <si>
    <t>25</t>
  </si>
  <si>
    <t>279351105</t>
  </si>
  <si>
    <t>Zřízení bednění základových zdí oboustranné</t>
  </si>
  <si>
    <t>280829097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</si>
  <si>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</si>
  <si>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0,2*2*(1,4*2+0,9)*2</t>
  </si>
  <si>
    <t>0,2*2*8*2*2</t>
  </si>
  <si>
    <t>26</t>
  </si>
  <si>
    <t>279351106</t>
  </si>
  <si>
    <t>Odstranění bednění základových zdí oboustranné</t>
  </si>
  <si>
    <t>934366904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</si>
  <si>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</si>
  <si>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27</t>
  </si>
  <si>
    <t>279361821</t>
  </si>
  <si>
    <t>Výztuž základových zdí nosných betonářskou ocelí 10 505</t>
  </si>
  <si>
    <t>-1634382118</t>
  </si>
  <si>
    <t>Výztuž základových zdí nosných svislých nebo odkloněných od svislice, rovinných nebo oblých, deskových nebo žebrových, včetně výztuže jejich žeber z betonářské oceli 10 505 (R) nebo BSt 500</t>
  </si>
  <si>
    <t>(55,2*0,2+1,576)*0,09</t>
  </si>
  <si>
    <t>28</t>
  </si>
  <si>
    <t>388995212</t>
  </si>
  <si>
    <t>Chránička kabelů z trub HDPE v římse DN 110</t>
  </si>
  <si>
    <t>m</t>
  </si>
  <si>
    <t>-1851381311</t>
  </si>
  <si>
    <t>Chránička kabelů v římse z trub HDPE přes DN 80 do DN 110</t>
  </si>
  <si>
    <t>do základů</t>
  </si>
  <si>
    <t>9*0,4</t>
  </si>
  <si>
    <t>Svislé a kompletní konstrukce</t>
  </si>
  <si>
    <t>29</t>
  </si>
  <si>
    <t>310238211</t>
  </si>
  <si>
    <t>Zazdívka otvorů pl do 1 m2 ve zdivu nadzákladovém cihlami pálenými na MVC</t>
  </si>
  <si>
    <t>1787904901</t>
  </si>
  <si>
    <t>Zazdívka otvorů ve zdivu nadzákladovém cihlami pálenými plochy přes 0,25 m2 do 1 m2 na maltu vápenocementovou</t>
  </si>
  <si>
    <t xml:space="preserve">balkon </t>
  </si>
  <si>
    <t>5*2</t>
  </si>
  <si>
    <t>30</t>
  </si>
  <si>
    <t>311271126</t>
  </si>
  <si>
    <t>Zdivo nosné z cihel betonových dl 290 mm na MC 10</t>
  </si>
  <si>
    <t>1148791693</t>
  </si>
  <si>
    <t>Zdivo z cihel a tvárnic nepálených nosné z cihel betonových na maltu s plně promaltovanými styčnými spárami, rozměr cihel 290x140x65 mm MC-5 nebo MC-10</t>
  </si>
  <si>
    <t>cihelné pasy pod venkovním schodištěm</t>
  </si>
  <si>
    <t>(0,52*1/2*1,2+0,17*1,45+1,84*1/2*4)*0,6*10</t>
  </si>
  <si>
    <t>(0,52*1/2*1,7+0,17*2,1+1,84*1/2*5,5)*0,6*2</t>
  </si>
  <si>
    <t>1,84*(2*2+1*2+0,5*2+3,05*5)*0,6</t>
  </si>
  <si>
    <t>31</t>
  </si>
  <si>
    <t>317234410</t>
  </si>
  <si>
    <t>Vyzdívka mezi nosníky z cihel pálených na MC</t>
  </si>
  <si>
    <t>1252768276</t>
  </si>
  <si>
    <t>Vyzdívka mezi nosníky cihlami pálenými na maltu cementovou</t>
  </si>
  <si>
    <t>0,25*1,1*1,3</t>
  </si>
  <si>
    <t>32</t>
  </si>
  <si>
    <t>317944323</t>
  </si>
  <si>
    <t>Válcované nosníky č.14 až 22 dodatečně osazované do připravených otvorů</t>
  </si>
  <si>
    <t>-1732259047</t>
  </si>
  <si>
    <t>Válcované nosníky dodatečně osazované do připravených otvorů bez zazdění hlav č. 14 až 22</t>
  </si>
  <si>
    <t>33</t>
  </si>
  <si>
    <t>133806250</t>
  </si>
  <si>
    <t>tyč ocelová I, značka oceli S 235 JR, označení průřezu 140</t>
  </si>
  <si>
    <t>542422588</t>
  </si>
  <si>
    <t>tyče ocelové střední průřezu I do 160 mm značka oceli  S 235 JR  (11 375) označení průřezu    140</t>
  </si>
  <si>
    <t>P</t>
  </si>
  <si>
    <t>Poznámka k položce:
Hmotnost: 14,4 kg/m</t>
  </si>
  <si>
    <t>0,131*1,1</t>
  </si>
  <si>
    <t>Vodorovné konstrukce</t>
  </si>
  <si>
    <t>34</t>
  </si>
  <si>
    <t>411121221</t>
  </si>
  <si>
    <t>Montáž prefabrikovaných ŽB stropů ze stropních desek dl do 900 mm</t>
  </si>
  <si>
    <t>kus</t>
  </si>
  <si>
    <t>2001056944</t>
  </si>
  <si>
    <t>Montáž prefabrikovaných železobetonových stropů se zalitím spár, včetně podpěrné konstrukce, na cementovou maltu ze stropních desek, šířky do 600 mm a délky do 900 mm</t>
  </si>
  <si>
    <t>9,2/0,34*2</t>
  </si>
  <si>
    <t>35</t>
  </si>
  <si>
    <t>593411140</t>
  </si>
  <si>
    <t>deska stropní plná PZD 20-120 119x34x7 cm</t>
  </si>
  <si>
    <t>-560565962</t>
  </si>
  <si>
    <t>desky (prefabrikáty) stropní betonové a železobetonové železobetonové desky stropní plné PZD  20-120   119 x 34 x 7</t>
  </si>
  <si>
    <t>54,118*1,02 'Přepočtené koeficientem množství</t>
  </si>
  <si>
    <t>36</t>
  </si>
  <si>
    <t>411321313</t>
  </si>
  <si>
    <t>Stropy deskové ze ŽB tř. C 16/20</t>
  </si>
  <si>
    <t>-2047224182</t>
  </si>
  <si>
    <t>Stropy z betonu železového (bez výztuže) stropů deskových, plochých střech, desek balkonových, desek hřibových stropů včetně hlavic hřibových sloupů tř. C 16/20</t>
  </si>
  <si>
    <t>1,2*9,2*0,06*2</t>
  </si>
  <si>
    <t>37</t>
  </si>
  <si>
    <t>411351101</t>
  </si>
  <si>
    <t>Zřízení bednění stropů deskových</t>
  </si>
  <si>
    <t>19931063</t>
  </si>
  <si>
    <t>Bednění stropů, kleneb nebo skořepin bez podpěrné konstrukce stropů deskových, balkonových nebo plošných konzol plné, rovné, popř. s náběhy zřízení</t>
  </si>
  <si>
    <t>0,15*(1,2+9,2*2)*2</t>
  </si>
  <si>
    <t>38</t>
  </si>
  <si>
    <t>411351102</t>
  </si>
  <si>
    <t>Odstranění bednění stropů deskových</t>
  </si>
  <si>
    <t>-767672253</t>
  </si>
  <si>
    <t>Bednění stropů, kleneb nebo skořepin bez podpěrné konstrukce stropů deskových, balkonových nebo plošných konzol plné, rovné, popř. s náběhy odstranění</t>
  </si>
  <si>
    <t>39</t>
  </si>
  <si>
    <t>430321616</t>
  </si>
  <si>
    <t>Schodišťová konstrukce a rampa ze ŽB tř. C 30/37</t>
  </si>
  <si>
    <t>-1344035968</t>
  </si>
  <si>
    <t>Schodišťové konstrukce a rampy z betonu železového (bez výztuže) stupně, schodnice, ramena, podesty s nosníky tř. C 30/37</t>
  </si>
  <si>
    <t xml:space="preserve">venkovní schodiště </t>
  </si>
  <si>
    <t>(1,4+1,45+4,3)*(9,8+3,9+32,7+19,3+10+4)*1/2*0,15</t>
  </si>
  <si>
    <t>19,3*4*0,15</t>
  </si>
  <si>
    <t>40</t>
  </si>
  <si>
    <t>430361821</t>
  </si>
  <si>
    <t>Výztuž schodišťové konstrukce a rampy betonářskou ocelí 10 505</t>
  </si>
  <si>
    <t>1888359893</t>
  </si>
  <si>
    <t>Výztuž schodišťových konstrukcí a ramp stupňů, schodnic, ramen, podest s nosníky z betonářské oceli 10 505 (R) nebo BSt 500</t>
  </si>
  <si>
    <t>54,319*0,12</t>
  </si>
  <si>
    <t>41</t>
  </si>
  <si>
    <t>431351121</t>
  </si>
  <si>
    <t>Zřízení bednění podest schodišť a ramp přímočarých v do 4 m</t>
  </si>
  <si>
    <t>1579261697</t>
  </si>
  <si>
    <t>Bednění podest, podstupňových desek a ramp včetně podpěrné konstrukce výšky do 4 m půdorysně přímočarých zřízení</t>
  </si>
  <si>
    <t>(1,4+1,45+4,3)*(9,8+3,9+32,7+19,3+10+4)*1/2</t>
  </si>
  <si>
    <t>19,3*4</t>
  </si>
  <si>
    <t>42</t>
  </si>
  <si>
    <t>431351122</t>
  </si>
  <si>
    <t>Odstranění bednění podest schodišť a ramp přímočarých v do 4 m</t>
  </si>
  <si>
    <t>-2110233974</t>
  </si>
  <si>
    <t>Bednění podest, podstupňových desek a ramp včetně podpěrné konstrukce výšky do 4 m půdorysně přímočarých odstranění</t>
  </si>
  <si>
    <t>Komunikace</t>
  </si>
  <si>
    <t>43</t>
  </si>
  <si>
    <t>564871111</t>
  </si>
  <si>
    <t>Podklad ze štěrkodrtě ŠD tl 250 mm</t>
  </si>
  <si>
    <t>-417090722</t>
  </si>
  <si>
    <t>Podklad ze štěrkodrti ŠD s rozprostřením a zhutněním, po zhutnění tl. 250 mm</t>
  </si>
  <si>
    <t>44</t>
  </si>
  <si>
    <t>596211110</t>
  </si>
  <si>
    <t>Kladení zámkové dlažby komunikací pro pěší tl 60 mm skupiny A pl do 50 m2</t>
  </si>
  <si>
    <t>-969624209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</si>
  <si>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</si>
  <si>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ze stáv dlažby</t>
  </si>
  <si>
    <t>Úpravy povrchů, podlahy a osazování výplní</t>
  </si>
  <si>
    <t>45</t>
  </si>
  <si>
    <t>621142001</t>
  </si>
  <si>
    <t>Potažení vnějších podhledů sklovláknitým pletivem vtlačeným do tenkovrstvé hmoty</t>
  </si>
  <si>
    <t>-1387406461</t>
  </si>
  <si>
    <t>Potažení vnějších ploch pletivem v ploše nebo pruzích, na plném podkladu sklovláknitým vtlačením do tmelu podhledů</t>
  </si>
  <si>
    <t>závětří</t>
  </si>
  <si>
    <t>10*4</t>
  </si>
  <si>
    <t>46</t>
  </si>
  <si>
    <t>621321121</t>
  </si>
  <si>
    <t>Vápenocementová omítka hladká jednovrstvá vnějších podhledů nanášená ručně</t>
  </si>
  <si>
    <t>-2075607398</t>
  </si>
  <si>
    <t>Omítka vápenocementová vnějších ploch nanášená ručně jednovrstvá, tloušťky do 15 mm hladká podhledů</t>
  </si>
  <si>
    <t>47</t>
  </si>
  <si>
    <t>621521031</t>
  </si>
  <si>
    <t>Tenkovrstvá silikátová zrnitá omítka tl. 3,0 mm včetně penetrace vnějších podhledů</t>
  </si>
  <si>
    <t>-1922169062</t>
  </si>
  <si>
    <t>Omítka tenkovrstvá silikátová vnějších ploch probarvená, včetně penetrace podkladu zrnitá, tloušťky 3,0 mm podhledů</t>
  </si>
  <si>
    <t>48</t>
  </si>
  <si>
    <t>622142001</t>
  </si>
  <si>
    <t>Potažení vnějších stěn sklovláknitým pletivem vtlačeným do tenkovrstvé hmoty</t>
  </si>
  <si>
    <t>-386881802</t>
  </si>
  <si>
    <t>Potažení vnějších ploch pletivem v ploše nebo pruzích, na plném podkladu sklovláknitým vtlačením do tmelu stěn</t>
  </si>
  <si>
    <t>balkon</t>
  </si>
  <si>
    <t>170</t>
  </si>
  <si>
    <t>4,1*(4*6+0,8*4)</t>
  </si>
  <si>
    <t>-3,7*1,75*4+0,8*9,15*2</t>
  </si>
  <si>
    <t>49</t>
  </si>
  <si>
    <t>622321121</t>
  </si>
  <si>
    <t>Vápenocementová omítka hladká jednovrstvá vnějších stěn nanášená ručně</t>
  </si>
  <si>
    <t>-750087593</t>
  </si>
  <si>
    <t>Omítka vápenocementová vnějších ploch nanášená ručně jednovrstvá, tloušťky do 15 mm hladká stěn</t>
  </si>
  <si>
    <t>50</t>
  </si>
  <si>
    <t>622331121</t>
  </si>
  <si>
    <t>Cementová omítka hladká jednovrstvá vnějších stěn nanášená ručně</t>
  </si>
  <si>
    <t>-427690838</t>
  </si>
  <si>
    <t>Omítka cementová vnějších ploch nanášená ručně jednovrstvá, tloušťky do 15 mm hladká stěn</t>
  </si>
  <si>
    <t>6,44*32,75</t>
  </si>
  <si>
    <t>51</t>
  </si>
  <si>
    <t>622521031</t>
  </si>
  <si>
    <t>Tenkovrstvá silikátová zrnitá omítka tl. 3,0 mm včetně penetrace vnějších stěn</t>
  </si>
  <si>
    <t>-1438869948</t>
  </si>
  <si>
    <t>Omítka tenkovrstvá silikátová vnějších ploch probarvená, včetně penetrace podkladu zrnitá, tloušťky 3,0 mm stěn</t>
  </si>
  <si>
    <t>52</t>
  </si>
  <si>
    <t>622821011</t>
  </si>
  <si>
    <t>Vnější sanační zatřená omítka pro vlhké a zasolené zdivo prováděná ručně</t>
  </si>
  <si>
    <t>2135200620</t>
  </si>
  <si>
    <t>Sanační omítka vnějších ploch stěn pro vlhké a zasolené zdivo, prováděná ve dvou vrstvách, tl. jádrové omítky do 30 mm ručně zatřená</t>
  </si>
  <si>
    <t>balkon - obětovaná vrstva, po odsolení zkopat</t>
  </si>
  <si>
    <t>80*2+12</t>
  </si>
  <si>
    <t>53</t>
  </si>
  <si>
    <t>62901R</t>
  </si>
  <si>
    <t>Doplnění prifilací zdobných říms v.50cm</t>
  </si>
  <si>
    <t>-383368334</t>
  </si>
  <si>
    <t>30*0,25</t>
  </si>
  <si>
    <t>54</t>
  </si>
  <si>
    <t>629995101</t>
  </si>
  <si>
    <t>Očištění vnějších ploch tlakovou vodou</t>
  </si>
  <si>
    <t>-119358953</t>
  </si>
  <si>
    <t>Očištění vnějších ploch tlakovou vodou omytím</t>
  </si>
  <si>
    <t>55</t>
  </si>
  <si>
    <t>631311135</t>
  </si>
  <si>
    <t>Mazanina tl do 240 mm z betonu prostého tř. C 20/25</t>
  </si>
  <si>
    <t>906857602</t>
  </si>
  <si>
    <t>Mazanina z betonu prostého tl. přes 120 do 240 mm tř. C 20/25</t>
  </si>
  <si>
    <t>72*0,15</t>
  </si>
  <si>
    <t>56</t>
  </si>
  <si>
    <t>631319013</t>
  </si>
  <si>
    <t>Příplatek k mazanině tl do 240 mm za přehlazení povrchu</t>
  </si>
  <si>
    <t>-5448020</t>
  </si>
  <si>
    <t>Příplatek k cenám mazanin za úpravu povrchu mazaniny přehlazením, mazanina tl. přes 120 do 240 mm</t>
  </si>
  <si>
    <t>57</t>
  </si>
  <si>
    <t>631319175</t>
  </si>
  <si>
    <t>Příplatek k mazanině tl do 240 mm za stržení povrchu spodní vrstvy před vložením výztuže</t>
  </si>
  <si>
    <t>-255562814</t>
  </si>
  <si>
    <t>Příplatek k cenám mazanin za stržení povrchu spodní vrstvy mazaniny latí před vložením výztuže nebo pletiva pro tl. obou vrstev mazaniny přes 120 do 240 mm</t>
  </si>
  <si>
    <t>58</t>
  </si>
  <si>
    <t>631362021</t>
  </si>
  <si>
    <t>Výztuž mazanin svařovanými sítěmi Kari</t>
  </si>
  <si>
    <t>1816349779</t>
  </si>
  <si>
    <t>Výztuž mazanin ze svařovaných sítí z drátů typu KARI</t>
  </si>
  <si>
    <t>72*7,9*1,1/1000*2</t>
  </si>
  <si>
    <t>0,8*9*2*3,03*1,1/1000</t>
  </si>
  <si>
    <t>59</t>
  </si>
  <si>
    <t>632453351</t>
  </si>
  <si>
    <t>Potěr betonový samonivelační tl do 50 mm tř. C 25/30</t>
  </si>
  <si>
    <t>-1510512431</t>
  </si>
  <si>
    <t>Potěr betonový samonivelační litý tl. přes 40 mm do 50 mm tř. C 25/30</t>
  </si>
  <si>
    <t>0,8*9*2</t>
  </si>
  <si>
    <t>Ostatní konstrukce a práce-bourání</t>
  </si>
  <si>
    <t>60</t>
  </si>
  <si>
    <t>941211112</t>
  </si>
  <si>
    <t>Montáž lešení řadového rámového lehkého zatížení do 200 kg/m2 š do 0,9 m v do 25 m</t>
  </si>
  <si>
    <t>1482167643</t>
  </si>
  <si>
    <t>fasádní lešení</t>
  </si>
  <si>
    <t>3,95*32,75</t>
  </si>
  <si>
    <t>9,2*(5*2+22)</t>
  </si>
  <si>
    <t>61</t>
  </si>
  <si>
    <t>941211211</t>
  </si>
  <si>
    <t>Příplatek k lešení řadovému rámovému lehkému š 0,9 m v do 25 m za první a ZKD den použití</t>
  </si>
  <si>
    <t>-1059726888</t>
  </si>
  <si>
    <t>Montáž lešení řadového rámového lehkého pracovního s podlahami s provozním zatížením tř. 3 do 200 kg/m2 Příplatek za první a každý další den použití lešení k ceně -1111 nebo -1112</t>
  </si>
  <si>
    <t>423,763*60</t>
  </si>
  <si>
    <t>62</t>
  </si>
  <si>
    <t>941211812</t>
  </si>
  <si>
    <t>Demontáž lešení řadového rámového lehkého zatížení do 200 kg/m2 š do 0,9 m v do 25 m</t>
  </si>
  <si>
    <t>-1592977405</t>
  </si>
  <si>
    <t>63</t>
  </si>
  <si>
    <t>944611111</t>
  </si>
  <si>
    <t>Montáž ochranné plachty z textilie z umělých vláken</t>
  </si>
  <si>
    <t>-1695654942</t>
  </si>
  <si>
    <t>64</t>
  </si>
  <si>
    <t>944611211</t>
  </si>
  <si>
    <t>Příplatek k ochranné plachtě za první a ZKD den použití</t>
  </si>
  <si>
    <t>-847206033</t>
  </si>
  <si>
    <t>65</t>
  </si>
  <si>
    <t>944611811</t>
  </si>
  <si>
    <t>Demontáž ochranné plachty z textilie z umělých vláken</t>
  </si>
  <si>
    <t>2034526912</t>
  </si>
  <si>
    <t>66</t>
  </si>
  <si>
    <t>949101112</t>
  </si>
  <si>
    <t>Lešení pomocné pro objekty pozemních staveb s lešeňovou podlahou v do 3,5 m zatížení do 150 kg/m2</t>
  </si>
  <si>
    <t>1148625729</t>
  </si>
  <si>
    <t>4*20</t>
  </si>
  <si>
    <t>zavětří</t>
  </si>
  <si>
    <t>67</t>
  </si>
  <si>
    <t>961044111</t>
  </si>
  <si>
    <t>Bourání základů z betonu prostého</t>
  </si>
  <si>
    <t>716823695</t>
  </si>
  <si>
    <t>Bourání základů z betonu prostého</t>
  </si>
  <si>
    <t>68</t>
  </si>
  <si>
    <t>961055111</t>
  </si>
  <si>
    <t>Bourání základů ze ŽB</t>
  </si>
  <si>
    <t>1302936744</t>
  </si>
  <si>
    <t>Bourání základů z betonu železového</t>
  </si>
  <si>
    <t>1,2*9,4*0,2*2</t>
  </si>
  <si>
    <t>69</t>
  </si>
  <si>
    <t>962032231</t>
  </si>
  <si>
    <t>Bourání zdiva z cihel pálených nebo vápenopískových na MV nebo MVC</t>
  </si>
  <si>
    <t>-110662547</t>
  </si>
  <si>
    <t>Bourání zdiva nadzákladového z cihel nebo tvárnic z cihel pálených nebo vápenopískových, na maltu vápennou nebo vápenocementovou</t>
  </si>
  <si>
    <t>70</t>
  </si>
  <si>
    <t>962051116</t>
  </si>
  <si>
    <t>Bourání příček ze ŽB tl do 150 mm</t>
  </si>
  <si>
    <t>-40412034</t>
  </si>
  <si>
    <t>Bourání příček železobetonových tloušťky do 150 mm</t>
  </si>
  <si>
    <t>1*(1,4*2+0,9)*2</t>
  </si>
  <si>
    <t>71</t>
  </si>
  <si>
    <t>963012510</t>
  </si>
  <si>
    <t>Bourání stropů z ŽB desek š do 300 mm tl do 140 mm</t>
  </si>
  <si>
    <t>-2000118855</t>
  </si>
  <si>
    <t>Bourání stropů z desek nebo panelů železobetonových prefabrikovaných s dutinami z desek, š. do 300 mm tl. do 140 mm</t>
  </si>
  <si>
    <t>1,2*9,4*0,13*2</t>
  </si>
  <si>
    <t>72</t>
  </si>
  <si>
    <t>963022819</t>
  </si>
  <si>
    <t>Bourání kamenných schodišťových stupňů zhotovených na místě</t>
  </si>
  <si>
    <t>-1829979538</t>
  </si>
  <si>
    <t>Bourání kamenných schodišťových stupňů oblých, rovných nebo kosých zhotovených na místě</t>
  </si>
  <si>
    <t>venkovní schodiště - k druhotnému použití</t>
  </si>
  <si>
    <t>726,5+28</t>
  </si>
  <si>
    <t>73</t>
  </si>
  <si>
    <t>963053936</t>
  </si>
  <si>
    <t>Bourání ŽB schodišťových ramen monolitických samonosných</t>
  </si>
  <si>
    <t>193483807</t>
  </si>
  <si>
    <t>Bourání železobetonových monolitických schodišťových ramen samonosných</t>
  </si>
  <si>
    <t>74</t>
  </si>
  <si>
    <t>965024131</t>
  </si>
  <si>
    <t>Bourání kamenných podlah nebo dlažeb z desek nebo mozaiky pl přes 1 m2</t>
  </si>
  <si>
    <t>1119865160</t>
  </si>
  <si>
    <t>Bourání podlah kamenných bez podkladního lože, s jakoukoliv výplní spár z desek nebo mozaiky, plochy přes 1 m2</t>
  </si>
  <si>
    <t>7,462*1,499+30,329*1,4+7,5*1,465</t>
  </si>
  <si>
    <t>82,83</t>
  </si>
  <si>
    <t>balkon - k druhotnému použití</t>
  </si>
  <si>
    <t>18*4</t>
  </si>
  <si>
    <t>balkon - parapet - k druhotnému použití</t>
  </si>
  <si>
    <t>30*1</t>
  </si>
  <si>
    <t>75</t>
  </si>
  <si>
    <t>965043341</t>
  </si>
  <si>
    <t>Bourání podkladů pod dlažby betonových s potěrem nebo teracem tl do 100 mm pl přes 4 m2</t>
  </si>
  <si>
    <t>589549729</t>
  </si>
  <si>
    <t>Bourání podkladů pod dlažby nebo litých celistvých podlah a mazanin betonových s potěrem nebo teracem tl. do 100 mm, plochy přes 4 m2</t>
  </si>
  <si>
    <t>72*(0,06+0,065)</t>
  </si>
  <si>
    <t>76</t>
  </si>
  <si>
    <t>965049111</t>
  </si>
  <si>
    <t>Příplatek k bourání betonových mazanin za bourání se svařovanou sítí tl do 100 mm</t>
  </si>
  <si>
    <t>-1072459331</t>
  </si>
  <si>
    <t>Bourání podkladů pod dlažby nebo litých celistvých podlah a mazanin Příplatek k cenám za bourání mazanin betonových se svařovanou sítí, tl. do 100 mm</t>
  </si>
  <si>
    <t>77</t>
  </si>
  <si>
    <t>971033561</t>
  </si>
  <si>
    <t>Vybourání otvorů ve zdivu cihelném pl do 1 m2 na MVC nebo MV tl do 600 mm</t>
  </si>
  <si>
    <t>1741674416</t>
  </si>
  <si>
    <t>Vybourání otvorů ve zdivu základovém nebo nadzákladovém z cihel, tvárnic, příčkovek z cihel pálených na maltu vápennou nebo vápenocementovou plochy do 1 m2, tl. do 600 mm</t>
  </si>
  <si>
    <t>78</t>
  </si>
  <si>
    <t>971033691</t>
  </si>
  <si>
    <t>Vybourání otvorů ve zdivu cihelném pl do 4 m2 na MVC nebo MV tl přes 900 mm</t>
  </si>
  <si>
    <t>-210121556</t>
  </si>
  <si>
    <t>Vybourání otvorů ve zdivu základovém nebo nadzákladovém z cihel, tvárnic, příčkovek z cihel pálených na maltu vápennou nebo vápenocementovou plochy do 4 m2, tl. přes 900 mm</t>
  </si>
  <si>
    <t>2,1*1,1</t>
  </si>
  <si>
    <t>79</t>
  </si>
  <si>
    <t>974032666</t>
  </si>
  <si>
    <t>Vysekání rýh ve stěnách z dutých cihel nebo tvárnic pro vtahování nosníků hl do 150 mm v do 250 mm</t>
  </si>
  <si>
    <t>1245557570</t>
  </si>
  <si>
    <t>Vysekání rýh ve stěnách nebo příčkách z dutých cihel, tvárnic, desek pro vtahování nosníků do zdí před vybouráním otvoru do hl. 150 mm, při výšce nosníku do 250 mm</t>
  </si>
  <si>
    <t>1,3*7</t>
  </si>
  <si>
    <t>80</t>
  </si>
  <si>
    <t>977151124</t>
  </si>
  <si>
    <t>Jádrové vrty diamantovými korunkami do D 180 mm do stavebních materiálů</t>
  </si>
  <si>
    <t>-1077871598</t>
  </si>
  <si>
    <t>Jádrové vrty diamantovými korunkami do stavebních materiálů (železobetonu, betonu, cihel, obkladů, dlažeb, kamene) průměru přes 150 do 180 mm</t>
  </si>
  <si>
    <t>0,15*60</t>
  </si>
  <si>
    <t>81</t>
  </si>
  <si>
    <t>978015391</t>
  </si>
  <si>
    <t>Otlučení vnějších omítek MV nebo MVC  průčelí v rozsahu do 100 %</t>
  </si>
  <si>
    <t>782869829</t>
  </si>
  <si>
    <t>Otlučení omítek vápenných nebo vápenocementových stěn, stropů vnějších, s vyškrabáním spár, s očištěním zdiva, v rozsahu do 100 %</t>
  </si>
  <si>
    <t>170*2</t>
  </si>
  <si>
    <t>82</t>
  </si>
  <si>
    <t>985241111</t>
  </si>
  <si>
    <t>Plombování zdiva betonem s upěchováním včetně vybourání narušeného zdiva</t>
  </si>
  <si>
    <t>1595694727</t>
  </si>
  <si>
    <t>Plombování zdiva včetně vybourání narušeného zdiva betonem s upěchováním</t>
  </si>
  <si>
    <t>83</t>
  </si>
  <si>
    <t>589329310</t>
  </si>
  <si>
    <t>směs pro beton třída C25-30 X0 frakce do 8 mm</t>
  </si>
  <si>
    <t>723690722</t>
  </si>
  <si>
    <t>směsi pro beton prostý a železový třída C 25/30   ( B30) betony stupeň vlivu prostředí - X0, XC1, XC2, XC3, XC4 kamenivo do 8 mm</t>
  </si>
  <si>
    <t>84</t>
  </si>
  <si>
    <t>R915</t>
  </si>
  <si>
    <t>Zakrytí stáv kcí a prvků proti poškození</t>
  </si>
  <si>
    <t>Kč</t>
  </si>
  <si>
    <t>-166342244</t>
  </si>
  <si>
    <t>85</t>
  </si>
  <si>
    <t>R916</t>
  </si>
  <si>
    <t>Rozebrání stáv podhledu balkonu pro výměnu balkon vpustí a uvedení do původního stavu</t>
  </si>
  <si>
    <t>-980990101</t>
  </si>
  <si>
    <t>99</t>
  </si>
  <si>
    <t>Přesun hmot</t>
  </si>
  <si>
    <t>86</t>
  </si>
  <si>
    <t>997013111</t>
  </si>
  <si>
    <t>Vnitrostaveništní doprava suti a vybouraných hmot pro budovy v do 6 m s použitím mechanizace</t>
  </si>
  <si>
    <t>161880706</t>
  </si>
  <si>
    <t>Vnitrostaveništní doprava suti a vybouraných hmot vodorovně do 50 m svisle s použitím mechanizace pro budovy a haly výšky do 6 m</t>
  </si>
  <si>
    <t>87</t>
  </si>
  <si>
    <t>997013501</t>
  </si>
  <si>
    <t>Odvoz suti na skládku a vybouraných hmot nebo meziskládku do 1 km se složením</t>
  </si>
  <si>
    <t>1096232258</t>
  </si>
  <si>
    <t>Odvoz suti a vybouraných hmot na skládku nebo meziskládku se složením, na vzdálenost do 1 km</t>
  </si>
  <si>
    <t>88</t>
  </si>
  <si>
    <t>997013509</t>
  </si>
  <si>
    <t>Příplatek k odvozu suti a vybouraných hmot na skládku ZKD 1 km přes 1 km</t>
  </si>
  <si>
    <t>1646622122</t>
  </si>
  <si>
    <t>Odvoz suti a vybouraných hmot na skládku nebo meziskládku se složením, na vzdálenost Příplatek k ceně za každý další i započatý 1 km přes 1 km</t>
  </si>
  <si>
    <t>89</t>
  </si>
  <si>
    <t>997013803</t>
  </si>
  <si>
    <t>Poplatek za uložení stavebního odpadu z keramických materiálů na skládce (skládkovné)</t>
  </si>
  <si>
    <t>-1052499609</t>
  </si>
  <si>
    <t>Poplatek za uložení stavebního odpadu na skládce (skládkovné) z keramických materiálů</t>
  </si>
  <si>
    <t>90</t>
  </si>
  <si>
    <t>997013805</t>
  </si>
  <si>
    <t>Poplatek za uložení stavebního odpadu z omítky na skládce (skládkovné)</t>
  </si>
  <si>
    <t>2037752464</t>
  </si>
  <si>
    <t>Poplatek za uložení stavebního odpadu na skládce (skládkovné) z omítky</t>
  </si>
  <si>
    <t>91</t>
  </si>
  <si>
    <t>997013801</t>
  </si>
  <si>
    <t>Poplatek za uložení stavebního betonového odpadu na skládce (skládkovné)</t>
  </si>
  <si>
    <t>748909755</t>
  </si>
  <si>
    <t>Poplatek za uložení stavebního odpadu na skládce (skládkovné) betonového</t>
  </si>
  <si>
    <t>92</t>
  </si>
  <si>
    <t>997013814</t>
  </si>
  <si>
    <t>Poplatek za uložení stavebního odpadu z izolačních hmot na skládce (skládkovné)</t>
  </si>
  <si>
    <t>-867878564</t>
  </si>
  <si>
    <t>Poplatek za uložení stavebního odpadu na skládce (skládkovné) z izolačních materiálů</t>
  </si>
  <si>
    <t>93</t>
  </si>
  <si>
    <t>998011001</t>
  </si>
  <si>
    <t>Přesun hmot pro budovy zděné v do 6 m</t>
  </si>
  <si>
    <t>-1754875329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</si>
  <si>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</si>
  <si>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</si>
  <si>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</si>
  <si>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</si>
  <si>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</si>
  <si>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94</t>
  </si>
  <si>
    <t>71101R</t>
  </si>
  <si>
    <t>Injektáž zdiva dle TP_7110_09</t>
  </si>
  <si>
    <t>-1634508487</t>
  </si>
  <si>
    <t>32,75</t>
  </si>
  <si>
    <t>95</t>
  </si>
  <si>
    <t>71102R</t>
  </si>
  <si>
    <t>Stěrka izolační minerální dle TP_7110_02, TP_7110_03</t>
  </si>
  <si>
    <t>-1512650028</t>
  </si>
  <si>
    <t>sanace zdiva pod venkovním schodištěm</t>
  </si>
  <si>
    <t>4,28*32,75</t>
  </si>
  <si>
    <t>96</t>
  </si>
  <si>
    <t>71103R</t>
  </si>
  <si>
    <t>Izol.ost.spára těsnění bentonitová páska vč lem pásky</t>
  </si>
  <si>
    <t>2085298392</t>
  </si>
  <si>
    <t>(2,3+1,2)*2*2</t>
  </si>
  <si>
    <t>97</t>
  </si>
  <si>
    <t>71104R</t>
  </si>
  <si>
    <t>Stěrka bitumenová stěrka vč penetrace dle TP_7110_02, TP_7110_19</t>
  </si>
  <si>
    <t>1828895131</t>
  </si>
  <si>
    <t>(0,8*9+0,2*(9*2+0,8))*2</t>
  </si>
  <si>
    <t>98</t>
  </si>
  <si>
    <t>71105R</t>
  </si>
  <si>
    <t>Stěrka izolační minerální dle TP_7110_02, TP_7110_17</t>
  </si>
  <si>
    <t>1272119085</t>
  </si>
  <si>
    <t>větrací kanál - stěny, strop</t>
  </si>
  <si>
    <t>(1,2*9,4+1,35*(1,4*2+1,2)+2,35*9*2)*2</t>
  </si>
  <si>
    <t>0,6*30</t>
  </si>
  <si>
    <t>711161515</t>
  </si>
  <si>
    <t>Izolace fóliemi nopovými pro ochranu asfaltových stěrkových izolací zatížitelnost 400 kN/m2</t>
  </si>
  <si>
    <t>734125914</t>
  </si>
  <si>
    <t>Izolace nopovými foliemi na ploše svislé drenážní a ochranný systém asfaltových stěrkových hydroizolací, zatížitelnost 400 kN/m2</t>
  </si>
  <si>
    <t>sanace pod venkovním schodištěm</t>
  </si>
  <si>
    <t>140,17</t>
  </si>
  <si>
    <t>1*(9,4*2+1,2)*2</t>
  </si>
  <si>
    <t>712</t>
  </si>
  <si>
    <t>Povlakové krytiny</t>
  </si>
  <si>
    <t>712300831</t>
  </si>
  <si>
    <t>Odstranění povlakové krytiny střech do 10° jednovrstvé</t>
  </si>
  <si>
    <t>-596487561</t>
  </si>
  <si>
    <t>Odstranění ze střech plochých do 10 st. krytiny povlakové jednovrstvé</t>
  </si>
  <si>
    <t>101</t>
  </si>
  <si>
    <t>712300832</t>
  </si>
  <si>
    <t>Odstranění povlakové krytiny střech do 10° dvouvrstvé</t>
  </si>
  <si>
    <t>820411756</t>
  </si>
  <si>
    <t>Odstranění ze střech plochých do 10 st. krytiny povlakové dvouvrstvé</t>
  </si>
  <si>
    <t>102</t>
  </si>
  <si>
    <t>712341559</t>
  </si>
  <si>
    <t>Provedení povlakové krytiny střech do 10° pásy NAIP přitavením v plné ploše</t>
  </si>
  <si>
    <t>1687594654</t>
  </si>
  <si>
    <t>Provedení povlakové krytiny střech plochých do 10 st. pásy přitavením NAIP v plné ploše</t>
  </si>
  <si>
    <t>72*2</t>
  </si>
  <si>
    <t>schodiště</t>
  </si>
  <si>
    <t>(726,5*0,35+1,6*50)*2</t>
  </si>
  <si>
    <t>103</t>
  </si>
  <si>
    <t>628522545</t>
  </si>
  <si>
    <t xml:space="preserve">pás asfaltovaný modifikovaný SBS </t>
  </si>
  <si>
    <t>12985746</t>
  </si>
  <si>
    <t xml:space="preserve">pásy s modifikovaným asfaltem vložka textilie asfaltované pásy modifikované special(-25°C) </t>
  </si>
  <si>
    <t>406,275*1,15 'Přepočtené koeficientem množství</t>
  </si>
  <si>
    <t>104</t>
  </si>
  <si>
    <t>628522565</t>
  </si>
  <si>
    <t>1278515359</t>
  </si>
  <si>
    <t>105</t>
  </si>
  <si>
    <t>712341659</t>
  </si>
  <si>
    <t>Provedení povlakové krytiny střech do 10° pásy NAIP přitavením bodově</t>
  </si>
  <si>
    <t>1604381637</t>
  </si>
  <si>
    <t>Provedení povlakové krytiny střech plochých do 10 st. pásy přitavením NAIP bodově</t>
  </si>
  <si>
    <t>106</t>
  </si>
  <si>
    <t>-1573951443</t>
  </si>
  <si>
    <t>72*1,15 'Přepočtené koeficientem množství</t>
  </si>
  <si>
    <t>713</t>
  </si>
  <si>
    <t>Izolace tepelné</t>
  </si>
  <si>
    <t>107</t>
  </si>
  <si>
    <t>713140821</t>
  </si>
  <si>
    <t>Odstranění tepelné izolace střech nadstřešní volně kladených z polystyrenu tl do 100 mm</t>
  </si>
  <si>
    <t>-890167918</t>
  </si>
  <si>
    <t>Odstranění tepelné izolace běžných stavebních konstrukcí z rohoží, pásů, dílců, desek, bloků střech plochých nadstřešních izolací volně položených z polystyrenu, tloušťka izolace do 100 mm</t>
  </si>
  <si>
    <t>108</t>
  </si>
  <si>
    <t>713141121</t>
  </si>
  <si>
    <t>Montáž izolace tepelné střech plochých lepené asfaltem bodově 1 vrstva rohoží, pásů, dílců, desek</t>
  </si>
  <si>
    <t>-316136328</t>
  </si>
  <si>
    <t>Montáž tepelné izolace střech plochých rohožemi, pásy, deskami, dílci, bloky (izolační materiál ve specifikaci) přilepenými asfaltem za horka bodově, jednovrstvá</t>
  </si>
  <si>
    <t>109</t>
  </si>
  <si>
    <t>283759160</t>
  </si>
  <si>
    <t>deska z pěnového polystyrenu EPS 150 S 1000 x 1000 x 1000 mm</t>
  </si>
  <si>
    <t>2080514192</t>
  </si>
  <si>
    <t>desky z lehčených plastů desky z pěnového polystyrénu - samozhášivého EN 13 163 - EPS 002/03 rozměry desek - 1000 x 1000 mm nebo 1000 x 500 mm typ EPS 150 S stabil , objemová hmotnost 25-30 kg/m3 tepelně izolační desky pro izolace s velmi vysokými nároky na pevnost v tlaku a ohybu (vysoce zatížené podlahy, střechy apod.) formát 1000 x 500 (1000) mm</t>
  </si>
  <si>
    <t>72*0,07</t>
  </si>
  <si>
    <t>110</t>
  </si>
  <si>
    <t>2834R</t>
  </si>
  <si>
    <t>Přípl za nakašírovaný asfalt izol pás Top</t>
  </si>
  <si>
    <t>-2122048798</t>
  </si>
  <si>
    <t>721</t>
  </si>
  <si>
    <t>Zdravotechnika - vnitřní kanalizace</t>
  </si>
  <si>
    <t>111</t>
  </si>
  <si>
    <t>72101R</t>
  </si>
  <si>
    <t>D+M střešní vpust vyhřívaná D100</t>
  </si>
  <si>
    <t>-1553186325</t>
  </si>
  <si>
    <t>767</t>
  </si>
  <si>
    <t>Konstrukce zámečnické</t>
  </si>
  <si>
    <t>112</t>
  </si>
  <si>
    <t>76781</t>
  </si>
  <si>
    <t>D+M poklop odvětravacího kanálu pod schodištěm, vel.850/890 - Z7</t>
  </si>
  <si>
    <t>-1290058678</t>
  </si>
  <si>
    <t>113</t>
  </si>
  <si>
    <t>76782</t>
  </si>
  <si>
    <t xml:space="preserve">D+M vnější zábradlí, žár pozink - Z8 
</t>
  </si>
  <si>
    <t>1215909776</t>
  </si>
  <si>
    <t>114</t>
  </si>
  <si>
    <t>76783</t>
  </si>
  <si>
    <t xml:space="preserve">D+M klemp manžez dešť svodů z TiZn plechu - Z50 
</t>
  </si>
  <si>
    <t>-1583670213</t>
  </si>
  <si>
    <t>115</t>
  </si>
  <si>
    <t>76784</t>
  </si>
  <si>
    <t>D+M větrací mřížka ocel, vel.150150, nátěr - Z69</t>
  </si>
  <si>
    <t>1566660458</t>
  </si>
  <si>
    <t>116</t>
  </si>
  <si>
    <t>76785</t>
  </si>
  <si>
    <t>D+M poklop na VZT kanál, vel.700/800</t>
  </si>
  <si>
    <t>1552773627</t>
  </si>
  <si>
    <t>117</t>
  </si>
  <si>
    <t>76786</t>
  </si>
  <si>
    <t>D+M ocel dveře EI90, vč zárubně a kování, vel.800/1970</t>
  </si>
  <si>
    <t>-67826339</t>
  </si>
  <si>
    <t>777</t>
  </si>
  <si>
    <t>Podlahy lité</t>
  </si>
  <si>
    <t>118</t>
  </si>
  <si>
    <t>777615213</t>
  </si>
  <si>
    <t>Nátěry epoxidové podlah betonových dvojnásobné</t>
  </si>
  <si>
    <t>170551609</t>
  </si>
  <si>
    <t xml:space="preserve">Nátěry epoxidové podlah s penetrací s penetrací betonových dvojnásobné </t>
  </si>
  <si>
    <t>119</t>
  </si>
  <si>
    <t>777695113</t>
  </si>
  <si>
    <t xml:space="preserve">Nátěry podlah betonových jednonásobné </t>
  </si>
  <si>
    <t>1253019201</t>
  </si>
  <si>
    <t xml:space="preserve">Nátěry ostatní podlah s penetrací betonových jednonásobné </t>
  </si>
  <si>
    <t>782</t>
  </si>
  <si>
    <t>Dokončovací práce - obklady z kamene</t>
  </si>
  <si>
    <t>120</t>
  </si>
  <si>
    <t>771591121</t>
  </si>
  <si>
    <t>Podlahy roznášecí rohož drenážní a separační na podklad lepená</t>
  </si>
  <si>
    <t>-1260049714</t>
  </si>
  <si>
    <t>726,5*0,35+1,6*50</t>
  </si>
  <si>
    <t>121</t>
  </si>
  <si>
    <t>78201.1</t>
  </si>
  <si>
    <t>D+M kamen stupňů venkovního schodiště, vč povrch úpravy a nerez kotvení - KA1a</t>
  </si>
  <si>
    <t>-1288370632</t>
  </si>
  <si>
    <t>venkovní schodiště</t>
  </si>
  <si>
    <t>145,3+5</t>
  </si>
  <si>
    <t>122</t>
  </si>
  <si>
    <t>78201.2</t>
  </si>
  <si>
    <t>Repase, doplnění a zpětná mtž stáv kamen schodiště, vč povrch úpravy a nerez kotvení - KA1b</t>
  </si>
  <si>
    <t>968067243</t>
  </si>
  <si>
    <t>(726,5+28)-150,3</t>
  </si>
  <si>
    <t>123</t>
  </si>
  <si>
    <t>78202.1</t>
  </si>
  <si>
    <t>D+M kamen podesta do lepidla, tl.30mm - KA2a</t>
  </si>
  <si>
    <t>412156991</t>
  </si>
  <si>
    <t>124</t>
  </si>
  <si>
    <t>78202.2</t>
  </si>
  <si>
    <t>D+M kamen podesta do lepidla, tl.100mm - KA2b</t>
  </si>
  <si>
    <t>1923822551</t>
  </si>
  <si>
    <t>1,6*50</t>
  </si>
  <si>
    <t>125</t>
  </si>
  <si>
    <t>78202.3</t>
  </si>
  <si>
    <t>Dmtž, zpětná mtž, repase a doplnění stáv kamen soklu - KA2c</t>
  </si>
  <si>
    <t>152115927</t>
  </si>
  <si>
    <t>126</t>
  </si>
  <si>
    <t>78203</t>
  </si>
  <si>
    <t>D+M kamen soklu v,150mm - KA21</t>
  </si>
  <si>
    <t>1284925049</t>
  </si>
  <si>
    <t>D+M kamen podesta do lepidla, tl.30mm - KA2</t>
  </si>
  <si>
    <t>venkovní schodiště - mezipodesta</t>
  </si>
  <si>
    <t>127</t>
  </si>
  <si>
    <t>78224</t>
  </si>
  <si>
    <t>D+M kamen římsa, vel.200/200 - KA32</t>
  </si>
  <si>
    <t>-1087184699</t>
  </si>
  <si>
    <t>2,5*8</t>
  </si>
  <si>
    <t>128</t>
  </si>
  <si>
    <t>78225</t>
  </si>
  <si>
    <t>Úprava přech stáv soklu podesty vstup schod - KA34</t>
  </si>
  <si>
    <t>-1431506926</t>
  </si>
  <si>
    <t>129</t>
  </si>
  <si>
    <t>78226</t>
  </si>
  <si>
    <t>Úprava přech stav soklu podesty vstup schod - KA35</t>
  </si>
  <si>
    <t>1129288368</t>
  </si>
  <si>
    <t>130</t>
  </si>
  <si>
    <t>78207</t>
  </si>
  <si>
    <t>Dmtž, zpětná mtž, repase a doplnění stáv kamen krycích desek, š.1,1m - KA36</t>
  </si>
  <si>
    <t>-1859096964</t>
  </si>
  <si>
    <t>131</t>
  </si>
  <si>
    <t>78208</t>
  </si>
  <si>
    <t>D+M kamen dlažby balkonu tl.40mm, vč rektifikovaných terčů a příslušenství</t>
  </si>
  <si>
    <t>-1734130906</t>
  </si>
  <si>
    <t>2 - Zdravotně technické instalace</t>
  </si>
  <si>
    <t>Hloubení rýh š&gt;600-2000mm zapaž.i nazapaž. v hornině 3 &lt;100m3, - s urovnáním dna do předepsaného profilu a spádu, s příp. nutným přehozením, výkopku na vzdálenost do 3m ve výkopišti, s přehozením výkopku na přilehlém</t>
  </si>
  <si>
    <t>-1734044087</t>
  </si>
  <si>
    <t>Poznámka k položce:
terénu na vzdálenost do 5m od podélné osy rýhy nebo s naložením výkopku na, dopravní prostředek, 8,5x1,1x0,80 +6,80x1,45x0,80 + 51,30 x 0,80x1,01 + 17,70 x 1,94 x1,00=91,35</t>
  </si>
  <si>
    <t>132203302</t>
  </si>
  <si>
    <t>Hloub.rýh pro drény sběrné i svodné DN&lt;200 hl.&lt;1,10m ve skl.ter.&lt;15° v hor.3, - v jakémkoliv množství, s úpravou do předepsaného spádu, v suchu, mokru i ve, vodě</t>
  </si>
  <si>
    <t>637284652</t>
  </si>
  <si>
    <t>Vodorovné přemístění výkopku po suchu z horniny 1-4 na vzdálenost &gt;9000-10000m, - pro všechny druhy dopravních prostředků, bez naložení výkopku, ale se složením, bez rozhrnutí</t>
  </si>
  <si>
    <t>1175182213</t>
  </si>
  <si>
    <t>Zásyp sypaninou se zhutněním jam,šachet,rýh nebo kolem objektů v těchto vykopávkách, - z jakékoliv horniny, s uložením výkopku ve vrstvách</t>
  </si>
  <si>
    <t>-1521868258</t>
  </si>
  <si>
    <t>Obsyp potrubí bez prohoz.sypaniny, (8,5 + 6,8 +v 51,30)x 0,8 x0,3+17,7 x 1,00x0,3 =22,0</t>
  </si>
  <si>
    <t>-1053295865</t>
  </si>
  <si>
    <t>212752112</t>
  </si>
  <si>
    <t>Trativody z drenáž.trubek DN80 nebo DN100 v otevřeném výkopu, - se zřízením štěrkopískového lože pod trubky a s jejich obsypem v průměrném, celkovém množství do 0,15m3/m</t>
  </si>
  <si>
    <t>899514540</t>
  </si>
  <si>
    <t>5833749700</t>
  </si>
  <si>
    <t>Štěrkopísek předrcený 0-32mm N1</t>
  </si>
  <si>
    <t>1598417323</t>
  </si>
  <si>
    <t>998271201</t>
  </si>
  <si>
    <t>Přesun hmot pro kanaliz.(stoky) hloub.zděné v otevřeném výkopu (aut.vým.)</t>
  </si>
  <si>
    <t>784953821</t>
  </si>
  <si>
    <t>Poznámka k položce:
(52 t )</t>
  </si>
  <si>
    <t>451573111</t>
  </si>
  <si>
    <t>Lože pod potrubí,stoky a drobné objekty v otevř.výkopu, z písku a štěrkopísku &lt;63mm</t>
  </si>
  <si>
    <t>-854916395</t>
  </si>
  <si>
    <t>1683252903</t>
  </si>
  <si>
    <t>Poznámka k položce:
( 13,245 t )</t>
  </si>
  <si>
    <t>969021121</t>
  </si>
  <si>
    <t>Vybourání kanalizačního potrubí DN&lt;200mm</t>
  </si>
  <si>
    <t>2026827933</t>
  </si>
  <si>
    <t>971024561</t>
  </si>
  <si>
    <t>Vybourání otvorů ve zdivu zákl./nadzákl. kamenném na MV,MVC, pl.&lt;1,00m2, tl.&lt;600mm</t>
  </si>
  <si>
    <t>1565524732</t>
  </si>
  <si>
    <t>998223011</t>
  </si>
  <si>
    <t>Přesun hmot pro pozemní komunikace s krytem dlážděným, lib.délky objektu (aut.vým.)</t>
  </si>
  <si>
    <t>-1365007087</t>
  </si>
  <si>
    <t>Poznámka k položce:
( 0,1 t )</t>
  </si>
  <si>
    <t>721176223</t>
  </si>
  <si>
    <t>Potrubí KG svodné (ležaté) DN 125x3,2mm v zemi,</t>
  </si>
  <si>
    <t>-2019884085</t>
  </si>
  <si>
    <t>721176224</t>
  </si>
  <si>
    <t>Potrubí KG svodné (ležaté) DN 150 x 3,6 mm v zemi,</t>
  </si>
  <si>
    <t>-1534538558</t>
  </si>
  <si>
    <t>721176222</t>
  </si>
  <si>
    <t>Potrubí KG svodné (ležaté) DN 100x3,2mm v zemi, Pipe-Life</t>
  </si>
  <si>
    <t>1907282537</t>
  </si>
  <si>
    <t>2708</t>
  </si>
  <si>
    <t>vpust terasová vyhřívaná</t>
  </si>
  <si>
    <t>soub.</t>
  </si>
  <si>
    <t>-1114246337</t>
  </si>
  <si>
    <t>3108</t>
  </si>
  <si>
    <t>Vpust dvorní s litinovou mříží, odkalovacím košem, a suchou klapkou proti zápachu</t>
  </si>
  <si>
    <t>250196605</t>
  </si>
  <si>
    <t>2508</t>
  </si>
  <si>
    <t>šachta revizní plastová DN400 na drenáži</t>
  </si>
  <si>
    <t>komp</t>
  </si>
  <si>
    <t>-1820567221</t>
  </si>
  <si>
    <t>2608</t>
  </si>
  <si>
    <t>plynotěsný poklop zadlážděný 400/400</t>
  </si>
  <si>
    <t>-294620980</t>
  </si>
  <si>
    <t>2808</t>
  </si>
  <si>
    <t>napojení do stávající šachty a vpusti</t>
  </si>
  <si>
    <t>1057569446</t>
  </si>
  <si>
    <t>2908</t>
  </si>
  <si>
    <t>oprava stávající vpusti + osazení nové mříže</t>
  </si>
  <si>
    <t>1180832149</t>
  </si>
  <si>
    <t>721242115</t>
  </si>
  <si>
    <t>Lapač střeš.splavenin  DN 100</t>
  </si>
  <si>
    <t>-322034344</t>
  </si>
  <si>
    <t>3008</t>
  </si>
  <si>
    <t>napojení na stáv.kanalizaci -terasová vpust</t>
  </si>
  <si>
    <t>1792916815</t>
  </si>
  <si>
    <t>721290111</t>
  </si>
  <si>
    <t>Zkouška těs kanal.vodou DN&lt;125</t>
  </si>
  <si>
    <t>-1011014823</t>
  </si>
  <si>
    <t>721290112</t>
  </si>
  <si>
    <t>Zkouška těs kanal.vodou DN 150 nebo DN 200</t>
  </si>
  <si>
    <t>-217814692</t>
  </si>
  <si>
    <t>998276101</t>
  </si>
  <si>
    <t>Přesun hmot pro trub.vedení z trub plast. nebo sklolam., v otevřeném výkopu (aut.vým.)</t>
  </si>
  <si>
    <t>518869267</t>
  </si>
  <si>
    <t>Poznámka k položce:
( 5,680 t )</t>
  </si>
  <si>
    <t>3 - Silnoproudé rozvody , DEVI systém</t>
  </si>
  <si>
    <t>M - Práce a dodávky M</t>
  </si>
  <si>
    <t xml:space="preserve">    21-M - Elektromontáže</t>
  </si>
  <si>
    <t xml:space="preserve">      21,1 - Materiál elektromontážní</t>
  </si>
  <si>
    <t xml:space="preserve">        D2 - Kabely</t>
  </si>
  <si>
    <t xml:space="preserve">        D4 - Materiál úložný</t>
  </si>
  <si>
    <t xml:space="preserve">        D5 - Rozvaděče</t>
  </si>
  <si>
    <t xml:space="preserve">        D6 - Ostatní</t>
  </si>
  <si>
    <t xml:space="preserve">        D7 - Elektrický ohřev</t>
  </si>
  <si>
    <t xml:space="preserve">      21.2 - Elektromontáže</t>
  </si>
  <si>
    <t xml:space="preserve">        D2.2 - Kabely</t>
  </si>
  <si>
    <t xml:space="preserve">        D4.2 - Materiál úložný</t>
  </si>
  <si>
    <t xml:space="preserve">        D5.2 - Rozvaděče</t>
  </si>
  <si>
    <t xml:space="preserve">        D6.2 - Ostatní</t>
  </si>
  <si>
    <t xml:space="preserve">        D7.2 - Elektrický ohřev</t>
  </si>
  <si>
    <t xml:space="preserve">      21.3 - Ostatní náklady</t>
  </si>
  <si>
    <t xml:space="preserve">        D5.3 - Rozvaděče</t>
  </si>
  <si>
    <t xml:space="preserve">        D6.3 - Ostatní</t>
  </si>
  <si>
    <t xml:space="preserve">        D7.3 - Elektrický ohřev</t>
  </si>
  <si>
    <t xml:space="preserve">      21.4 - Revize</t>
  </si>
  <si>
    <t xml:space="preserve">        D6.4 - Ostatní</t>
  </si>
  <si>
    <t>Práce a dodávky M</t>
  </si>
  <si>
    <t>21-M</t>
  </si>
  <si>
    <t>Elektromontáže</t>
  </si>
  <si>
    <t>21,1</t>
  </si>
  <si>
    <t>Materiál elektromontážní</t>
  </si>
  <si>
    <t>D2</t>
  </si>
  <si>
    <t>Kabely</t>
  </si>
  <si>
    <t>101105</t>
  </si>
  <si>
    <t>kabel CYKY-J 3x1,5</t>
  </si>
  <si>
    <t>-75365990</t>
  </si>
  <si>
    <t>101106</t>
  </si>
  <si>
    <t>kabel CYKY-J 3x2,5</t>
  </si>
  <si>
    <t>301016317</t>
  </si>
  <si>
    <t>140005</t>
  </si>
  <si>
    <t>kabel 1kV CXKH-R (O) B2ca s1 d0 2x1,5</t>
  </si>
  <si>
    <t>-1743106145</t>
  </si>
  <si>
    <t>140105</t>
  </si>
  <si>
    <t>kabel 1kV CXKH-R (J) B2ca s1 d0 3x1,5</t>
  </si>
  <si>
    <t>-307251691</t>
  </si>
  <si>
    <t>140106</t>
  </si>
  <si>
    <t>kabel 1kV CXKH-R (J) B2ca s1 d0 3x2,5</t>
  </si>
  <si>
    <t>762304481</t>
  </si>
  <si>
    <t>D4</t>
  </si>
  <si>
    <t>Materiál úložný</t>
  </si>
  <si>
    <t>315122</t>
  </si>
  <si>
    <t>krabice pancéř plast 81x81x34 IP66 +svorkovnice</t>
  </si>
  <si>
    <t>ks</t>
  </si>
  <si>
    <t>-11367455</t>
  </si>
  <si>
    <t>313123</t>
  </si>
  <si>
    <t>krabice lištová bezhalogen. 81x81x28 +víko a svork</t>
  </si>
  <si>
    <t>225003352</t>
  </si>
  <si>
    <t>321124</t>
  </si>
  <si>
    <t>trubka ohebná PVC pr. 20mm</t>
  </si>
  <si>
    <t>1308021571</t>
  </si>
  <si>
    <t>333151</t>
  </si>
  <si>
    <t>lišta vkládací bezhalogenová 40x20</t>
  </si>
  <si>
    <t>-1846347796</t>
  </si>
  <si>
    <t>D5</t>
  </si>
  <si>
    <t>Rozvaděče</t>
  </si>
  <si>
    <t>434400</t>
  </si>
  <si>
    <t>jistič 1+Npól/ch.B/ 6A</t>
  </si>
  <si>
    <t>-461073154</t>
  </si>
  <si>
    <t>438032</t>
  </si>
  <si>
    <t>proud chránič+jistič 2p/1+N 10C-N1-030AC</t>
  </si>
  <si>
    <t>637934177</t>
  </si>
  <si>
    <t>D6</t>
  </si>
  <si>
    <t>Ostatní</t>
  </si>
  <si>
    <t>900050</t>
  </si>
  <si>
    <t>Drobný elektromontážní materiál (šrouby ...)</t>
  </si>
  <si>
    <t>354477853</t>
  </si>
  <si>
    <t>933</t>
  </si>
  <si>
    <t>ohnivzdorná přepážka sádroperlit(obecná položka)</t>
  </si>
  <si>
    <t>692998793</t>
  </si>
  <si>
    <t>9331</t>
  </si>
  <si>
    <t>Prořez elektromontážního materiálu</t>
  </si>
  <si>
    <t>-490465187</t>
  </si>
  <si>
    <t>9332</t>
  </si>
  <si>
    <t>Materiál podružný</t>
  </si>
  <si>
    <t>294560549</t>
  </si>
  <si>
    <t>D7</t>
  </si>
  <si>
    <t>Elektrický ohřev</t>
  </si>
  <si>
    <t>900091</t>
  </si>
  <si>
    <t>Inteligentní samoregulační topný kabel 28W/m</t>
  </si>
  <si>
    <t>-1934204191</t>
  </si>
  <si>
    <t>-217988429</t>
  </si>
  <si>
    <t>900092</t>
  </si>
  <si>
    <t>ochranný profil pro okapový svod</t>
  </si>
  <si>
    <t>1522041896</t>
  </si>
  <si>
    <t>900032</t>
  </si>
  <si>
    <t>Termostat vč. teplotního a vlhkostního čidla</t>
  </si>
  <si>
    <t>1037947614</t>
  </si>
  <si>
    <t>21.2</t>
  </si>
  <si>
    <t>D2.2</t>
  </si>
  <si>
    <t>210800103</t>
  </si>
  <si>
    <t>kabel Cu(-CYKY) pod omítkou do 2x4/3x2,5/5x1,5</t>
  </si>
  <si>
    <t>-598396158</t>
  </si>
  <si>
    <t>-1372016106</t>
  </si>
  <si>
    <t>210810941</t>
  </si>
  <si>
    <t>kabel(-1kV CHKE) volně uložený do 2x4/3x2,5/4x1,5</t>
  </si>
  <si>
    <t>-32321938</t>
  </si>
  <si>
    <t>900414243</t>
  </si>
  <si>
    <t>560422916</t>
  </si>
  <si>
    <t>210100001</t>
  </si>
  <si>
    <t>ukončení v rozvaděči vč.zapojení vodiče do 2,5mm2</t>
  </si>
  <si>
    <t>-817504048</t>
  </si>
  <si>
    <t>210100101</t>
  </si>
  <si>
    <t>ukončení na svorkovnici vodič do 16mm2</t>
  </si>
  <si>
    <t>314668406</t>
  </si>
  <si>
    <t>D4.2</t>
  </si>
  <si>
    <t>210010453</t>
  </si>
  <si>
    <t>krabice plast pro P rozvod vč.zapojení</t>
  </si>
  <si>
    <t>-1570673248</t>
  </si>
  <si>
    <t>210010332</t>
  </si>
  <si>
    <t>krabice lištová vč.svorkovn. a zapojení</t>
  </si>
  <si>
    <t>1895031804</t>
  </si>
  <si>
    <t>210010003</t>
  </si>
  <si>
    <t>trubka plast ohebná,pod omítkou,pr.23</t>
  </si>
  <si>
    <t>-924839613</t>
  </si>
  <si>
    <t>210010105</t>
  </si>
  <si>
    <t>lišta vkládací úplná pevně uložená do š.40mm</t>
  </si>
  <si>
    <t>2092620426</t>
  </si>
  <si>
    <t>D5.2</t>
  </si>
  <si>
    <t>210120421</t>
  </si>
  <si>
    <t>jistič vč.zapojení 2pól/25A</t>
  </si>
  <si>
    <t>391220765</t>
  </si>
  <si>
    <t>210120481</t>
  </si>
  <si>
    <t>proudový chránič vč.zapojení 2pól/25A</t>
  </si>
  <si>
    <t>-2041859285</t>
  </si>
  <si>
    <t>D6.2</t>
  </si>
  <si>
    <t>210020941</t>
  </si>
  <si>
    <t>ohnivzdorná přepážka ze sádroperlitu</t>
  </si>
  <si>
    <t>-1694918001</t>
  </si>
  <si>
    <t>2109</t>
  </si>
  <si>
    <t>PPV pro elektromontáže</t>
  </si>
  <si>
    <t>-2042146620</t>
  </si>
  <si>
    <t>D7.2</t>
  </si>
  <si>
    <t>210802406</t>
  </si>
  <si>
    <t>šňůra střední volně ulož.do 2x6/4x4/5x2,5/7x1,5</t>
  </si>
  <si>
    <t>-670494061</t>
  </si>
  <si>
    <t>1995282241</t>
  </si>
  <si>
    <t>210990082</t>
  </si>
  <si>
    <t>přilepení ochran. profilu pomocí lepidla +lepidlo</t>
  </si>
  <si>
    <t>415026916</t>
  </si>
  <si>
    <t>210990043</t>
  </si>
  <si>
    <t>Montáž termostatu vč. zapojení a nastavení</t>
  </si>
  <si>
    <t>-946316203</t>
  </si>
  <si>
    <t>21.3</t>
  </si>
  <si>
    <t>Ostatní náklady</t>
  </si>
  <si>
    <t>D5.3</t>
  </si>
  <si>
    <t>219990052</t>
  </si>
  <si>
    <t>práce v rozvaděči RS11</t>
  </si>
  <si>
    <t>hod</t>
  </si>
  <si>
    <t>753163708</t>
  </si>
  <si>
    <t>D6.3</t>
  </si>
  <si>
    <t>219001215</t>
  </si>
  <si>
    <t>vybour.otvoru ve zdi/cihla/ do pr.60mm/tl.do 0,90m</t>
  </si>
  <si>
    <t>2011871968</t>
  </si>
  <si>
    <t>219002611</t>
  </si>
  <si>
    <t>vysekání rýhy/zeď cihla/ hl.do 30mm/š.do 30mm</t>
  </si>
  <si>
    <t>-1162741733</t>
  </si>
  <si>
    <t>219003691</t>
  </si>
  <si>
    <t>omítka hladká rýhy ve stěně do 30mm vč.malty MV</t>
  </si>
  <si>
    <t>-2032477736</t>
  </si>
  <si>
    <t>D7.3</t>
  </si>
  <si>
    <t>210990083</t>
  </si>
  <si>
    <t>kompletace, zkoušky topného systému</t>
  </si>
  <si>
    <t>-955977543</t>
  </si>
  <si>
    <t>21.4</t>
  </si>
  <si>
    <t>Revize</t>
  </si>
  <si>
    <t>D6.4</t>
  </si>
  <si>
    <t>217309013</t>
  </si>
  <si>
    <t>vypracování revizní zprávy</t>
  </si>
  <si>
    <t>1853803717</t>
  </si>
  <si>
    <t>4 - Slaboproudé rozvody</t>
  </si>
  <si>
    <t xml:space="preserve">    22-M - Montáže oznam. a zabezp. zařízení</t>
  </si>
  <si>
    <t xml:space="preserve">      Evakuační rozhlas - Evakuační rozhlas</t>
  </si>
  <si>
    <t>22-M</t>
  </si>
  <si>
    <t>Montáže oznam. a zabezp. zařízení</t>
  </si>
  <si>
    <t>Evakuační rozhlas</t>
  </si>
  <si>
    <t>1423/1</t>
  </si>
  <si>
    <t>trubka ohebná PVC</t>
  </si>
  <si>
    <t>1168938374</t>
  </si>
  <si>
    <t>KU 68-1902</t>
  </si>
  <si>
    <t>krabice</t>
  </si>
  <si>
    <t>1010346402</t>
  </si>
  <si>
    <t>Pol1</t>
  </si>
  <si>
    <t>protahovací vodič do trubek AY 2.5 č</t>
  </si>
  <si>
    <t>2128891713</t>
  </si>
  <si>
    <t>Pol2</t>
  </si>
  <si>
    <t>drážka pro trubku 23 vč. začištění</t>
  </si>
  <si>
    <t>2081131926</t>
  </si>
  <si>
    <t>Pol3</t>
  </si>
  <si>
    <t>průraz zdí vč. začištění</t>
  </si>
  <si>
    <t>1500383804</t>
  </si>
  <si>
    <t>Pol4</t>
  </si>
  <si>
    <t>protipožární ucpávka průrazu mezi požárními úseky</t>
  </si>
  <si>
    <t>-1176418952</t>
  </si>
  <si>
    <t>Pol5</t>
  </si>
  <si>
    <t>drobný montážní, úložný + podružný materiál</t>
  </si>
  <si>
    <t>kpl</t>
  </si>
  <si>
    <t>2021365912</t>
  </si>
  <si>
    <t>8 - Vedlejší náklady</t>
  </si>
  <si>
    <t>VRN - Vedlejší rozpočtové náklady</t>
  </si>
  <si>
    <t xml:space="preserve">    0 - Vedlejší rozpočtové náklady</t>
  </si>
  <si>
    <t>VRN</t>
  </si>
  <si>
    <t>Vedlejší rozpočtové náklady</t>
  </si>
  <si>
    <t>013002000</t>
  </si>
  <si>
    <t>Projektové práce</t>
  </si>
  <si>
    <t>8192</t>
  </si>
  <si>
    <t>-66111825</t>
  </si>
  <si>
    <t>Hlavní tituly průvodních činností a nákladů průzkumné geodetické a projektové práce projektové práce</t>
  </si>
  <si>
    <t>030001000</t>
  </si>
  <si>
    <t>Zařízení staveniště</t>
  </si>
  <si>
    <t>131072</t>
  </si>
  <si>
    <t>-1817727864</t>
  </si>
  <si>
    <t>Základní rozdělení průvodních činností a nákladů zařízení staveniště</t>
  </si>
  <si>
    <t>045002000</t>
  </si>
  <si>
    <t>Kompletační a koordinační činnost</t>
  </si>
  <si>
    <t>962040288</t>
  </si>
  <si>
    <t>Hlavní tituly průvodních činností a nákladů inženýrská činnost kompletační a koordinační činnost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</si>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</sst>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i/>
      <sz val="8"/>
      <name val="Trebuchet MS"/>
      <family val="0"/>
    </font>
    <font>
      <i/>
      <sz val="8"/>
      <color indexed="56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left" vertical="top" wrapText="1"/>
      <protection/>
    </xf>
    <xf numFmtId="0" fontId="32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4" fillId="0" borderId="0" xfId="0" applyFont="1" applyAlignment="1">
      <alignment horizontal="left"/>
    </xf>
    <xf numFmtId="0" fontId="35" fillId="0" borderId="13" xfId="0" applyFont="1" applyBorder="1" applyAlignment="1" applyProtection="1">
      <alignment horizontal="left"/>
      <protection/>
    </xf>
    <xf numFmtId="0" fontId="35" fillId="0" borderId="0" xfId="0" applyFont="1" applyAlignment="1" applyProtection="1">
      <alignment horizontal="left"/>
      <protection/>
    </xf>
    <xf numFmtId="164" fontId="35" fillId="0" borderId="0" xfId="0" applyNumberFormat="1" applyFont="1" applyAlignment="1" applyProtection="1">
      <alignment horizontal="right"/>
      <protection/>
    </xf>
    <xf numFmtId="0" fontId="35" fillId="0" borderId="13" xfId="0" applyFont="1" applyBorder="1" applyAlignment="1">
      <alignment horizontal="left"/>
    </xf>
    <xf numFmtId="0" fontId="35" fillId="0" borderId="25" xfId="0" applyFont="1" applyBorder="1" applyAlignment="1" applyProtection="1">
      <alignment horizontal="left"/>
      <protection/>
    </xf>
    <xf numFmtId="167" fontId="35" fillId="0" borderId="0" xfId="0" applyNumberFormat="1" applyFont="1" applyAlignment="1" applyProtection="1">
      <alignment horizontal="right"/>
      <protection/>
    </xf>
    <xf numFmtId="167" fontId="35" fillId="0" borderId="24" xfId="0" applyNumberFormat="1" applyFont="1" applyBorder="1" applyAlignment="1" applyProtection="1">
      <alignment horizontal="right"/>
      <protection/>
    </xf>
    <xf numFmtId="0" fontId="35" fillId="0" borderId="0" xfId="0" applyFont="1" applyAlignment="1">
      <alignment horizontal="left"/>
    </xf>
    <xf numFmtId="164" fontId="35" fillId="0" borderId="0" xfId="0" applyNumberFormat="1" applyFont="1" applyAlignment="1">
      <alignment horizontal="right" vertical="center"/>
    </xf>
    <xf numFmtId="0" fontId="61" fillId="33" borderId="0" xfId="36" applyFill="1" applyAlignment="1">
      <alignment horizontal="left" vertical="top"/>
    </xf>
    <xf numFmtId="0" fontId="76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7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7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7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471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1A6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FD3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490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9CE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ECC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4714.tmp" descr="C:\KROSplusData\System\Temp\radC471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1A63.tmp" descr="C:\KROSplusData\System\Temp\rad71A6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FD35.tmp" descr="C:\KROSplusData\System\Temp\radCFD3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4902.tmp" descr="C:\KROSplusData\System\Temp\rad7490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9CEF.tmp" descr="C:\KROSplusData\System\Temp\rad39CE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ECC2.tmp" descr="C:\KROSplusData\System\Temp\rad7ECC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zoomScale="85" zoomScaleNormal="85" zoomScalePageLayoutView="0" workbookViewId="0" topLeftCell="A1">
      <pane ySplit="1" topLeftCell="A20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15" t="s">
        <v>0</v>
      </c>
      <c r="B1" s="216"/>
      <c r="C1" s="216"/>
      <c r="D1" s="217" t="s">
        <v>1</v>
      </c>
      <c r="E1" s="216"/>
      <c r="F1" s="216"/>
      <c r="G1" s="216"/>
      <c r="H1" s="216"/>
      <c r="I1" s="216"/>
      <c r="J1" s="216"/>
      <c r="K1" s="218" t="s">
        <v>1210</v>
      </c>
      <c r="L1" s="218"/>
      <c r="M1" s="218"/>
      <c r="N1" s="218"/>
      <c r="O1" s="218"/>
      <c r="P1" s="218"/>
      <c r="Q1" s="218"/>
      <c r="R1" s="218"/>
      <c r="S1" s="218"/>
      <c r="T1" s="216"/>
      <c r="U1" s="216"/>
      <c r="V1" s="216"/>
      <c r="W1" s="218" t="s">
        <v>1211</v>
      </c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94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313" t="s">
        <v>13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11"/>
      <c r="AQ5" s="13"/>
      <c r="BE5" s="322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325" t="s">
        <v>16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11"/>
      <c r="AQ6" s="13"/>
      <c r="BE6" s="295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95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95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95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295"/>
      <c r="BS10" s="6" t="s">
        <v>17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95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95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295"/>
      <c r="BS13" s="6" t="s">
        <v>17</v>
      </c>
    </row>
    <row r="14" spans="2:71" s="2" customFormat="1" ht="15.75" customHeight="1">
      <c r="B14" s="10"/>
      <c r="C14" s="11"/>
      <c r="D14" s="11"/>
      <c r="E14" s="326" t="s">
        <v>32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95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95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295"/>
      <c r="BS16" s="6" t="s">
        <v>3</v>
      </c>
    </row>
    <row r="17" spans="2:71" s="2" customFormat="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95"/>
      <c r="BS17" s="6" t="s">
        <v>35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95"/>
      <c r="BS18" s="6" t="s">
        <v>5</v>
      </c>
    </row>
    <row r="19" spans="2:71" s="2" customFormat="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95"/>
      <c r="BS19" s="6" t="s">
        <v>17</v>
      </c>
    </row>
    <row r="20" spans="2:71" s="2" customFormat="1" ht="15.75" customHeight="1">
      <c r="B20" s="10"/>
      <c r="C20" s="11"/>
      <c r="D20" s="11"/>
      <c r="E20" s="327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11"/>
      <c r="AP20" s="11"/>
      <c r="AQ20" s="13"/>
      <c r="BE20" s="295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95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95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28">
        <f>ROUNDUP($AG$51,2)</f>
        <v>0</v>
      </c>
      <c r="AL23" s="329"/>
      <c r="AM23" s="329"/>
      <c r="AN23" s="329"/>
      <c r="AO23" s="329"/>
      <c r="AP23" s="24"/>
      <c r="AQ23" s="27"/>
      <c r="BE23" s="317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17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30" t="s">
        <v>38</v>
      </c>
      <c r="M25" s="312"/>
      <c r="N25" s="312"/>
      <c r="O25" s="312"/>
      <c r="P25" s="24"/>
      <c r="Q25" s="24"/>
      <c r="R25" s="24"/>
      <c r="S25" s="24"/>
      <c r="T25" s="24"/>
      <c r="U25" s="24"/>
      <c r="V25" s="24"/>
      <c r="W25" s="330" t="s">
        <v>39</v>
      </c>
      <c r="X25" s="312"/>
      <c r="Y25" s="312"/>
      <c r="Z25" s="312"/>
      <c r="AA25" s="312"/>
      <c r="AB25" s="312"/>
      <c r="AC25" s="312"/>
      <c r="AD25" s="312"/>
      <c r="AE25" s="312"/>
      <c r="AF25" s="24"/>
      <c r="AG25" s="24"/>
      <c r="AH25" s="24"/>
      <c r="AI25" s="24"/>
      <c r="AJ25" s="24"/>
      <c r="AK25" s="330" t="s">
        <v>40</v>
      </c>
      <c r="AL25" s="312"/>
      <c r="AM25" s="312"/>
      <c r="AN25" s="312"/>
      <c r="AO25" s="312"/>
      <c r="AP25" s="24"/>
      <c r="AQ25" s="27"/>
      <c r="BE25" s="317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319">
        <v>0.21</v>
      </c>
      <c r="M26" s="320"/>
      <c r="N26" s="320"/>
      <c r="O26" s="320"/>
      <c r="P26" s="30"/>
      <c r="Q26" s="30"/>
      <c r="R26" s="30"/>
      <c r="S26" s="30"/>
      <c r="T26" s="30"/>
      <c r="U26" s="30"/>
      <c r="V26" s="30"/>
      <c r="W26" s="321">
        <f>ROUNDUP($AZ$51,2)</f>
        <v>0</v>
      </c>
      <c r="X26" s="320"/>
      <c r="Y26" s="320"/>
      <c r="Z26" s="320"/>
      <c r="AA26" s="320"/>
      <c r="AB26" s="320"/>
      <c r="AC26" s="320"/>
      <c r="AD26" s="320"/>
      <c r="AE26" s="320"/>
      <c r="AF26" s="30"/>
      <c r="AG26" s="30"/>
      <c r="AH26" s="30"/>
      <c r="AI26" s="30"/>
      <c r="AJ26" s="30"/>
      <c r="AK26" s="321">
        <f>ROUNDUP($AV$51,1)</f>
        <v>0</v>
      </c>
      <c r="AL26" s="320"/>
      <c r="AM26" s="320"/>
      <c r="AN26" s="320"/>
      <c r="AO26" s="320"/>
      <c r="AP26" s="30"/>
      <c r="AQ26" s="31"/>
      <c r="BE26" s="323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319">
        <v>0.15</v>
      </c>
      <c r="M27" s="320"/>
      <c r="N27" s="320"/>
      <c r="O27" s="320"/>
      <c r="P27" s="30"/>
      <c r="Q27" s="30"/>
      <c r="R27" s="30"/>
      <c r="S27" s="30"/>
      <c r="T27" s="30"/>
      <c r="U27" s="30"/>
      <c r="V27" s="30"/>
      <c r="W27" s="321">
        <f>ROUNDUP($BA$51,2)</f>
        <v>0</v>
      </c>
      <c r="X27" s="320"/>
      <c r="Y27" s="320"/>
      <c r="Z27" s="320"/>
      <c r="AA27" s="320"/>
      <c r="AB27" s="320"/>
      <c r="AC27" s="320"/>
      <c r="AD27" s="320"/>
      <c r="AE27" s="320"/>
      <c r="AF27" s="30"/>
      <c r="AG27" s="30"/>
      <c r="AH27" s="30"/>
      <c r="AI27" s="30"/>
      <c r="AJ27" s="30"/>
      <c r="AK27" s="321">
        <f>ROUNDUP($AW$51,1)</f>
        <v>0</v>
      </c>
      <c r="AL27" s="320"/>
      <c r="AM27" s="320"/>
      <c r="AN27" s="320"/>
      <c r="AO27" s="320"/>
      <c r="AP27" s="30"/>
      <c r="AQ27" s="31"/>
      <c r="BE27" s="323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319">
        <v>0.21</v>
      </c>
      <c r="M28" s="320"/>
      <c r="N28" s="320"/>
      <c r="O28" s="320"/>
      <c r="P28" s="30"/>
      <c r="Q28" s="30"/>
      <c r="R28" s="30"/>
      <c r="S28" s="30"/>
      <c r="T28" s="30"/>
      <c r="U28" s="30"/>
      <c r="V28" s="30"/>
      <c r="W28" s="321">
        <f>ROUNDUP($BB$51,2)</f>
        <v>0</v>
      </c>
      <c r="X28" s="320"/>
      <c r="Y28" s="320"/>
      <c r="Z28" s="320"/>
      <c r="AA28" s="320"/>
      <c r="AB28" s="320"/>
      <c r="AC28" s="320"/>
      <c r="AD28" s="320"/>
      <c r="AE28" s="320"/>
      <c r="AF28" s="30"/>
      <c r="AG28" s="30"/>
      <c r="AH28" s="30"/>
      <c r="AI28" s="30"/>
      <c r="AJ28" s="30"/>
      <c r="AK28" s="321">
        <v>0</v>
      </c>
      <c r="AL28" s="320"/>
      <c r="AM28" s="320"/>
      <c r="AN28" s="320"/>
      <c r="AO28" s="320"/>
      <c r="AP28" s="30"/>
      <c r="AQ28" s="31"/>
      <c r="BE28" s="323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319">
        <v>0.15</v>
      </c>
      <c r="M29" s="320"/>
      <c r="N29" s="320"/>
      <c r="O29" s="320"/>
      <c r="P29" s="30"/>
      <c r="Q29" s="30"/>
      <c r="R29" s="30"/>
      <c r="S29" s="30"/>
      <c r="T29" s="30"/>
      <c r="U29" s="30"/>
      <c r="V29" s="30"/>
      <c r="W29" s="321">
        <f>ROUNDUP($BC$51,2)</f>
        <v>0</v>
      </c>
      <c r="X29" s="320"/>
      <c r="Y29" s="320"/>
      <c r="Z29" s="320"/>
      <c r="AA29" s="320"/>
      <c r="AB29" s="320"/>
      <c r="AC29" s="320"/>
      <c r="AD29" s="320"/>
      <c r="AE29" s="320"/>
      <c r="AF29" s="30"/>
      <c r="AG29" s="30"/>
      <c r="AH29" s="30"/>
      <c r="AI29" s="30"/>
      <c r="AJ29" s="30"/>
      <c r="AK29" s="321">
        <v>0</v>
      </c>
      <c r="AL29" s="320"/>
      <c r="AM29" s="320"/>
      <c r="AN29" s="320"/>
      <c r="AO29" s="320"/>
      <c r="AP29" s="30"/>
      <c r="AQ29" s="31"/>
      <c r="BE29" s="323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319">
        <v>0</v>
      </c>
      <c r="M30" s="320"/>
      <c r="N30" s="320"/>
      <c r="O30" s="320"/>
      <c r="P30" s="30"/>
      <c r="Q30" s="30"/>
      <c r="R30" s="30"/>
      <c r="S30" s="30"/>
      <c r="T30" s="30"/>
      <c r="U30" s="30"/>
      <c r="V30" s="30"/>
      <c r="W30" s="321">
        <f>ROUNDUP($BD$51,2)</f>
        <v>0</v>
      </c>
      <c r="X30" s="320"/>
      <c r="Y30" s="320"/>
      <c r="Z30" s="320"/>
      <c r="AA30" s="320"/>
      <c r="AB30" s="320"/>
      <c r="AC30" s="320"/>
      <c r="AD30" s="320"/>
      <c r="AE30" s="320"/>
      <c r="AF30" s="30"/>
      <c r="AG30" s="30"/>
      <c r="AH30" s="30"/>
      <c r="AI30" s="30"/>
      <c r="AJ30" s="30"/>
      <c r="AK30" s="321">
        <v>0</v>
      </c>
      <c r="AL30" s="320"/>
      <c r="AM30" s="320"/>
      <c r="AN30" s="320"/>
      <c r="AO30" s="320"/>
      <c r="AP30" s="30"/>
      <c r="AQ30" s="31"/>
      <c r="BE30" s="32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17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306" t="s">
        <v>49</v>
      </c>
      <c r="Y32" s="301"/>
      <c r="Z32" s="301"/>
      <c r="AA32" s="301"/>
      <c r="AB32" s="301"/>
      <c r="AC32" s="34"/>
      <c r="AD32" s="34"/>
      <c r="AE32" s="34"/>
      <c r="AF32" s="34"/>
      <c r="AG32" s="34"/>
      <c r="AH32" s="34"/>
      <c r="AI32" s="34"/>
      <c r="AJ32" s="34"/>
      <c r="AK32" s="307">
        <f>ROUNDUP(SUM($AK$23:$AK$30),2)</f>
        <v>0</v>
      </c>
      <c r="AL32" s="301"/>
      <c r="AM32" s="301"/>
      <c r="AN32" s="301"/>
      <c r="AO32" s="308"/>
      <c r="AP32" s="32"/>
      <c r="AQ32" s="37"/>
      <c r="BE32" s="317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044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309" t="str">
        <f>$K$6</f>
        <v>Revitalizace objektu KZS Sokolov - Hornický dům - Stavební úpravy hlavního vstupu - varianta repase stáv stupnů</v>
      </c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Plzeň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311" t="str">
        <f>IF($AN$8="","",$AN$8)</f>
        <v>11.10.2013</v>
      </c>
      <c r="AN44" s="31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Sokolov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313" t="str">
        <f>IF($E$17="","",$E$17)</f>
        <v>Ateliér Soukup s.r.o.</v>
      </c>
      <c r="AN46" s="312"/>
      <c r="AO46" s="312"/>
      <c r="AP46" s="312"/>
      <c r="AQ46" s="24"/>
      <c r="AR46" s="43"/>
      <c r="AS46" s="314" t="s">
        <v>51</v>
      </c>
      <c r="AT46" s="315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16"/>
      <c r="AT47" s="317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18"/>
      <c r="AT48" s="312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300" t="s">
        <v>52</v>
      </c>
      <c r="D49" s="301"/>
      <c r="E49" s="301"/>
      <c r="F49" s="301"/>
      <c r="G49" s="301"/>
      <c r="H49" s="34"/>
      <c r="I49" s="302" t="s">
        <v>53</v>
      </c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3" t="s">
        <v>54</v>
      </c>
      <c r="AH49" s="301"/>
      <c r="AI49" s="301"/>
      <c r="AJ49" s="301"/>
      <c r="AK49" s="301"/>
      <c r="AL49" s="301"/>
      <c r="AM49" s="301"/>
      <c r="AN49" s="302" t="s">
        <v>55</v>
      </c>
      <c r="AO49" s="301"/>
      <c r="AP49" s="301"/>
      <c r="AQ49" s="58" t="s">
        <v>56</v>
      </c>
      <c r="AR49" s="43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304">
        <f>ROUNDUP(SUM($AG$52:$AG$56),2)</f>
        <v>0</v>
      </c>
      <c r="AH51" s="305"/>
      <c r="AI51" s="305"/>
      <c r="AJ51" s="305"/>
      <c r="AK51" s="305"/>
      <c r="AL51" s="305"/>
      <c r="AM51" s="305"/>
      <c r="AN51" s="304">
        <f>ROUNDUP(SUM($AG$51,$AT$51),2)</f>
        <v>0</v>
      </c>
      <c r="AO51" s="305"/>
      <c r="AP51" s="305"/>
      <c r="AQ51" s="68"/>
      <c r="AR51" s="50"/>
      <c r="AS51" s="69">
        <f>ROUNDUP(SUM($AS$52:$AS$56),2)</f>
        <v>0</v>
      </c>
      <c r="AT51" s="70">
        <f>ROUNDUP(SUM($AV$51:$AW$51),1)</f>
        <v>0</v>
      </c>
      <c r="AU51" s="71">
        <f>ROUNDUP(SUM($AU$52:$AU$56),5)</f>
        <v>0</v>
      </c>
      <c r="AV51" s="70">
        <f>ROUNDUP($AZ$51*$L$26,2)</f>
        <v>0</v>
      </c>
      <c r="AW51" s="70">
        <f>ROUNDUP($BA$51*$L$27,2)</f>
        <v>0</v>
      </c>
      <c r="AX51" s="70">
        <f>ROUNDUP($BB$51*$L$26,2)</f>
        <v>0</v>
      </c>
      <c r="AY51" s="70">
        <f>ROUNDUP($BC$51*$L$27,2)</f>
        <v>0</v>
      </c>
      <c r="AZ51" s="70">
        <f>ROUNDUP(SUM($AZ$52:$AZ$56),2)</f>
        <v>0</v>
      </c>
      <c r="BA51" s="70">
        <f>ROUNDUP(SUM($BA$52:$BA$56),2)</f>
        <v>0</v>
      </c>
      <c r="BB51" s="70">
        <f>ROUNDUP(SUM($BB$52:$BB$56),2)</f>
        <v>0</v>
      </c>
      <c r="BC51" s="70">
        <f>ROUNDUP(SUM($BC$52:$BC$56),2)</f>
        <v>0</v>
      </c>
      <c r="BD51" s="72">
        <f>ROUNDUP(SUM($BD$52:$BD$56),2)</f>
        <v>0</v>
      </c>
      <c r="BS51" s="47" t="s">
        <v>70</v>
      </c>
      <c r="BT51" s="47" t="s">
        <v>71</v>
      </c>
      <c r="BU51" s="73" t="s">
        <v>72</v>
      </c>
      <c r="BV51" s="47" t="s">
        <v>73</v>
      </c>
      <c r="BW51" s="47" t="s">
        <v>4</v>
      </c>
      <c r="BX51" s="47" t="s">
        <v>74</v>
      </c>
    </row>
    <row r="52" spans="1:91" s="74" customFormat="1" ht="42.75" customHeight="1">
      <c r="A52" s="211" t="s">
        <v>1212</v>
      </c>
      <c r="B52" s="75"/>
      <c r="C52" s="76"/>
      <c r="D52" s="298" t="s">
        <v>20</v>
      </c>
      <c r="E52" s="299"/>
      <c r="F52" s="299"/>
      <c r="G52" s="299"/>
      <c r="H52" s="299"/>
      <c r="I52" s="76"/>
      <c r="J52" s="298" t="s">
        <v>75</v>
      </c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6">
        <f>'1 - Arch - stavební řešen...'!$J$27</f>
        <v>0</v>
      </c>
      <c r="AH52" s="297"/>
      <c r="AI52" s="297"/>
      <c r="AJ52" s="297"/>
      <c r="AK52" s="297"/>
      <c r="AL52" s="297"/>
      <c r="AM52" s="297"/>
      <c r="AN52" s="296">
        <f>ROUNDUP(SUM($AG$52,$AT$52),2)</f>
        <v>0</v>
      </c>
      <c r="AO52" s="297"/>
      <c r="AP52" s="297"/>
      <c r="AQ52" s="77" t="s">
        <v>76</v>
      </c>
      <c r="AR52" s="78"/>
      <c r="AS52" s="79">
        <v>0</v>
      </c>
      <c r="AT52" s="80">
        <f>ROUNDUP(SUM($AV$52:$AW$52),1)</f>
        <v>0</v>
      </c>
      <c r="AU52" s="81">
        <f>'1 - Arch - stavební řešen...'!$P$93</f>
        <v>0</v>
      </c>
      <c r="AV52" s="80">
        <f>'1 - Arch - stavební řešen...'!$J$30</f>
        <v>0</v>
      </c>
      <c r="AW52" s="80">
        <f>'1 - Arch - stavební řešen...'!$J$31</f>
        <v>0</v>
      </c>
      <c r="AX52" s="80">
        <f>'1 - Arch - stavební řešen...'!$J$32</f>
        <v>0</v>
      </c>
      <c r="AY52" s="80">
        <f>'1 - Arch - stavební řešen...'!$J$33</f>
        <v>0</v>
      </c>
      <c r="AZ52" s="80">
        <f>'1 - Arch - stavební řešen...'!$F$30</f>
        <v>0</v>
      </c>
      <c r="BA52" s="80">
        <f>'1 - Arch - stavební řešen...'!$F$31</f>
        <v>0</v>
      </c>
      <c r="BB52" s="80">
        <f>'1 - Arch - stavební řešen...'!$F$32</f>
        <v>0</v>
      </c>
      <c r="BC52" s="80">
        <f>'1 - Arch - stavební řešen...'!$F$33</f>
        <v>0</v>
      </c>
      <c r="BD52" s="82">
        <f>'1 - Arch - stavební řešen...'!$F$34</f>
        <v>0</v>
      </c>
      <c r="BT52" s="74" t="s">
        <v>20</v>
      </c>
      <c r="BV52" s="74" t="s">
        <v>73</v>
      </c>
      <c r="BW52" s="74" t="s">
        <v>77</v>
      </c>
      <c r="BX52" s="74" t="s">
        <v>4</v>
      </c>
      <c r="CM52" s="74" t="s">
        <v>78</v>
      </c>
    </row>
    <row r="53" spans="1:91" s="74" customFormat="1" ht="28.5" customHeight="1">
      <c r="A53" s="211" t="s">
        <v>1212</v>
      </c>
      <c r="B53" s="75"/>
      <c r="C53" s="76"/>
      <c r="D53" s="298" t="s">
        <v>78</v>
      </c>
      <c r="E53" s="299"/>
      <c r="F53" s="299"/>
      <c r="G53" s="299"/>
      <c r="H53" s="299"/>
      <c r="I53" s="76"/>
      <c r="J53" s="298" t="s">
        <v>79</v>
      </c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6">
        <f>'2 - Zdravotně technické i...'!$J$27</f>
        <v>0</v>
      </c>
      <c r="AH53" s="297"/>
      <c r="AI53" s="297"/>
      <c r="AJ53" s="297"/>
      <c r="AK53" s="297"/>
      <c r="AL53" s="297"/>
      <c r="AM53" s="297"/>
      <c r="AN53" s="296">
        <f>ROUNDUP(SUM($AG$53,$AT$53),2)</f>
        <v>0</v>
      </c>
      <c r="AO53" s="297"/>
      <c r="AP53" s="297"/>
      <c r="AQ53" s="77" t="s">
        <v>76</v>
      </c>
      <c r="AR53" s="78"/>
      <c r="AS53" s="79">
        <v>0</v>
      </c>
      <c r="AT53" s="80">
        <f>ROUNDUP(SUM($AV$53:$AW$53),1)</f>
        <v>0</v>
      </c>
      <c r="AU53" s="81">
        <f>'2 - Zdravotně technické i...'!$P$83</f>
        <v>0</v>
      </c>
      <c r="AV53" s="80">
        <f>'2 - Zdravotně technické i...'!$J$30</f>
        <v>0</v>
      </c>
      <c r="AW53" s="80">
        <f>'2 - Zdravotně technické i...'!$J$31</f>
        <v>0</v>
      </c>
      <c r="AX53" s="80">
        <f>'2 - Zdravotně technické i...'!$J$32</f>
        <v>0</v>
      </c>
      <c r="AY53" s="80">
        <f>'2 - Zdravotně technické i...'!$J$33</f>
        <v>0</v>
      </c>
      <c r="AZ53" s="80">
        <f>'2 - Zdravotně technické i...'!$F$30</f>
        <v>0</v>
      </c>
      <c r="BA53" s="80">
        <f>'2 - Zdravotně technické i...'!$F$31</f>
        <v>0</v>
      </c>
      <c r="BB53" s="80">
        <f>'2 - Zdravotně technické i...'!$F$32</f>
        <v>0</v>
      </c>
      <c r="BC53" s="80">
        <f>'2 - Zdravotně technické i...'!$F$33</f>
        <v>0</v>
      </c>
      <c r="BD53" s="82">
        <f>'2 - Zdravotně technické i...'!$F$34</f>
        <v>0</v>
      </c>
      <c r="BT53" s="74" t="s">
        <v>20</v>
      </c>
      <c r="BV53" s="74" t="s">
        <v>73</v>
      </c>
      <c r="BW53" s="74" t="s">
        <v>80</v>
      </c>
      <c r="BX53" s="74" t="s">
        <v>4</v>
      </c>
      <c r="CM53" s="74" t="s">
        <v>78</v>
      </c>
    </row>
    <row r="54" spans="1:91" s="74" customFormat="1" ht="28.5" customHeight="1">
      <c r="A54" s="211" t="s">
        <v>1212</v>
      </c>
      <c r="B54" s="75"/>
      <c r="C54" s="76"/>
      <c r="D54" s="298" t="s">
        <v>81</v>
      </c>
      <c r="E54" s="299"/>
      <c r="F54" s="299"/>
      <c r="G54" s="299"/>
      <c r="H54" s="299"/>
      <c r="I54" s="76"/>
      <c r="J54" s="298" t="s">
        <v>82</v>
      </c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6">
        <f>'3 - Silnoproudé rozvody ,...'!$J$27</f>
        <v>0</v>
      </c>
      <c r="AH54" s="297"/>
      <c r="AI54" s="297"/>
      <c r="AJ54" s="297"/>
      <c r="AK54" s="297"/>
      <c r="AL54" s="297"/>
      <c r="AM54" s="297"/>
      <c r="AN54" s="296">
        <f>ROUNDUP(SUM($AG$54,$AT$54),2)</f>
        <v>0</v>
      </c>
      <c r="AO54" s="297"/>
      <c r="AP54" s="297"/>
      <c r="AQ54" s="77" t="s">
        <v>76</v>
      </c>
      <c r="AR54" s="78"/>
      <c r="AS54" s="79">
        <v>0</v>
      </c>
      <c r="AT54" s="80">
        <f>ROUNDUP(SUM($AV$54:$AW$54),1)</f>
        <v>0</v>
      </c>
      <c r="AU54" s="81">
        <f>'3 - Silnoproudé rozvody ,...'!$P$96</f>
        <v>0</v>
      </c>
      <c r="AV54" s="80">
        <f>'3 - Silnoproudé rozvody ,...'!$J$30</f>
        <v>0</v>
      </c>
      <c r="AW54" s="80">
        <f>'3 - Silnoproudé rozvody ,...'!$J$31</f>
        <v>0</v>
      </c>
      <c r="AX54" s="80">
        <f>'3 - Silnoproudé rozvody ,...'!$J$32</f>
        <v>0</v>
      </c>
      <c r="AY54" s="80">
        <f>'3 - Silnoproudé rozvody ,...'!$J$33</f>
        <v>0</v>
      </c>
      <c r="AZ54" s="80">
        <f>'3 - Silnoproudé rozvody ,...'!$F$30</f>
        <v>0</v>
      </c>
      <c r="BA54" s="80">
        <f>'3 - Silnoproudé rozvody ,...'!$F$31</f>
        <v>0</v>
      </c>
      <c r="BB54" s="80">
        <f>'3 - Silnoproudé rozvody ,...'!$F$32</f>
        <v>0</v>
      </c>
      <c r="BC54" s="80">
        <f>'3 - Silnoproudé rozvody ,...'!$F$33</f>
        <v>0</v>
      </c>
      <c r="BD54" s="82">
        <f>'3 - Silnoproudé rozvody ,...'!$F$34</f>
        <v>0</v>
      </c>
      <c r="BT54" s="74" t="s">
        <v>20</v>
      </c>
      <c r="BV54" s="74" t="s">
        <v>73</v>
      </c>
      <c r="BW54" s="74" t="s">
        <v>83</v>
      </c>
      <c r="BX54" s="74" t="s">
        <v>4</v>
      </c>
      <c r="CM54" s="74" t="s">
        <v>78</v>
      </c>
    </row>
    <row r="55" spans="1:91" s="74" customFormat="1" ht="28.5" customHeight="1">
      <c r="A55" s="211" t="s">
        <v>1212</v>
      </c>
      <c r="B55" s="75"/>
      <c r="C55" s="76"/>
      <c r="D55" s="298" t="s">
        <v>84</v>
      </c>
      <c r="E55" s="299"/>
      <c r="F55" s="299"/>
      <c r="G55" s="299"/>
      <c r="H55" s="299"/>
      <c r="I55" s="76"/>
      <c r="J55" s="298" t="s">
        <v>85</v>
      </c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6">
        <f>'4 - Slaboproudé rozvody'!$J$27</f>
        <v>0</v>
      </c>
      <c r="AH55" s="297"/>
      <c r="AI55" s="297"/>
      <c r="AJ55" s="297"/>
      <c r="AK55" s="297"/>
      <c r="AL55" s="297"/>
      <c r="AM55" s="297"/>
      <c r="AN55" s="296">
        <f>ROUNDUP(SUM($AG$55,$AT$55),2)</f>
        <v>0</v>
      </c>
      <c r="AO55" s="297"/>
      <c r="AP55" s="297"/>
      <c r="AQ55" s="77" t="s">
        <v>76</v>
      </c>
      <c r="AR55" s="78"/>
      <c r="AS55" s="79">
        <v>0</v>
      </c>
      <c r="AT55" s="80">
        <f>ROUNDUP(SUM($AV$55:$AW$55),1)</f>
        <v>0</v>
      </c>
      <c r="AU55" s="81">
        <f>'4 - Slaboproudé rozvody'!$P$79</f>
        <v>0</v>
      </c>
      <c r="AV55" s="80">
        <f>'4 - Slaboproudé rozvody'!$J$30</f>
        <v>0</v>
      </c>
      <c r="AW55" s="80">
        <f>'4 - Slaboproudé rozvody'!$J$31</f>
        <v>0</v>
      </c>
      <c r="AX55" s="80">
        <f>'4 - Slaboproudé rozvody'!$J$32</f>
        <v>0</v>
      </c>
      <c r="AY55" s="80">
        <f>'4 - Slaboproudé rozvody'!$J$33</f>
        <v>0</v>
      </c>
      <c r="AZ55" s="80">
        <f>'4 - Slaboproudé rozvody'!$F$30</f>
        <v>0</v>
      </c>
      <c r="BA55" s="80">
        <f>'4 - Slaboproudé rozvody'!$F$31</f>
        <v>0</v>
      </c>
      <c r="BB55" s="80">
        <f>'4 - Slaboproudé rozvody'!$F$32</f>
        <v>0</v>
      </c>
      <c r="BC55" s="80">
        <f>'4 - Slaboproudé rozvody'!$F$33</f>
        <v>0</v>
      </c>
      <c r="BD55" s="82">
        <f>'4 - Slaboproudé rozvody'!$F$34</f>
        <v>0</v>
      </c>
      <c r="BT55" s="74" t="s">
        <v>20</v>
      </c>
      <c r="BV55" s="74" t="s">
        <v>73</v>
      </c>
      <c r="BW55" s="74" t="s">
        <v>86</v>
      </c>
      <c r="BX55" s="74" t="s">
        <v>4</v>
      </c>
      <c r="CM55" s="74" t="s">
        <v>78</v>
      </c>
    </row>
    <row r="56" spans="1:91" s="74" customFormat="1" ht="28.5" customHeight="1">
      <c r="A56" s="211" t="s">
        <v>1212</v>
      </c>
      <c r="B56" s="75"/>
      <c r="C56" s="76"/>
      <c r="D56" s="298" t="s">
        <v>87</v>
      </c>
      <c r="E56" s="299"/>
      <c r="F56" s="299"/>
      <c r="G56" s="299"/>
      <c r="H56" s="299"/>
      <c r="I56" s="76"/>
      <c r="J56" s="298" t="s">
        <v>88</v>
      </c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6">
        <f>'8 - Vedlejší náklady'!$J$27</f>
        <v>0</v>
      </c>
      <c r="AH56" s="297"/>
      <c r="AI56" s="297"/>
      <c r="AJ56" s="297"/>
      <c r="AK56" s="297"/>
      <c r="AL56" s="297"/>
      <c r="AM56" s="297"/>
      <c r="AN56" s="296">
        <f>ROUNDUP(SUM($AG$56,$AT$56),2)</f>
        <v>0</v>
      </c>
      <c r="AO56" s="297"/>
      <c r="AP56" s="297"/>
      <c r="AQ56" s="77" t="s">
        <v>89</v>
      </c>
      <c r="AR56" s="78"/>
      <c r="AS56" s="83">
        <v>0</v>
      </c>
      <c r="AT56" s="84">
        <f>ROUNDUP(SUM($AV$56:$AW$56),1)</f>
        <v>0</v>
      </c>
      <c r="AU56" s="85">
        <f>'8 - Vedlejší náklady'!$P$78</f>
        <v>0</v>
      </c>
      <c r="AV56" s="84">
        <f>'8 - Vedlejší náklady'!$J$30</f>
        <v>0</v>
      </c>
      <c r="AW56" s="84">
        <f>'8 - Vedlejší náklady'!$J$31</f>
        <v>0</v>
      </c>
      <c r="AX56" s="84">
        <f>'8 - Vedlejší náklady'!$J$32</f>
        <v>0</v>
      </c>
      <c r="AY56" s="84">
        <f>'8 - Vedlejší náklady'!$J$33</f>
        <v>0</v>
      </c>
      <c r="AZ56" s="84">
        <f>'8 - Vedlejší náklady'!$F$30</f>
        <v>0</v>
      </c>
      <c r="BA56" s="84">
        <f>'8 - Vedlejší náklady'!$F$31</f>
        <v>0</v>
      </c>
      <c r="BB56" s="84">
        <f>'8 - Vedlejší náklady'!$F$32</f>
        <v>0</v>
      </c>
      <c r="BC56" s="84">
        <f>'8 - Vedlejší náklady'!$F$33</f>
        <v>0</v>
      </c>
      <c r="BD56" s="86">
        <f>'8 - Vedlejší náklady'!$F$34</f>
        <v>0</v>
      </c>
      <c r="BT56" s="74" t="s">
        <v>20</v>
      </c>
      <c r="BV56" s="74" t="s">
        <v>73</v>
      </c>
      <c r="BW56" s="74" t="s">
        <v>90</v>
      </c>
      <c r="BX56" s="74" t="s">
        <v>4</v>
      </c>
      <c r="CM56" s="74" t="s">
        <v>78</v>
      </c>
    </row>
    <row r="57" spans="2:44" s="6" customFormat="1" ht="30.75" customHeight="1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43"/>
    </row>
    <row r="58" spans="2:44" s="6" customFormat="1" ht="7.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</sheetData>
  <sheetProtection password="CC35" sheet="1" objects="1" scenarios="1" formatColumns="0" formatRows="0" sort="0" autoFilter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G53:AM53"/>
    <mergeCell ref="D53:H53"/>
    <mergeCell ref="J53:AF53"/>
    <mergeCell ref="AN54:AP54"/>
    <mergeCell ref="AG54:AM54"/>
    <mergeCell ref="D54:H54"/>
    <mergeCell ref="J54:AF54"/>
    <mergeCell ref="AR2:BE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Arch - stavební řešen...'!C2" tooltip="1 - Arch - stavební řešen..." display="/"/>
    <hyperlink ref="A53" location="'2 - Zdravotně technické i...'!C2" tooltip="2 - Zdravotně technické i..." display="/"/>
    <hyperlink ref="A54" location="'3 - Silnoproudé rozvody ,...'!C2" tooltip="3 - Silnoproudé rozvody ,..." display="/"/>
    <hyperlink ref="A55" location="'4 - Slaboproudé rozvody'!C2" tooltip="4 - Slaboproudé rozvody" display="/"/>
    <hyperlink ref="A56" location="'8 - Vedlejší náklady'!C2" tooltip="8 - Vedlejší náklady" display="/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3"/>
  <sheetViews>
    <sheetView showGridLines="0" zoomScalePageLayoutView="0" workbookViewId="0" topLeftCell="A1">
      <pane ySplit="1" topLeftCell="A578" activePane="bottomLeft" state="frozen"/>
      <selection pane="topLeft" activeCell="A1" sqref="A1"/>
      <selection pane="bottomLeft" activeCell="Y542" sqref="Y54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3"/>
      <c r="C1" s="213"/>
      <c r="D1" s="212" t="s">
        <v>1</v>
      </c>
      <c r="E1" s="213"/>
      <c r="F1" s="214" t="s">
        <v>1213</v>
      </c>
      <c r="G1" s="331" t="s">
        <v>1214</v>
      </c>
      <c r="H1" s="331"/>
      <c r="I1" s="213"/>
      <c r="J1" s="214" t="s">
        <v>1215</v>
      </c>
      <c r="K1" s="212" t="s">
        <v>91</v>
      </c>
      <c r="L1" s="214" t="s">
        <v>1216</v>
      </c>
      <c r="M1" s="214"/>
      <c r="N1" s="214"/>
      <c r="O1" s="214"/>
      <c r="P1" s="214"/>
      <c r="Q1" s="214"/>
      <c r="R1" s="214"/>
      <c r="S1" s="214"/>
      <c r="T1" s="214"/>
      <c r="U1" s="210"/>
      <c r="V1" s="21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4"/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92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2" t="str">
        <f>'Rekapitulace stavby'!$K$6</f>
        <v>Revitalizace objektu KZS Sokolov - Hornický dům - Stavební úpravy hlavního vstupu - varianta repase stáv stupnů</v>
      </c>
      <c r="F7" s="324"/>
      <c r="G7" s="324"/>
      <c r="H7" s="324"/>
      <c r="J7" s="11"/>
      <c r="K7" s="13"/>
    </row>
    <row r="8" spans="2:11" s="6" customFormat="1" ht="15.75" customHeight="1">
      <c r="B8" s="23"/>
      <c r="C8" s="24"/>
      <c r="D8" s="19" t="s">
        <v>93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9" t="s">
        <v>94</v>
      </c>
      <c r="F9" s="312"/>
      <c r="G9" s="312"/>
      <c r="H9" s="3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11.10.2013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27"/>
      <c r="F24" s="333"/>
      <c r="G24" s="333"/>
      <c r="H24" s="333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ROUNDUP($J$93,2)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ROUNDUP(SUM($BE$93:$BE$592),2)</f>
        <v>0</v>
      </c>
      <c r="G30" s="24"/>
      <c r="H30" s="24"/>
      <c r="I30" s="97">
        <v>0.21</v>
      </c>
      <c r="J30" s="96">
        <f>ROUNDUP(SUM($BE$93:$BE$592)*$I$30,1)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ROUNDUP(SUM($BF$93:$BF$592),2)</f>
        <v>0</v>
      </c>
      <c r="G31" s="24"/>
      <c r="H31" s="24"/>
      <c r="I31" s="97">
        <v>0.15</v>
      </c>
      <c r="J31" s="96">
        <f>ROUNDUP(SUM($BF$93:$BF$592)*$I$31,1)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ROUNDUP(SUM($BG$93:$BG$592),2)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ROUNDUP(SUM($BH$93:$BH$592),2)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ROUNDUP(SUM($BI$93:$BI$592),2)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ROUNDUP(SUM($J$27:$J$34),2)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32" t="str">
        <f>$E$7</f>
        <v>Revitalizace objektu KZS Sokolov - Hornický dům - Stavební úpravy hlavního vstupu - varianta repase stáv stupnů</v>
      </c>
      <c r="F45" s="312"/>
      <c r="G45" s="312"/>
      <c r="H45" s="312"/>
      <c r="J45" s="24"/>
      <c r="K45" s="27"/>
    </row>
    <row r="46" spans="2:11" s="6" customFormat="1" ht="15" customHeight="1">
      <c r="B46" s="23"/>
      <c r="C46" s="19" t="s">
        <v>93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9" t="str">
        <f>$E$9</f>
        <v>1 - Arch - stavební řešení, stav konstrukční řešení, požárně bezpečnostní řešení</v>
      </c>
      <c r="F47" s="312"/>
      <c r="G47" s="312"/>
      <c r="H47" s="3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Plzeň</v>
      </c>
      <c r="G49" s="24"/>
      <c r="H49" s="24"/>
      <c r="I49" s="88" t="s">
        <v>23</v>
      </c>
      <c r="J49" s="52" t="str">
        <f>IF($J$12="","",$J$12)</f>
        <v>11.10.2013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Sokolov</v>
      </c>
      <c r="G51" s="24"/>
      <c r="H51" s="24"/>
      <c r="I51" s="88" t="s">
        <v>33</v>
      </c>
      <c r="J51" s="17" t="str">
        <f>$E$21</f>
        <v>Ateliér Soukup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ROUNDUP($J$93,2)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100</v>
      </c>
      <c r="E57" s="110"/>
      <c r="F57" s="110"/>
      <c r="G57" s="110"/>
      <c r="H57" s="110"/>
      <c r="I57" s="111"/>
      <c r="J57" s="112">
        <f>ROUNDUP($J$94,2)</f>
        <v>0</v>
      </c>
      <c r="K57" s="113"/>
    </row>
    <row r="58" spans="2:11" s="114" customFormat="1" ht="21" customHeight="1">
      <c r="B58" s="115"/>
      <c r="C58" s="116"/>
      <c r="D58" s="117" t="s">
        <v>101</v>
      </c>
      <c r="E58" s="117"/>
      <c r="F58" s="117"/>
      <c r="G58" s="117"/>
      <c r="H58" s="117"/>
      <c r="I58" s="118"/>
      <c r="J58" s="119">
        <f>ROUNDUP($J$95,2)</f>
        <v>0</v>
      </c>
      <c r="K58" s="120"/>
    </row>
    <row r="59" spans="2:11" s="114" customFormat="1" ht="21" customHeight="1">
      <c r="B59" s="115"/>
      <c r="C59" s="116"/>
      <c r="D59" s="117" t="s">
        <v>102</v>
      </c>
      <c r="E59" s="117"/>
      <c r="F59" s="117"/>
      <c r="G59" s="117"/>
      <c r="H59" s="117"/>
      <c r="I59" s="118"/>
      <c r="J59" s="119">
        <f>ROUNDUP($J$156,2)</f>
        <v>0</v>
      </c>
      <c r="K59" s="120"/>
    </row>
    <row r="60" spans="2:11" s="114" customFormat="1" ht="21" customHeight="1">
      <c r="B60" s="115"/>
      <c r="C60" s="116"/>
      <c r="D60" s="117" t="s">
        <v>103</v>
      </c>
      <c r="E60" s="117"/>
      <c r="F60" s="117"/>
      <c r="G60" s="117"/>
      <c r="H60" s="117"/>
      <c r="I60" s="118"/>
      <c r="J60" s="119">
        <f>ROUNDUP($J$227,2)</f>
        <v>0</v>
      </c>
      <c r="K60" s="120"/>
    </row>
    <row r="61" spans="2:11" s="114" customFormat="1" ht="21" customHeight="1">
      <c r="B61" s="115"/>
      <c r="C61" s="116"/>
      <c r="D61" s="117" t="s">
        <v>104</v>
      </c>
      <c r="E61" s="117"/>
      <c r="F61" s="117"/>
      <c r="G61" s="117"/>
      <c r="H61" s="117"/>
      <c r="I61" s="118"/>
      <c r="J61" s="119">
        <f>ROUNDUP($J$248,2)</f>
        <v>0</v>
      </c>
      <c r="K61" s="120"/>
    </row>
    <row r="62" spans="2:11" s="114" customFormat="1" ht="21" customHeight="1">
      <c r="B62" s="115"/>
      <c r="C62" s="116"/>
      <c r="D62" s="117" t="s">
        <v>105</v>
      </c>
      <c r="E62" s="117"/>
      <c r="F62" s="117"/>
      <c r="G62" s="117"/>
      <c r="H62" s="117"/>
      <c r="I62" s="118"/>
      <c r="J62" s="119">
        <f>ROUNDUP($J$284,2)</f>
        <v>0</v>
      </c>
      <c r="K62" s="120"/>
    </row>
    <row r="63" spans="2:11" s="114" customFormat="1" ht="21" customHeight="1">
      <c r="B63" s="115"/>
      <c r="C63" s="116"/>
      <c r="D63" s="117" t="s">
        <v>106</v>
      </c>
      <c r="E63" s="117"/>
      <c r="F63" s="117"/>
      <c r="G63" s="117"/>
      <c r="H63" s="117"/>
      <c r="I63" s="118"/>
      <c r="J63" s="119">
        <f>ROUNDUP($J$293,2)</f>
        <v>0</v>
      </c>
      <c r="K63" s="120"/>
    </row>
    <row r="64" spans="2:11" s="114" customFormat="1" ht="21" customHeight="1">
      <c r="B64" s="115"/>
      <c r="C64" s="116"/>
      <c r="D64" s="117" t="s">
        <v>107</v>
      </c>
      <c r="E64" s="117"/>
      <c r="F64" s="117"/>
      <c r="G64" s="117"/>
      <c r="H64" s="117"/>
      <c r="I64" s="118"/>
      <c r="J64" s="119">
        <f>ROUNDUP($J$346,2)</f>
        <v>0</v>
      </c>
      <c r="K64" s="120"/>
    </row>
    <row r="65" spans="2:11" s="114" customFormat="1" ht="15.75" customHeight="1">
      <c r="B65" s="115"/>
      <c r="C65" s="116"/>
      <c r="D65" s="117" t="s">
        <v>108</v>
      </c>
      <c r="E65" s="117"/>
      <c r="F65" s="117"/>
      <c r="G65" s="117"/>
      <c r="H65" s="117"/>
      <c r="I65" s="118"/>
      <c r="J65" s="119">
        <f>ROUNDUP($J$462,2)</f>
        <v>0</v>
      </c>
      <c r="K65" s="120"/>
    </row>
    <row r="66" spans="2:11" s="73" customFormat="1" ht="25.5" customHeight="1">
      <c r="B66" s="108"/>
      <c r="C66" s="109"/>
      <c r="D66" s="110" t="s">
        <v>109</v>
      </c>
      <c r="E66" s="110"/>
      <c r="F66" s="110"/>
      <c r="G66" s="110"/>
      <c r="H66" s="110"/>
      <c r="I66" s="111"/>
      <c r="J66" s="112">
        <f>ROUNDUP($J$479,2)</f>
        <v>0</v>
      </c>
      <c r="K66" s="113"/>
    </row>
    <row r="67" spans="2:11" s="114" customFormat="1" ht="21" customHeight="1">
      <c r="B67" s="115"/>
      <c r="C67" s="116"/>
      <c r="D67" s="117" t="s">
        <v>110</v>
      </c>
      <c r="E67" s="117"/>
      <c r="F67" s="117"/>
      <c r="G67" s="117"/>
      <c r="H67" s="117"/>
      <c r="I67" s="118"/>
      <c r="J67" s="119">
        <f>ROUNDUP($J$480,2)</f>
        <v>0</v>
      </c>
      <c r="K67" s="120"/>
    </row>
    <row r="68" spans="2:11" s="114" customFormat="1" ht="21" customHeight="1">
      <c r="B68" s="115"/>
      <c r="C68" s="116"/>
      <c r="D68" s="117" t="s">
        <v>111</v>
      </c>
      <c r="E68" s="117"/>
      <c r="F68" s="117"/>
      <c r="G68" s="117"/>
      <c r="H68" s="117"/>
      <c r="I68" s="118"/>
      <c r="J68" s="119">
        <f>ROUNDUP($J$509,2)</f>
        <v>0</v>
      </c>
      <c r="K68" s="120"/>
    </row>
    <row r="69" spans="2:11" s="114" customFormat="1" ht="21" customHeight="1">
      <c r="B69" s="115"/>
      <c r="C69" s="116"/>
      <c r="D69" s="117" t="s">
        <v>112</v>
      </c>
      <c r="E69" s="117"/>
      <c r="F69" s="117"/>
      <c r="G69" s="117"/>
      <c r="H69" s="117"/>
      <c r="I69" s="118"/>
      <c r="J69" s="119">
        <f>ROUNDUP($J$536,2)</f>
        <v>0</v>
      </c>
      <c r="K69" s="120"/>
    </row>
    <row r="70" spans="2:11" s="114" customFormat="1" ht="21" customHeight="1">
      <c r="B70" s="115"/>
      <c r="C70" s="116"/>
      <c r="D70" s="117" t="s">
        <v>113</v>
      </c>
      <c r="E70" s="117"/>
      <c r="F70" s="117"/>
      <c r="G70" s="117"/>
      <c r="H70" s="117"/>
      <c r="I70" s="118"/>
      <c r="J70" s="119">
        <f>ROUNDUP($J$546,2)</f>
        <v>0</v>
      </c>
      <c r="K70" s="120"/>
    </row>
    <row r="71" spans="2:11" s="114" customFormat="1" ht="21" customHeight="1">
      <c r="B71" s="115"/>
      <c r="C71" s="116"/>
      <c r="D71" s="117" t="s">
        <v>114</v>
      </c>
      <c r="E71" s="117"/>
      <c r="F71" s="117"/>
      <c r="G71" s="117"/>
      <c r="H71" s="117"/>
      <c r="I71" s="118"/>
      <c r="J71" s="119">
        <f>ROUNDUP($J$548,2)</f>
        <v>0</v>
      </c>
      <c r="K71" s="120"/>
    </row>
    <row r="72" spans="2:11" s="114" customFormat="1" ht="21" customHeight="1">
      <c r="B72" s="115"/>
      <c r="C72" s="116"/>
      <c r="D72" s="117" t="s">
        <v>115</v>
      </c>
      <c r="E72" s="117"/>
      <c r="F72" s="117"/>
      <c r="G72" s="117"/>
      <c r="H72" s="117"/>
      <c r="I72" s="118"/>
      <c r="J72" s="119">
        <f>ROUNDUP($J$557,2)</f>
        <v>0</v>
      </c>
      <c r="K72" s="120"/>
    </row>
    <row r="73" spans="2:11" s="114" customFormat="1" ht="21" customHeight="1">
      <c r="B73" s="115"/>
      <c r="C73" s="116"/>
      <c r="D73" s="117" t="s">
        <v>116</v>
      </c>
      <c r="E73" s="117"/>
      <c r="F73" s="117"/>
      <c r="G73" s="117"/>
      <c r="H73" s="117"/>
      <c r="I73" s="118"/>
      <c r="J73" s="119">
        <f>ROUNDUP($J$566,2)</f>
        <v>0</v>
      </c>
      <c r="K73" s="120"/>
    </row>
    <row r="74" spans="2:11" s="6" customFormat="1" ht="22.5" customHeight="1">
      <c r="B74" s="23"/>
      <c r="C74" s="24"/>
      <c r="D74" s="24"/>
      <c r="E74" s="24"/>
      <c r="F74" s="24"/>
      <c r="G74" s="24"/>
      <c r="H74" s="24"/>
      <c r="J74" s="24"/>
      <c r="K74" s="27"/>
    </row>
    <row r="75" spans="2:11" s="6" customFormat="1" ht="7.5" customHeight="1">
      <c r="B75" s="38"/>
      <c r="C75" s="39"/>
      <c r="D75" s="39"/>
      <c r="E75" s="39"/>
      <c r="F75" s="39"/>
      <c r="G75" s="39"/>
      <c r="H75" s="39"/>
      <c r="I75" s="101"/>
      <c r="J75" s="39"/>
      <c r="K75" s="40"/>
    </row>
    <row r="79" spans="2:12" s="6" customFormat="1" ht="7.5" customHeight="1">
      <c r="B79" s="41"/>
      <c r="C79" s="42"/>
      <c r="D79" s="42"/>
      <c r="E79" s="42"/>
      <c r="F79" s="42"/>
      <c r="G79" s="42"/>
      <c r="H79" s="42"/>
      <c r="I79" s="103"/>
      <c r="J79" s="42"/>
      <c r="K79" s="42"/>
      <c r="L79" s="43"/>
    </row>
    <row r="80" spans="2:12" s="6" customFormat="1" ht="37.5" customHeight="1">
      <c r="B80" s="23"/>
      <c r="C80" s="12" t="s">
        <v>117</v>
      </c>
      <c r="D80" s="24"/>
      <c r="E80" s="24"/>
      <c r="F80" s="24"/>
      <c r="G80" s="24"/>
      <c r="H80" s="24"/>
      <c r="J80" s="24"/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" customHeight="1">
      <c r="B82" s="23"/>
      <c r="C82" s="19" t="s">
        <v>15</v>
      </c>
      <c r="D82" s="24"/>
      <c r="E82" s="24"/>
      <c r="F82" s="24"/>
      <c r="G82" s="24"/>
      <c r="H82" s="24"/>
      <c r="J82" s="24"/>
      <c r="K82" s="24"/>
      <c r="L82" s="43"/>
    </row>
    <row r="83" spans="2:12" s="6" customFormat="1" ht="16.5" customHeight="1">
      <c r="B83" s="23"/>
      <c r="C83" s="24"/>
      <c r="D83" s="24"/>
      <c r="E83" s="332" t="str">
        <f>$E$7</f>
        <v>Revitalizace objektu KZS Sokolov - Hornický dům - Stavební úpravy hlavního vstupu - varianta repase stáv stupnů</v>
      </c>
      <c r="F83" s="312"/>
      <c r="G83" s="312"/>
      <c r="H83" s="312"/>
      <c r="J83" s="24"/>
      <c r="K83" s="24"/>
      <c r="L83" s="43"/>
    </row>
    <row r="84" spans="2:12" s="6" customFormat="1" ht="15" customHeight="1">
      <c r="B84" s="23"/>
      <c r="C84" s="19" t="s">
        <v>93</v>
      </c>
      <c r="D84" s="24"/>
      <c r="E84" s="24"/>
      <c r="F84" s="24"/>
      <c r="G84" s="24"/>
      <c r="H84" s="24"/>
      <c r="J84" s="24"/>
      <c r="K84" s="24"/>
      <c r="L84" s="43"/>
    </row>
    <row r="85" spans="2:12" s="6" customFormat="1" ht="19.5" customHeight="1">
      <c r="B85" s="23"/>
      <c r="C85" s="24"/>
      <c r="D85" s="24"/>
      <c r="E85" s="309" t="str">
        <f>$E$9</f>
        <v>1 - Arch - stavební řešení, stav konstrukční řešení, požárně bezpečnostní řešení</v>
      </c>
      <c r="F85" s="312"/>
      <c r="G85" s="312"/>
      <c r="H85" s="312"/>
      <c r="J85" s="24"/>
      <c r="K85" s="24"/>
      <c r="L85" s="43"/>
    </row>
    <row r="86" spans="2:12" s="6" customFormat="1" ht="7.5" customHeight="1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12" s="6" customFormat="1" ht="18.75" customHeight="1">
      <c r="B87" s="23"/>
      <c r="C87" s="19" t="s">
        <v>21</v>
      </c>
      <c r="D87" s="24"/>
      <c r="E87" s="24"/>
      <c r="F87" s="17" t="str">
        <f>$F$12</f>
        <v>Plzeň</v>
      </c>
      <c r="G87" s="24"/>
      <c r="H87" s="24"/>
      <c r="I87" s="88" t="s">
        <v>23</v>
      </c>
      <c r="J87" s="52" t="str">
        <f>IF($J$12="","",$J$12)</f>
        <v>11.10.2013</v>
      </c>
      <c r="K87" s="24"/>
      <c r="L87" s="43"/>
    </row>
    <row r="88" spans="2:12" s="6" customFormat="1" ht="7.5" customHeight="1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12" s="6" customFormat="1" ht="15.75" customHeight="1">
      <c r="B89" s="23"/>
      <c r="C89" s="19" t="s">
        <v>27</v>
      </c>
      <c r="D89" s="24"/>
      <c r="E89" s="24"/>
      <c r="F89" s="17" t="str">
        <f>$E$15</f>
        <v>Město Sokolov</v>
      </c>
      <c r="G89" s="24"/>
      <c r="H89" s="24"/>
      <c r="I89" s="88" t="s">
        <v>33</v>
      </c>
      <c r="J89" s="17" t="str">
        <f>$E$21</f>
        <v>Ateliér Soukup s.r.o.</v>
      </c>
      <c r="K89" s="24"/>
      <c r="L89" s="43"/>
    </row>
    <row r="90" spans="2:12" s="6" customFormat="1" ht="15" customHeight="1">
      <c r="B90" s="23"/>
      <c r="C90" s="19" t="s">
        <v>31</v>
      </c>
      <c r="D90" s="24"/>
      <c r="E90" s="24"/>
      <c r="F90" s="17">
        <f>IF($E$18="","",$E$18)</f>
      </c>
      <c r="G90" s="24"/>
      <c r="H90" s="24"/>
      <c r="J90" s="24"/>
      <c r="K90" s="24"/>
      <c r="L90" s="43"/>
    </row>
    <row r="91" spans="2:12" s="6" customFormat="1" ht="11.25" customHeight="1">
      <c r="B91" s="23"/>
      <c r="C91" s="24"/>
      <c r="D91" s="24"/>
      <c r="E91" s="24"/>
      <c r="F91" s="24"/>
      <c r="G91" s="24"/>
      <c r="H91" s="24"/>
      <c r="J91" s="24"/>
      <c r="K91" s="24"/>
      <c r="L91" s="43"/>
    </row>
    <row r="92" spans="2:20" s="121" customFormat="1" ht="30" customHeight="1">
      <c r="B92" s="122"/>
      <c r="C92" s="123" t="s">
        <v>118</v>
      </c>
      <c r="D92" s="124" t="s">
        <v>56</v>
      </c>
      <c r="E92" s="124" t="s">
        <v>52</v>
      </c>
      <c r="F92" s="124" t="s">
        <v>119</v>
      </c>
      <c r="G92" s="124" t="s">
        <v>120</v>
      </c>
      <c r="H92" s="124" t="s">
        <v>121</v>
      </c>
      <c r="I92" s="125" t="s">
        <v>122</v>
      </c>
      <c r="J92" s="124" t="s">
        <v>123</v>
      </c>
      <c r="K92" s="126" t="s">
        <v>124</v>
      </c>
      <c r="L92" s="127"/>
      <c r="M92" s="59" t="s">
        <v>125</v>
      </c>
      <c r="N92" s="60" t="s">
        <v>41</v>
      </c>
      <c r="O92" s="60" t="s">
        <v>126</v>
      </c>
      <c r="P92" s="60" t="s">
        <v>127</v>
      </c>
      <c r="Q92" s="60" t="s">
        <v>128</v>
      </c>
      <c r="R92" s="60" t="s">
        <v>129</v>
      </c>
      <c r="S92" s="60" t="s">
        <v>130</v>
      </c>
      <c r="T92" s="61" t="s">
        <v>131</v>
      </c>
    </row>
    <row r="93" spans="2:63" s="6" customFormat="1" ht="30" customHeight="1">
      <c r="B93" s="23"/>
      <c r="C93" s="66" t="s">
        <v>98</v>
      </c>
      <c r="D93" s="24"/>
      <c r="E93" s="24"/>
      <c r="F93" s="24"/>
      <c r="G93" s="24"/>
      <c r="H93" s="24"/>
      <c r="J93" s="128">
        <f>$BK$93</f>
        <v>0</v>
      </c>
      <c r="K93" s="24"/>
      <c r="L93" s="43"/>
      <c r="M93" s="63"/>
      <c r="N93" s="64"/>
      <c r="O93" s="64"/>
      <c r="P93" s="129">
        <f>$P$94+$P$479</f>
        <v>0</v>
      </c>
      <c r="Q93" s="64"/>
      <c r="R93" s="129">
        <f>$R$94+$R$479</f>
        <v>857.19362404</v>
      </c>
      <c r="S93" s="64"/>
      <c r="T93" s="130">
        <f>$T$94+$T$479</f>
        <v>719.4577140000001</v>
      </c>
      <c r="AT93" s="6" t="s">
        <v>70</v>
      </c>
      <c r="AU93" s="6" t="s">
        <v>99</v>
      </c>
      <c r="BK93" s="131">
        <f>$BK$94+$BK$479</f>
        <v>0</v>
      </c>
    </row>
    <row r="94" spans="2:63" s="132" customFormat="1" ht="37.5" customHeight="1">
      <c r="B94" s="133"/>
      <c r="C94" s="134"/>
      <c r="D94" s="134" t="s">
        <v>70</v>
      </c>
      <c r="E94" s="135" t="s">
        <v>132</v>
      </c>
      <c r="F94" s="135" t="s">
        <v>133</v>
      </c>
      <c r="G94" s="134"/>
      <c r="H94" s="134"/>
      <c r="J94" s="136">
        <f>$BK$94</f>
        <v>0</v>
      </c>
      <c r="K94" s="134"/>
      <c r="L94" s="137"/>
      <c r="M94" s="138"/>
      <c r="N94" s="134"/>
      <c r="O94" s="134"/>
      <c r="P94" s="139">
        <f>$P$95+$P$156+$P$227+$P$248+$P$284+$P$293+$P$346</f>
        <v>0</v>
      </c>
      <c r="Q94" s="134"/>
      <c r="R94" s="139">
        <f>$R$95+$R$156+$R$227+$R$248+$R$284+$R$293+$R$346</f>
        <v>748.32260954</v>
      </c>
      <c r="S94" s="134"/>
      <c r="T94" s="140">
        <f>$T$95+$T$156+$T$227+$T$248+$T$284+$T$293+$T$346</f>
        <v>718.1761140000001</v>
      </c>
      <c r="AR94" s="141" t="s">
        <v>20</v>
      </c>
      <c r="AT94" s="141" t="s">
        <v>70</v>
      </c>
      <c r="AU94" s="141" t="s">
        <v>71</v>
      </c>
      <c r="AY94" s="141" t="s">
        <v>134</v>
      </c>
      <c r="BK94" s="142">
        <f>$BK$95+$BK$156+$BK$227+$BK$248+$BK$284+$BK$293+$BK$346</f>
        <v>0</v>
      </c>
    </row>
    <row r="95" spans="2:63" s="132" customFormat="1" ht="21" customHeight="1">
      <c r="B95" s="133"/>
      <c r="C95" s="134"/>
      <c r="D95" s="134" t="s">
        <v>70</v>
      </c>
      <c r="E95" s="143" t="s">
        <v>20</v>
      </c>
      <c r="F95" s="143" t="s">
        <v>135</v>
      </c>
      <c r="G95" s="134"/>
      <c r="H95" s="134"/>
      <c r="J95" s="144">
        <f>$BK$95</f>
        <v>0</v>
      </c>
      <c r="K95" s="134"/>
      <c r="L95" s="137"/>
      <c r="M95" s="138"/>
      <c r="N95" s="134"/>
      <c r="O95" s="134"/>
      <c r="P95" s="139">
        <f>SUM($P$96:$P$155)</f>
        <v>0</v>
      </c>
      <c r="Q95" s="134"/>
      <c r="R95" s="139">
        <f>SUM($R$96:$R$155)</f>
        <v>55.70294225</v>
      </c>
      <c r="S95" s="134"/>
      <c r="T95" s="140">
        <f>SUM($T$96:$T$155)</f>
        <v>12.259</v>
      </c>
      <c r="AR95" s="141" t="s">
        <v>20</v>
      </c>
      <c r="AT95" s="141" t="s">
        <v>70</v>
      </c>
      <c r="AU95" s="141" t="s">
        <v>20</v>
      </c>
      <c r="AY95" s="141" t="s">
        <v>134</v>
      </c>
      <c r="BK95" s="142">
        <f>SUM($BK$96:$BK$155)</f>
        <v>0</v>
      </c>
    </row>
    <row r="96" spans="2:65" s="6" customFormat="1" ht="15.75" customHeight="1">
      <c r="B96" s="23"/>
      <c r="C96" s="145" t="s">
        <v>20</v>
      </c>
      <c r="D96" s="145" t="s">
        <v>136</v>
      </c>
      <c r="E96" s="146" t="s">
        <v>137</v>
      </c>
      <c r="F96" s="147" t="s">
        <v>138</v>
      </c>
      <c r="G96" s="148" t="s">
        <v>139</v>
      </c>
      <c r="H96" s="149">
        <v>47.15</v>
      </c>
      <c r="I96" s="150"/>
      <c r="J96" s="151">
        <f>ROUND($I$96*$H$96,2)</f>
        <v>0</v>
      </c>
      <c r="K96" s="147" t="s">
        <v>140</v>
      </c>
      <c r="L96" s="43"/>
      <c r="M96" s="152"/>
      <c r="N96" s="153" t="s">
        <v>42</v>
      </c>
      <c r="O96" s="24"/>
      <c r="P96" s="24"/>
      <c r="Q96" s="154">
        <v>0</v>
      </c>
      <c r="R96" s="154">
        <f>$Q$96*$H$96</f>
        <v>0</v>
      </c>
      <c r="S96" s="154">
        <v>0.26</v>
      </c>
      <c r="T96" s="155">
        <f>$S$96*$H$96</f>
        <v>12.259</v>
      </c>
      <c r="AR96" s="89" t="s">
        <v>84</v>
      </c>
      <c r="AT96" s="89" t="s">
        <v>136</v>
      </c>
      <c r="AU96" s="89" t="s">
        <v>78</v>
      </c>
      <c r="AY96" s="6" t="s">
        <v>134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20</v>
      </c>
      <c r="BK96" s="156">
        <f>ROUND($I$96*$H$96,2)</f>
        <v>0</v>
      </c>
      <c r="BL96" s="89" t="s">
        <v>84</v>
      </c>
      <c r="BM96" s="89" t="s">
        <v>141</v>
      </c>
    </row>
    <row r="97" spans="2:47" s="6" customFormat="1" ht="27" customHeight="1">
      <c r="B97" s="23"/>
      <c r="C97" s="24"/>
      <c r="D97" s="157" t="s">
        <v>142</v>
      </c>
      <c r="E97" s="24"/>
      <c r="F97" s="158" t="s">
        <v>143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142</v>
      </c>
      <c r="AU97" s="6" t="s">
        <v>78</v>
      </c>
    </row>
    <row r="98" spans="2:51" s="6" customFormat="1" ht="15.75" customHeight="1">
      <c r="B98" s="159"/>
      <c r="C98" s="160"/>
      <c r="D98" s="161" t="s">
        <v>144</v>
      </c>
      <c r="E98" s="160"/>
      <c r="F98" s="162" t="s">
        <v>145</v>
      </c>
      <c r="G98" s="160"/>
      <c r="H98" s="160"/>
      <c r="J98" s="160"/>
      <c r="K98" s="160"/>
      <c r="L98" s="163"/>
      <c r="M98" s="164"/>
      <c r="N98" s="160"/>
      <c r="O98" s="160"/>
      <c r="P98" s="160"/>
      <c r="Q98" s="160"/>
      <c r="R98" s="160"/>
      <c r="S98" s="160"/>
      <c r="T98" s="165"/>
      <c r="AT98" s="166" t="s">
        <v>144</v>
      </c>
      <c r="AU98" s="166" t="s">
        <v>78</v>
      </c>
      <c r="AV98" s="166" t="s">
        <v>20</v>
      </c>
      <c r="AW98" s="166" t="s">
        <v>99</v>
      </c>
      <c r="AX98" s="166" t="s">
        <v>71</v>
      </c>
      <c r="AY98" s="166" t="s">
        <v>134</v>
      </c>
    </row>
    <row r="99" spans="2:51" s="6" customFormat="1" ht="15.75" customHeight="1">
      <c r="B99" s="167"/>
      <c r="C99" s="168"/>
      <c r="D99" s="161" t="s">
        <v>144</v>
      </c>
      <c r="E99" s="168"/>
      <c r="F99" s="169" t="s">
        <v>146</v>
      </c>
      <c r="G99" s="168"/>
      <c r="H99" s="170">
        <v>26.872</v>
      </c>
      <c r="J99" s="168"/>
      <c r="K99" s="168"/>
      <c r="L99" s="171"/>
      <c r="M99" s="172"/>
      <c r="N99" s="168"/>
      <c r="O99" s="168"/>
      <c r="P99" s="168"/>
      <c r="Q99" s="168"/>
      <c r="R99" s="168"/>
      <c r="S99" s="168"/>
      <c r="T99" s="173"/>
      <c r="AT99" s="174" t="s">
        <v>144</v>
      </c>
      <c r="AU99" s="174" t="s">
        <v>78</v>
      </c>
      <c r="AV99" s="174" t="s">
        <v>78</v>
      </c>
      <c r="AW99" s="174" t="s">
        <v>99</v>
      </c>
      <c r="AX99" s="174" t="s">
        <v>71</v>
      </c>
      <c r="AY99" s="174" t="s">
        <v>134</v>
      </c>
    </row>
    <row r="100" spans="2:51" s="6" customFormat="1" ht="15.75" customHeight="1">
      <c r="B100" s="167"/>
      <c r="C100" s="168"/>
      <c r="D100" s="161" t="s">
        <v>144</v>
      </c>
      <c r="E100" s="168"/>
      <c r="F100" s="169" t="s">
        <v>147</v>
      </c>
      <c r="G100" s="168"/>
      <c r="H100" s="170">
        <v>20.278</v>
      </c>
      <c r="J100" s="168"/>
      <c r="K100" s="168"/>
      <c r="L100" s="171"/>
      <c r="M100" s="172"/>
      <c r="N100" s="168"/>
      <c r="O100" s="168"/>
      <c r="P100" s="168"/>
      <c r="Q100" s="168"/>
      <c r="R100" s="168"/>
      <c r="S100" s="168"/>
      <c r="T100" s="173"/>
      <c r="AT100" s="174" t="s">
        <v>144</v>
      </c>
      <c r="AU100" s="174" t="s">
        <v>78</v>
      </c>
      <c r="AV100" s="174" t="s">
        <v>78</v>
      </c>
      <c r="AW100" s="174" t="s">
        <v>99</v>
      </c>
      <c r="AX100" s="174" t="s">
        <v>71</v>
      </c>
      <c r="AY100" s="174" t="s">
        <v>134</v>
      </c>
    </row>
    <row r="101" spans="2:51" s="6" customFormat="1" ht="15.75" customHeight="1">
      <c r="B101" s="175"/>
      <c r="C101" s="176"/>
      <c r="D101" s="161" t="s">
        <v>144</v>
      </c>
      <c r="E101" s="176"/>
      <c r="F101" s="177" t="s">
        <v>148</v>
      </c>
      <c r="G101" s="176"/>
      <c r="H101" s="178">
        <v>47.15</v>
      </c>
      <c r="J101" s="176"/>
      <c r="K101" s="176"/>
      <c r="L101" s="179"/>
      <c r="M101" s="180"/>
      <c r="N101" s="176"/>
      <c r="O101" s="176"/>
      <c r="P101" s="176"/>
      <c r="Q101" s="176"/>
      <c r="R101" s="176"/>
      <c r="S101" s="176"/>
      <c r="T101" s="181"/>
      <c r="AT101" s="182" t="s">
        <v>144</v>
      </c>
      <c r="AU101" s="182" t="s">
        <v>78</v>
      </c>
      <c r="AV101" s="182" t="s">
        <v>84</v>
      </c>
      <c r="AW101" s="182" t="s">
        <v>99</v>
      </c>
      <c r="AX101" s="182" t="s">
        <v>20</v>
      </c>
      <c r="AY101" s="182" t="s">
        <v>134</v>
      </c>
    </row>
    <row r="102" spans="2:65" s="6" customFormat="1" ht="15.75" customHeight="1">
      <c r="B102" s="23"/>
      <c r="C102" s="145" t="s">
        <v>78</v>
      </c>
      <c r="D102" s="145" t="s">
        <v>136</v>
      </c>
      <c r="E102" s="146" t="s">
        <v>149</v>
      </c>
      <c r="F102" s="147" t="s">
        <v>150</v>
      </c>
      <c r="G102" s="148" t="s">
        <v>151</v>
      </c>
      <c r="H102" s="149">
        <v>83.372</v>
      </c>
      <c r="I102" s="150"/>
      <c r="J102" s="151">
        <f>ROUND($I$102*$H$102,2)</f>
        <v>0</v>
      </c>
      <c r="K102" s="147" t="s">
        <v>140</v>
      </c>
      <c r="L102" s="43"/>
      <c r="M102" s="152"/>
      <c r="N102" s="153" t="s">
        <v>42</v>
      </c>
      <c r="O102" s="24"/>
      <c r="P102" s="24"/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84</v>
      </c>
      <c r="AT102" s="89" t="s">
        <v>136</v>
      </c>
      <c r="AU102" s="89" t="s">
        <v>78</v>
      </c>
      <c r="AY102" s="6" t="s">
        <v>134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20</v>
      </c>
      <c r="BK102" s="156">
        <f>ROUND($I$102*$H$102,2)</f>
        <v>0</v>
      </c>
      <c r="BL102" s="89" t="s">
        <v>84</v>
      </c>
      <c r="BM102" s="89" t="s">
        <v>152</v>
      </c>
    </row>
    <row r="103" spans="2:47" s="6" customFormat="1" ht="27" customHeight="1">
      <c r="B103" s="23"/>
      <c r="C103" s="24"/>
      <c r="D103" s="157" t="s">
        <v>142</v>
      </c>
      <c r="E103" s="24"/>
      <c r="F103" s="158" t="s">
        <v>153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142</v>
      </c>
      <c r="AU103" s="6" t="s">
        <v>78</v>
      </c>
    </row>
    <row r="104" spans="2:51" s="6" customFormat="1" ht="15.75" customHeight="1">
      <c r="B104" s="159"/>
      <c r="C104" s="160"/>
      <c r="D104" s="161" t="s">
        <v>144</v>
      </c>
      <c r="E104" s="160"/>
      <c r="F104" s="162" t="s">
        <v>154</v>
      </c>
      <c r="G104" s="160"/>
      <c r="H104" s="160"/>
      <c r="J104" s="160"/>
      <c r="K104" s="160"/>
      <c r="L104" s="163"/>
      <c r="M104" s="164"/>
      <c r="N104" s="160"/>
      <c r="O104" s="160"/>
      <c r="P104" s="160"/>
      <c r="Q104" s="160"/>
      <c r="R104" s="160"/>
      <c r="S104" s="160"/>
      <c r="T104" s="165"/>
      <c r="AT104" s="166" t="s">
        <v>144</v>
      </c>
      <c r="AU104" s="166" t="s">
        <v>78</v>
      </c>
      <c r="AV104" s="166" t="s">
        <v>20</v>
      </c>
      <c r="AW104" s="166" t="s">
        <v>99</v>
      </c>
      <c r="AX104" s="166" t="s">
        <v>71</v>
      </c>
      <c r="AY104" s="166" t="s">
        <v>134</v>
      </c>
    </row>
    <row r="105" spans="2:51" s="6" customFormat="1" ht="15.75" customHeight="1">
      <c r="B105" s="167"/>
      <c r="C105" s="168"/>
      <c r="D105" s="161" t="s">
        <v>144</v>
      </c>
      <c r="E105" s="168"/>
      <c r="F105" s="169" t="s">
        <v>155</v>
      </c>
      <c r="G105" s="168"/>
      <c r="H105" s="170">
        <v>83.372</v>
      </c>
      <c r="J105" s="168"/>
      <c r="K105" s="168"/>
      <c r="L105" s="171"/>
      <c r="M105" s="172"/>
      <c r="N105" s="168"/>
      <c r="O105" s="168"/>
      <c r="P105" s="168"/>
      <c r="Q105" s="168"/>
      <c r="R105" s="168"/>
      <c r="S105" s="168"/>
      <c r="T105" s="173"/>
      <c r="AT105" s="174" t="s">
        <v>144</v>
      </c>
      <c r="AU105" s="174" t="s">
        <v>78</v>
      </c>
      <c r="AV105" s="174" t="s">
        <v>78</v>
      </c>
      <c r="AW105" s="174" t="s">
        <v>99</v>
      </c>
      <c r="AX105" s="174" t="s">
        <v>20</v>
      </c>
      <c r="AY105" s="174" t="s">
        <v>134</v>
      </c>
    </row>
    <row r="106" spans="2:65" s="6" customFormat="1" ht="15.75" customHeight="1">
      <c r="B106" s="23"/>
      <c r="C106" s="145" t="s">
        <v>81</v>
      </c>
      <c r="D106" s="145" t="s">
        <v>136</v>
      </c>
      <c r="E106" s="146" t="s">
        <v>156</v>
      </c>
      <c r="F106" s="147" t="s">
        <v>157</v>
      </c>
      <c r="G106" s="148" t="s">
        <v>151</v>
      </c>
      <c r="H106" s="149">
        <v>243.783</v>
      </c>
      <c r="I106" s="150"/>
      <c r="J106" s="151">
        <f>ROUND($I$106*$H$106,2)</f>
        <v>0</v>
      </c>
      <c r="K106" s="147" t="s">
        <v>140</v>
      </c>
      <c r="L106" s="43"/>
      <c r="M106" s="152"/>
      <c r="N106" s="153" t="s">
        <v>42</v>
      </c>
      <c r="O106" s="24"/>
      <c r="P106" s="24"/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158</v>
      </c>
      <c r="AT106" s="89" t="s">
        <v>136</v>
      </c>
      <c r="AU106" s="89" t="s">
        <v>78</v>
      </c>
      <c r="AY106" s="6" t="s">
        <v>134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20</v>
      </c>
      <c r="BK106" s="156">
        <f>ROUND($I$106*$H$106,2)</f>
        <v>0</v>
      </c>
      <c r="BL106" s="89" t="s">
        <v>158</v>
      </c>
      <c r="BM106" s="89" t="s">
        <v>159</v>
      </c>
    </row>
    <row r="107" spans="2:47" s="6" customFormat="1" ht="16.5" customHeight="1">
      <c r="B107" s="23"/>
      <c r="C107" s="24"/>
      <c r="D107" s="157" t="s">
        <v>142</v>
      </c>
      <c r="E107" s="24"/>
      <c r="F107" s="158" t="s">
        <v>160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142</v>
      </c>
      <c r="AU107" s="6" t="s">
        <v>78</v>
      </c>
    </row>
    <row r="108" spans="2:51" s="6" customFormat="1" ht="15.75" customHeight="1">
      <c r="B108" s="159"/>
      <c r="C108" s="160"/>
      <c r="D108" s="161" t="s">
        <v>144</v>
      </c>
      <c r="E108" s="160"/>
      <c r="F108" s="162" t="s">
        <v>161</v>
      </c>
      <c r="G108" s="160"/>
      <c r="H108" s="160"/>
      <c r="J108" s="160"/>
      <c r="K108" s="160"/>
      <c r="L108" s="163"/>
      <c r="M108" s="164"/>
      <c r="N108" s="160"/>
      <c r="O108" s="160"/>
      <c r="P108" s="160"/>
      <c r="Q108" s="160"/>
      <c r="R108" s="160"/>
      <c r="S108" s="160"/>
      <c r="T108" s="165"/>
      <c r="AT108" s="166" t="s">
        <v>144</v>
      </c>
      <c r="AU108" s="166" t="s">
        <v>78</v>
      </c>
      <c r="AV108" s="166" t="s">
        <v>20</v>
      </c>
      <c r="AW108" s="166" t="s">
        <v>99</v>
      </c>
      <c r="AX108" s="166" t="s">
        <v>71</v>
      </c>
      <c r="AY108" s="166" t="s">
        <v>134</v>
      </c>
    </row>
    <row r="109" spans="2:51" s="6" customFormat="1" ht="15.75" customHeight="1">
      <c r="B109" s="167"/>
      <c r="C109" s="168"/>
      <c r="D109" s="161" t="s">
        <v>144</v>
      </c>
      <c r="E109" s="168"/>
      <c r="F109" s="169" t="s">
        <v>162</v>
      </c>
      <c r="G109" s="168"/>
      <c r="H109" s="170">
        <v>195.518</v>
      </c>
      <c r="J109" s="168"/>
      <c r="K109" s="168"/>
      <c r="L109" s="171"/>
      <c r="M109" s="172"/>
      <c r="N109" s="168"/>
      <c r="O109" s="168"/>
      <c r="P109" s="168"/>
      <c r="Q109" s="168"/>
      <c r="R109" s="168"/>
      <c r="S109" s="168"/>
      <c r="T109" s="173"/>
      <c r="AT109" s="174" t="s">
        <v>144</v>
      </c>
      <c r="AU109" s="174" t="s">
        <v>78</v>
      </c>
      <c r="AV109" s="174" t="s">
        <v>78</v>
      </c>
      <c r="AW109" s="174" t="s">
        <v>99</v>
      </c>
      <c r="AX109" s="174" t="s">
        <v>71</v>
      </c>
      <c r="AY109" s="174" t="s">
        <v>134</v>
      </c>
    </row>
    <row r="110" spans="2:51" s="6" customFormat="1" ht="15.75" customHeight="1">
      <c r="B110" s="159"/>
      <c r="C110" s="160"/>
      <c r="D110" s="161" t="s">
        <v>144</v>
      </c>
      <c r="E110" s="160"/>
      <c r="F110" s="162" t="s">
        <v>163</v>
      </c>
      <c r="G110" s="160"/>
      <c r="H110" s="160"/>
      <c r="J110" s="160"/>
      <c r="K110" s="160"/>
      <c r="L110" s="163"/>
      <c r="M110" s="164"/>
      <c r="N110" s="160"/>
      <c r="O110" s="160"/>
      <c r="P110" s="160"/>
      <c r="Q110" s="160"/>
      <c r="R110" s="160"/>
      <c r="S110" s="160"/>
      <c r="T110" s="165"/>
      <c r="AT110" s="166" t="s">
        <v>144</v>
      </c>
      <c r="AU110" s="166" t="s">
        <v>78</v>
      </c>
      <c r="AV110" s="166" t="s">
        <v>20</v>
      </c>
      <c r="AW110" s="166" t="s">
        <v>99</v>
      </c>
      <c r="AX110" s="166" t="s">
        <v>71</v>
      </c>
      <c r="AY110" s="166" t="s">
        <v>134</v>
      </c>
    </row>
    <row r="111" spans="2:51" s="6" customFormat="1" ht="15.75" customHeight="1">
      <c r="B111" s="167"/>
      <c r="C111" s="168"/>
      <c r="D111" s="161" t="s">
        <v>144</v>
      </c>
      <c r="E111" s="168"/>
      <c r="F111" s="169" t="s">
        <v>164</v>
      </c>
      <c r="G111" s="168"/>
      <c r="H111" s="170">
        <v>48.265</v>
      </c>
      <c r="J111" s="168"/>
      <c r="K111" s="168"/>
      <c r="L111" s="171"/>
      <c r="M111" s="172"/>
      <c r="N111" s="168"/>
      <c r="O111" s="168"/>
      <c r="P111" s="168"/>
      <c r="Q111" s="168"/>
      <c r="R111" s="168"/>
      <c r="S111" s="168"/>
      <c r="T111" s="173"/>
      <c r="AT111" s="174" t="s">
        <v>144</v>
      </c>
      <c r="AU111" s="174" t="s">
        <v>78</v>
      </c>
      <c r="AV111" s="174" t="s">
        <v>78</v>
      </c>
      <c r="AW111" s="174" t="s">
        <v>99</v>
      </c>
      <c r="AX111" s="174" t="s">
        <v>71</v>
      </c>
      <c r="AY111" s="174" t="s">
        <v>134</v>
      </c>
    </row>
    <row r="112" spans="2:51" s="6" customFormat="1" ht="15.75" customHeight="1">
      <c r="B112" s="175"/>
      <c r="C112" s="176"/>
      <c r="D112" s="161" t="s">
        <v>144</v>
      </c>
      <c r="E112" s="176"/>
      <c r="F112" s="177" t="s">
        <v>148</v>
      </c>
      <c r="G112" s="176"/>
      <c r="H112" s="178">
        <v>243.783</v>
      </c>
      <c r="J112" s="176"/>
      <c r="K112" s="176"/>
      <c r="L112" s="179"/>
      <c r="M112" s="180"/>
      <c r="N112" s="176"/>
      <c r="O112" s="176"/>
      <c r="P112" s="176"/>
      <c r="Q112" s="176"/>
      <c r="R112" s="176"/>
      <c r="S112" s="176"/>
      <c r="T112" s="181"/>
      <c r="AT112" s="182" t="s">
        <v>144</v>
      </c>
      <c r="AU112" s="182" t="s">
        <v>78</v>
      </c>
      <c r="AV112" s="182" t="s">
        <v>84</v>
      </c>
      <c r="AW112" s="182" t="s">
        <v>99</v>
      </c>
      <c r="AX112" s="182" t="s">
        <v>20</v>
      </c>
      <c r="AY112" s="182" t="s">
        <v>134</v>
      </c>
    </row>
    <row r="113" spans="2:65" s="6" customFormat="1" ht="15.75" customHeight="1">
      <c r="B113" s="23"/>
      <c r="C113" s="145" t="s">
        <v>84</v>
      </c>
      <c r="D113" s="145" t="s">
        <v>136</v>
      </c>
      <c r="E113" s="146" t="s">
        <v>165</v>
      </c>
      <c r="F113" s="147" t="s">
        <v>166</v>
      </c>
      <c r="G113" s="148" t="s">
        <v>139</v>
      </c>
      <c r="H113" s="149">
        <v>142.285</v>
      </c>
      <c r="I113" s="150"/>
      <c r="J113" s="151">
        <f>ROUND($I$113*$H$113,2)</f>
        <v>0</v>
      </c>
      <c r="K113" s="147" t="s">
        <v>140</v>
      </c>
      <c r="L113" s="43"/>
      <c r="M113" s="152"/>
      <c r="N113" s="153" t="s">
        <v>42</v>
      </c>
      <c r="O113" s="24"/>
      <c r="P113" s="24"/>
      <c r="Q113" s="154">
        <v>0.00085</v>
      </c>
      <c r="R113" s="154">
        <f>$Q$113*$H$113</f>
        <v>0.12094224999999999</v>
      </c>
      <c r="S113" s="154">
        <v>0</v>
      </c>
      <c r="T113" s="155">
        <f>$S$113*$H$113</f>
        <v>0</v>
      </c>
      <c r="AR113" s="89" t="s">
        <v>158</v>
      </c>
      <c r="AT113" s="89" t="s">
        <v>136</v>
      </c>
      <c r="AU113" s="89" t="s">
        <v>78</v>
      </c>
      <c r="AY113" s="6" t="s">
        <v>134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20</v>
      </c>
      <c r="BK113" s="156">
        <f>ROUND($I$113*$H$113,2)</f>
        <v>0</v>
      </c>
      <c r="BL113" s="89" t="s">
        <v>158</v>
      </c>
      <c r="BM113" s="89" t="s">
        <v>167</v>
      </c>
    </row>
    <row r="114" spans="2:47" s="6" customFormat="1" ht="27" customHeight="1">
      <c r="B114" s="23"/>
      <c r="C114" s="24"/>
      <c r="D114" s="157" t="s">
        <v>142</v>
      </c>
      <c r="E114" s="24"/>
      <c r="F114" s="158" t="s">
        <v>168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142</v>
      </c>
      <c r="AU114" s="6" t="s">
        <v>78</v>
      </c>
    </row>
    <row r="115" spans="2:51" s="6" customFormat="1" ht="15.75" customHeight="1">
      <c r="B115" s="159"/>
      <c r="C115" s="160"/>
      <c r="D115" s="161" t="s">
        <v>144</v>
      </c>
      <c r="E115" s="160"/>
      <c r="F115" s="162" t="s">
        <v>161</v>
      </c>
      <c r="G115" s="160"/>
      <c r="H115" s="160"/>
      <c r="J115" s="160"/>
      <c r="K115" s="160"/>
      <c r="L115" s="163"/>
      <c r="M115" s="164"/>
      <c r="N115" s="160"/>
      <c r="O115" s="160"/>
      <c r="P115" s="160"/>
      <c r="Q115" s="160"/>
      <c r="R115" s="160"/>
      <c r="S115" s="160"/>
      <c r="T115" s="165"/>
      <c r="AT115" s="166" t="s">
        <v>144</v>
      </c>
      <c r="AU115" s="166" t="s">
        <v>78</v>
      </c>
      <c r="AV115" s="166" t="s">
        <v>20</v>
      </c>
      <c r="AW115" s="166" t="s">
        <v>99</v>
      </c>
      <c r="AX115" s="166" t="s">
        <v>71</v>
      </c>
      <c r="AY115" s="166" t="s">
        <v>134</v>
      </c>
    </row>
    <row r="116" spans="2:51" s="6" customFormat="1" ht="15.75" customHeight="1">
      <c r="B116" s="167"/>
      <c r="C116" s="168"/>
      <c r="D116" s="161" t="s">
        <v>144</v>
      </c>
      <c r="E116" s="168"/>
      <c r="F116" s="169" t="s">
        <v>169</v>
      </c>
      <c r="G116" s="168"/>
      <c r="H116" s="170">
        <v>142.285</v>
      </c>
      <c r="J116" s="168"/>
      <c r="K116" s="168"/>
      <c r="L116" s="171"/>
      <c r="M116" s="172"/>
      <c r="N116" s="168"/>
      <c r="O116" s="168"/>
      <c r="P116" s="168"/>
      <c r="Q116" s="168"/>
      <c r="R116" s="168"/>
      <c r="S116" s="168"/>
      <c r="T116" s="173"/>
      <c r="AT116" s="174" t="s">
        <v>144</v>
      </c>
      <c r="AU116" s="174" t="s">
        <v>78</v>
      </c>
      <c r="AV116" s="174" t="s">
        <v>78</v>
      </c>
      <c r="AW116" s="174" t="s">
        <v>99</v>
      </c>
      <c r="AX116" s="174" t="s">
        <v>20</v>
      </c>
      <c r="AY116" s="174" t="s">
        <v>134</v>
      </c>
    </row>
    <row r="117" spans="2:65" s="6" customFormat="1" ht="15.75" customHeight="1">
      <c r="B117" s="23"/>
      <c r="C117" s="145" t="s">
        <v>170</v>
      </c>
      <c r="D117" s="145" t="s">
        <v>136</v>
      </c>
      <c r="E117" s="146" t="s">
        <v>171</v>
      </c>
      <c r="F117" s="147" t="s">
        <v>172</v>
      </c>
      <c r="G117" s="148" t="s">
        <v>139</v>
      </c>
      <c r="H117" s="149">
        <v>142.285</v>
      </c>
      <c r="I117" s="150"/>
      <c r="J117" s="151">
        <f>ROUND($I$117*$H$117,2)</f>
        <v>0</v>
      </c>
      <c r="K117" s="147" t="s">
        <v>140</v>
      </c>
      <c r="L117" s="43"/>
      <c r="M117" s="152"/>
      <c r="N117" s="153" t="s">
        <v>42</v>
      </c>
      <c r="O117" s="24"/>
      <c r="P117" s="24"/>
      <c r="Q117" s="154">
        <v>0</v>
      </c>
      <c r="R117" s="154">
        <f>$Q$117*$H$117</f>
        <v>0</v>
      </c>
      <c r="S117" s="154">
        <v>0</v>
      </c>
      <c r="T117" s="155">
        <f>$S$117*$H$117</f>
        <v>0</v>
      </c>
      <c r="AR117" s="89" t="s">
        <v>158</v>
      </c>
      <c r="AT117" s="89" t="s">
        <v>136</v>
      </c>
      <c r="AU117" s="89" t="s">
        <v>78</v>
      </c>
      <c r="AY117" s="6" t="s">
        <v>134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20</v>
      </c>
      <c r="BK117" s="156">
        <f>ROUND($I$117*$H$117,2)</f>
        <v>0</v>
      </c>
      <c r="BL117" s="89" t="s">
        <v>158</v>
      </c>
      <c r="BM117" s="89" t="s">
        <v>173</v>
      </c>
    </row>
    <row r="118" spans="2:47" s="6" customFormat="1" ht="27" customHeight="1">
      <c r="B118" s="23"/>
      <c r="C118" s="24"/>
      <c r="D118" s="157" t="s">
        <v>142</v>
      </c>
      <c r="E118" s="24"/>
      <c r="F118" s="158" t="s">
        <v>174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142</v>
      </c>
      <c r="AU118" s="6" t="s">
        <v>78</v>
      </c>
    </row>
    <row r="119" spans="2:65" s="6" customFormat="1" ht="15.75" customHeight="1">
      <c r="B119" s="23"/>
      <c r="C119" s="145" t="s">
        <v>175</v>
      </c>
      <c r="D119" s="145" t="s">
        <v>136</v>
      </c>
      <c r="E119" s="146" t="s">
        <v>176</v>
      </c>
      <c r="F119" s="147" t="s">
        <v>177</v>
      </c>
      <c r="G119" s="148" t="s">
        <v>151</v>
      </c>
      <c r="H119" s="149">
        <v>602.951</v>
      </c>
      <c r="I119" s="150"/>
      <c r="J119" s="151">
        <f>ROUND($I$119*$H$119,2)</f>
        <v>0</v>
      </c>
      <c r="K119" s="147" t="s">
        <v>140</v>
      </c>
      <c r="L119" s="43"/>
      <c r="M119" s="152"/>
      <c r="N119" s="153" t="s">
        <v>42</v>
      </c>
      <c r="O119" s="24"/>
      <c r="P119" s="24"/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158</v>
      </c>
      <c r="AT119" s="89" t="s">
        <v>136</v>
      </c>
      <c r="AU119" s="89" t="s">
        <v>78</v>
      </c>
      <c r="AY119" s="6" t="s">
        <v>134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20</v>
      </c>
      <c r="BK119" s="156">
        <f>ROUND($I$119*$H$119,2)</f>
        <v>0</v>
      </c>
      <c r="BL119" s="89" t="s">
        <v>158</v>
      </c>
      <c r="BM119" s="89" t="s">
        <v>178</v>
      </c>
    </row>
    <row r="120" spans="2:47" s="6" customFormat="1" ht="27" customHeight="1">
      <c r="B120" s="23"/>
      <c r="C120" s="24"/>
      <c r="D120" s="157" t="s">
        <v>142</v>
      </c>
      <c r="E120" s="24"/>
      <c r="F120" s="158" t="s">
        <v>179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142</v>
      </c>
      <c r="AU120" s="6" t="s">
        <v>78</v>
      </c>
    </row>
    <row r="121" spans="2:51" s="6" customFormat="1" ht="15.75" customHeight="1">
      <c r="B121" s="159"/>
      <c r="C121" s="160"/>
      <c r="D121" s="161" t="s">
        <v>144</v>
      </c>
      <c r="E121" s="160"/>
      <c r="F121" s="162" t="s">
        <v>180</v>
      </c>
      <c r="G121" s="160"/>
      <c r="H121" s="160"/>
      <c r="J121" s="160"/>
      <c r="K121" s="160"/>
      <c r="L121" s="163"/>
      <c r="M121" s="164"/>
      <c r="N121" s="160"/>
      <c r="O121" s="160"/>
      <c r="P121" s="160"/>
      <c r="Q121" s="160"/>
      <c r="R121" s="160"/>
      <c r="S121" s="160"/>
      <c r="T121" s="165"/>
      <c r="AT121" s="166" t="s">
        <v>144</v>
      </c>
      <c r="AU121" s="166" t="s">
        <v>78</v>
      </c>
      <c r="AV121" s="166" t="s">
        <v>20</v>
      </c>
      <c r="AW121" s="166" t="s">
        <v>99</v>
      </c>
      <c r="AX121" s="166" t="s">
        <v>71</v>
      </c>
      <c r="AY121" s="166" t="s">
        <v>134</v>
      </c>
    </row>
    <row r="122" spans="2:51" s="6" customFormat="1" ht="15.75" customHeight="1">
      <c r="B122" s="167"/>
      <c r="C122" s="168"/>
      <c r="D122" s="161" t="s">
        <v>144</v>
      </c>
      <c r="E122" s="168"/>
      <c r="F122" s="169" t="s">
        <v>181</v>
      </c>
      <c r="G122" s="168"/>
      <c r="H122" s="170">
        <v>327.155</v>
      </c>
      <c r="J122" s="168"/>
      <c r="K122" s="168"/>
      <c r="L122" s="171"/>
      <c r="M122" s="172"/>
      <c r="N122" s="168"/>
      <c r="O122" s="168"/>
      <c r="P122" s="168"/>
      <c r="Q122" s="168"/>
      <c r="R122" s="168"/>
      <c r="S122" s="168"/>
      <c r="T122" s="173"/>
      <c r="AT122" s="174" t="s">
        <v>144</v>
      </c>
      <c r="AU122" s="174" t="s">
        <v>78</v>
      </c>
      <c r="AV122" s="174" t="s">
        <v>78</v>
      </c>
      <c r="AW122" s="174" t="s">
        <v>99</v>
      </c>
      <c r="AX122" s="174" t="s">
        <v>71</v>
      </c>
      <c r="AY122" s="174" t="s">
        <v>134</v>
      </c>
    </row>
    <row r="123" spans="2:51" s="6" customFormat="1" ht="15.75" customHeight="1">
      <c r="B123" s="159"/>
      <c r="C123" s="160"/>
      <c r="D123" s="161" t="s">
        <v>144</v>
      </c>
      <c r="E123" s="160"/>
      <c r="F123" s="162" t="s">
        <v>182</v>
      </c>
      <c r="G123" s="160"/>
      <c r="H123" s="160"/>
      <c r="J123" s="160"/>
      <c r="K123" s="160"/>
      <c r="L123" s="163"/>
      <c r="M123" s="164"/>
      <c r="N123" s="160"/>
      <c r="O123" s="160"/>
      <c r="P123" s="160"/>
      <c r="Q123" s="160"/>
      <c r="R123" s="160"/>
      <c r="S123" s="160"/>
      <c r="T123" s="165"/>
      <c r="AT123" s="166" t="s">
        <v>144</v>
      </c>
      <c r="AU123" s="166" t="s">
        <v>78</v>
      </c>
      <c r="AV123" s="166" t="s">
        <v>20</v>
      </c>
      <c r="AW123" s="166" t="s">
        <v>99</v>
      </c>
      <c r="AX123" s="166" t="s">
        <v>71</v>
      </c>
      <c r="AY123" s="166" t="s">
        <v>134</v>
      </c>
    </row>
    <row r="124" spans="2:51" s="6" customFormat="1" ht="15.75" customHeight="1">
      <c r="B124" s="167"/>
      <c r="C124" s="168"/>
      <c r="D124" s="161" t="s">
        <v>144</v>
      </c>
      <c r="E124" s="168"/>
      <c r="F124" s="169" t="s">
        <v>183</v>
      </c>
      <c r="G124" s="168"/>
      <c r="H124" s="170">
        <v>275.796</v>
      </c>
      <c r="J124" s="168"/>
      <c r="K124" s="168"/>
      <c r="L124" s="171"/>
      <c r="M124" s="172"/>
      <c r="N124" s="168"/>
      <c r="O124" s="168"/>
      <c r="P124" s="168"/>
      <c r="Q124" s="168"/>
      <c r="R124" s="168"/>
      <c r="S124" s="168"/>
      <c r="T124" s="173"/>
      <c r="AT124" s="174" t="s">
        <v>144</v>
      </c>
      <c r="AU124" s="174" t="s">
        <v>78</v>
      </c>
      <c r="AV124" s="174" t="s">
        <v>78</v>
      </c>
      <c r="AW124" s="174" t="s">
        <v>99</v>
      </c>
      <c r="AX124" s="174" t="s">
        <v>71</v>
      </c>
      <c r="AY124" s="174" t="s">
        <v>134</v>
      </c>
    </row>
    <row r="125" spans="2:51" s="6" customFormat="1" ht="15.75" customHeight="1">
      <c r="B125" s="175"/>
      <c r="C125" s="176"/>
      <c r="D125" s="161" t="s">
        <v>144</v>
      </c>
      <c r="E125" s="176"/>
      <c r="F125" s="177" t="s">
        <v>148</v>
      </c>
      <c r="G125" s="176"/>
      <c r="H125" s="178">
        <v>602.951</v>
      </c>
      <c r="J125" s="176"/>
      <c r="K125" s="176"/>
      <c r="L125" s="179"/>
      <c r="M125" s="180"/>
      <c r="N125" s="176"/>
      <c r="O125" s="176"/>
      <c r="P125" s="176"/>
      <c r="Q125" s="176"/>
      <c r="R125" s="176"/>
      <c r="S125" s="176"/>
      <c r="T125" s="181"/>
      <c r="AT125" s="182" t="s">
        <v>144</v>
      </c>
      <c r="AU125" s="182" t="s">
        <v>78</v>
      </c>
      <c r="AV125" s="182" t="s">
        <v>84</v>
      </c>
      <c r="AW125" s="182" t="s">
        <v>99</v>
      </c>
      <c r="AX125" s="182" t="s">
        <v>20</v>
      </c>
      <c r="AY125" s="182" t="s">
        <v>134</v>
      </c>
    </row>
    <row r="126" spans="2:65" s="6" customFormat="1" ht="15.75" customHeight="1">
      <c r="B126" s="23"/>
      <c r="C126" s="145" t="s">
        <v>184</v>
      </c>
      <c r="D126" s="145" t="s">
        <v>136</v>
      </c>
      <c r="E126" s="146" t="s">
        <v>185</v>
      </c>
      <c r="F126" s="147" t="s">
        <v>186</v>
      </c>
      <c r="G126" s="148" t="s">
        <v>151</v>
      </c>
      <c r="H126" s="149">
        <v>51.359</v>
      </c>
      <c r="I126" s="150"/>
      <c r="J126" s="151">
        <f>ROUND($I$126*$H$126,2)</f>
        <v>0</v>
      </c>
      <c r="K126" s="147" t="s">
        <v>140</v>
      </c>
      <c r="L126" s="43"/>
      <c r="M126" s="152"/>
      <c r="N126" s="153" t="s">
        <v>42</v>
      </c>
      <c r="O126" s="24"/>
      <c r="P126" s="24"/>
      <c r="Q126" s="154">
        <v>0</v>
      </c>
      <c r="R126" s="154">
        <f>$Q$126*$H$126</f>
        <v>0</v>
      </c>
      <c r="S126" s="154">
        <v>0</v>
      </c>
      <c r="T126" s="155">
        <f>$S$126*$H$126</f>
        <v>0</v>
      </c>
      <c r="AR126" s="89" t="s">
        <v>158</v>
      </c>
      <c r="AT126" s="89" t="s">
        <v>136</v>
      </c>
      <c r="AU126" s="89" t="s">
        <v>78</v>
      </c>
      <c r="AY126" s="6" t="s">
        <v>134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20</v>
      </c>
      <c r="BK126" s="156">
        <f>ROUND($I$126*$H$126,2)</f>
        <v>0</v>
      </c>
      <c r="BL126" s="89" t="s">
        <v>158</v>
      </c>
      <c r="BM126" s="89" t="s">
        <v>187</v>
      </c>
    </row>
    <row r="127" spans="2:47" s="6" customFormat="1" ht="27" customHeight="1">
      <c r="B127" s="23"/>
      <c r="C127" s="24"/>
      <c r="D127" s="157" t="s">
        <v>142</v>
      </c>
      <c r="E127" s="24"/>
      <c r="F127" s="158" t="s">
        <v>188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142</v>
      </c>
      <c r="AU127" s="6" t="s">
        <v>78</v>
      </c>
    </row>
    <row r="128" spans="2:51" s="6" customFormat="1" ht="15.75" customHeight="1">
      <c r="B128" s="159"/>
      <c r="C128" s="160"/>
      <c r="D128" s="161" t="s">
        <v>144</v>
      </c>
      <c r="E128" s="160"/>
      <c r="F128" s="162" t="s">
        <v>180</v>
      </c>
      <c r="G128" s="160"/>
      <c r="H128" s="160"/>
      <c r="J128" s="160"/>
      <c r="K128" s="160"/>
      <c r="L128" s="163"/>
      <c r="M128" s="164"/>
      <c r="N128" s="160"/>
      <c r="O128" s="160"/>
      <c r="P128" s="160"/>
      <c r="Q128" s="160"/>
      <c r="R128" s="160"/>
      <c r="S128" s="160"/>
      <c r="T128" s="165"/>
      <c r="AT128" s="166" t="s">
        <v>144</v>
      </c>
      <c r="AU128" s="166" t="s">
        <v>78</v>
      </c>
      <c r="AV128" s="166" t="s">
        <v>20</v>
      </c>
      <c r="AW128" s="166" t="s">
        <v>99</v>
      </c>
      <c r="AX128" s="166" t="s">
        <v>71</v>
      </c>
      <c r="AY128" s="166" t="s">
        <v>134</v>
      </c>
    </row>
    <row r="129" spans="2:51" s="6" customFormat="1" ht="15.75" customHeight="1">
      <c r="B129" s="167"/>
      <c r="C129" s="168"/>
      <c r="D129" s="161" t="s">
        <v>144</v>
      </c>
      <c r="E129" s="168"/>
      <c r="F129" s="169" t="s">
        <v>181</v>
      </c>
      <c r="G129" s="168"/>
      <c r="H129" s="170">
        <v>327.155</v>
      </c>
      <c r="J129" s="168"/>
      <c r="K129" s="168"/>
      <c r="L129" s="171"/>
      <c r="M129" s="172"/>
      <c r="N129" s="168"/>
      <c r="O129" s="168"/>
      <c r="P129" s="168"/>
      <c r="Q129" s="168"/>
      <c r="R129" s="168"/>
      <c r="S129" s="168"/>
      <c r="T129" s="173"/>
      <c r="AT129" s="174" t="s">
        <v>144</v>
      </c>
      <c r="AU129" s="174" t="s">
        <v>78</v>
      </c>
      <c r="AV129" s="174" t="s">
        <v>78</v>
      </c>
      <c r="AW129" s="174" t="s">
        <v>99</v>
      </c>
      <c r="AX129" s="174" t="s">
        <v>71</v>
      </c>
      <c r="AY129" s="174" t="s">
        <v>134</v>
      </c>
    </row>
    <row r="130" spans="2:51" s="6" customFormat="1" ht="15.75" customHeight="1">
      <c r="B130" s="159"/>
      <c r="C130" s="160"/>
      <c r="D130" s="161" t="s">
        <v>144</v>
      </c>
      <c r="E130" s="160"/>
      <c r="F130" s="162" t="s">
        <v>182</v>
      </c>
      <c r="G130" s="160"/>
      <c r="H130" s="160"/>
      <c r="J130" s="160"/>
      <c r="K130" s="160"/>
      <c r="L130" s="163"/>
      <c r="M130" s="164"/>
      <c r="N130" s="160"/>
      <c r="O130" s="160"/>
      <c r="P130" s="160"/>
      <c r="Q130" s="160"/>
      <c r="R130" s="160"/>
      <c r="S130" s="160"/>
      <c r="T130" s="165"/>
      <c r="AT130" s="166" t="s">
        <v>144</v>
      </c>
      <c r="AU130" s="166" t="s">
        <v>78</v>
      </c>
      <c r="AV130" s="166" t="s">
        <v>20</v>
      </c>
      <c r="AW130" s="166" t="s">
        <v>99</v>
      </c>
      <c r="AX130" s="166" t="s">
        <v>71</v>
      </c>
      <c r="AY130" s="166" t="s">
        <v>134</v>
      </c>
    </row>
    <row r="131" spans="2:51" s="6" customFormat="1" ht="15.75" customHeight="1">
      <c r="B131" s="167"/>
      <c r="C131" s="168"/>
      <c r="D131" s="161" t="s">
        <v>144</v>
      </c>
      <c r="E131" s="168"/>
      <c r="F131" s="169" t="s">
        <v>189</v>
      </c>
      <c r="G131" s="168"/>
      <c r="H131" s="170">
        <v>-275.796</v>
      </c>
      <c r="J131" s="168"/>
      <c r="K131" s="168"/>
      <c r="L131" s="171"/>
      <c r="M131" s="172"/>
      <c r="N131" s="168"/>
      <c r="O131" s="168"/>
      <c r="P131" s="168"/>
      <c r="Q131" s="168"/>
      <c r="R131" s="168"/>
      <c r="S131" s="168"/>
      <c r="T131" s="173"/>
      <c r="AT131" s="174" t="s">
        <v>144</v>
      </c>
      <c r="AU131" s="174" t="s">
        <v>78</v>
      </c>
      <c r="AV131" s="174" t="s">
        <v>78</v>
      </c>
      <c r="AW131" s="174" t="s">
        <v>99</v>
      </c>
      <c r="AX131" s="174" t="s">
        <v>71</v>
      </c>
      <c r="AY131" s="174" t="s">
        <v>134</v>
      </c>
    </row>
    <row r="132" spans="2:51" s="6" customFormat="1" ht="15.75" customHeight="1">
      <c r="B132" s="175"/>
      <c r="C132" s="176"/>
      <c r="D132" s="161" t="s">
        <v>144</v>
      </c>
      <c r="E132" s="176"/>
      <c r="F132" s="177" t="s">
        <v>148</v>
      </c>
      <c r="G132" s="176"/>
      <c r="H132" s="178">
        <v>51.359</v>
      </c>
      <c r="J132" s="176"/>
      <c r="K132" s="176"/>
      <c r="L132" s="179"/>
      <c r="M132" s="180"/>
      <c r="N132" s="176"/>
      <c r="O132" s="176"/>
      <c r="P132" s="176"/>
      <c r="Q132" s="176"/>
      <c r="R132" s="176"/>
      <c r="S132" s="176"/>
      <c r="T132" s="181"/>
      <c r="AT132" s="182" t="s">
        <v>144</v>
      </c>
      <c r="AU132" s="182" t="s">
        <v>78</v>
      </c>
      <c r="AV132" s="182" t="s">
        <v>84</v>
      </c>
      <c r="AW132" s="182" t="s">
        <v>99</v>
      </c>
      <c r="AX132" s="182" t="s">
        <v>20</v>
      </c>
      <c r="AY132" s="182" t="s">
        <v>134</v>
      </c>
    </row>
    <row r="133" spans="2:65" s="6" customFormat="1" ht="15.75" customHeight="1">
      <c r="B133" s="23"/>
      <c r="C133" s="145" t="s">
        <v>87</v>
      </c>
      <c r="D133" s="145" t="s">
        <v>136</v>
      </c>
      <c r="E133" s="146" t="s">
        <v>190</v>
      </c>
      <c r="F133" s="147" t="s">
        <v>191</v>
      </c>
      <c r="G133" s="148" t="s">
        <v>151</v>
      </c>
      <c r="H133" s="149">
        <v>51.359</v>
      </c>
      <c r="I133" s="150"/>
      <c r="J133" s="151">
        <f>ROUND($I$133*$H$133,2)</f>
        <v>0</v>
      </c>
      <c r="K133" s="147" t="s">
        <v>140</v>
      </c>
      <c r="L133" s="43"/>
      <c r="M133" s="152"/>
      <c r="N133" s="153" t="s">
        <v>42</v>
      </c>
      <c r="O133" s="24"/>
      <c r="P133" s="24"/>
      <c r="Q133" s="154">
        <v>0</v>
      </c>
      <c r="R133" s="154">
        <f>$Q$133*$H$133</f>
        <v>0</v>
      </c>
      <c r="S133" s="154">
        <v>0</v>
      </c>
      <c r="T133" s="155">
        <f>$S$133*$H$133</f>
        <v>0</v>
      </c>
      <c r="AR133" s="89" t="s">
        <v>158</v>
      </c>
      <c r="AT133" s="89" t="s">
        <v>136</v>
      </c>
      <c r="AU133" s="89" t="s">
        <v>78</v>
      </c>
      <c r="AY133" s="6" t="s">
        <v>134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20</v>
      </c>
      <c r="BK133" s="156">
        <f>ROUND($I$133*$H$133,2)</f>
        <v>0</v>
      </c>
      <c r="BL133" s="89" t="s">
        <v>158</v>
      </c>
      <c r="BM133" s="89" t="s">
        <v>192</v>
      </c>
    </row>
    <row r="134" spans="2:47" s="6" customFormat="1" ht="27" customHeight="1">
      <c r="B134" s="23"/>
      <c r="C134" s="24"/>
      <c r="D134" s="157" t="s">
        <v>142</v>
      </c>
      <c r="E134" s="24"/>
      <c r="F134" s="158" t="s">
        <v>193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142</v>
      </c>
      <c r="AU134" s="6" t="s">
        <v>78</v>
      </c>
    </row>
    <row r="135" spans="2:65" s="6" customFormat="1" ht="15.75" customHeight="1">
      <c r="B135" s="23"/>
      <c r="C135" s="145" t="s">
        <v>194</v>
      </c>
      <c r="D135" s="145" t="s">
        <v>136</v>
      </c>
      <c r="E135" s="146" t="s">
        <v>195</v>
      </c>
      <c r="F135" s="147" t="s">
        <v>196</v>
      </c>
      <c r="G135" s="148" t="s">
        <v>197</v>
      </c>
      <c r="H135" s="149">
        <v>92.446</v>
      </c>
      <c r="I135" s="150"/>
      <c r="J135" s="151">
        <f>ROUND($I$135*$H$135,2)</f>
        <v>0</v>
      </c>
      <c r="K135" s="147" t="s">
        <v>140</v>
      </c>
      <c r="L135" s="43"/>
      <c r="M135" s="152"/>
      <c r="N135" s="153" t="s">
        <v>42</v>
      </c>
      <c r="O135" s="24"/>
      <c r="P135" s="24"/>
      <c r="Q135" s="154">
        <v>0</v>
      </c>
      <c r="R135" s="154">
        <f>$Q$135*$H$135</f>
        <v>0</v>
      </c>
      <c r="S135" s="154">
        <v>0</v>
      </c>
      <c r="T135" s="155">
        <f>$S$135*$H$135</f>
        <v>0</v>
      </c>
      <c r="AR135" s="89" t="s">
        <v>158</v>
      </c>
      <c r="AT135" s="89" t="s">
        <v>136</v>
      </c>
      <c r="AU135" s="89" t="s">
        <v>78</v>
      </c>
      <c r="AY135" s="6" t="s">
        <v>134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20</v>
      </c>
      <c r="BK135" s="156">
        <f>ROUND($I$135*$H$135,2)</f>
        <v>0</v>
      </c>
      <c r="BL135" s="89" t="s">
        <v>158</v>
      </c>
      <c r="BM135" s="89" t="s">
        <v>198</v>
      </c>
    </row>
    <row r="136" spans="2:47" s="6" customFormat="1" ht="16.5" customHeight="1">
      <c r="B136" s="23"/>
      <c r="C136" s="24"/>
      <c r="D136" s="157" t="s">
        <v>142</v>
      </c>
      <c r="E136" s="24"/>
      <c r="F136" s="158" t="s">
        <v>199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142</v>
      </c>
      <c r="AU136" s="6" t="s">
        <v>78</v>
      </c>
    </row>
    <row r="137" spans="2:51" s="6" customFormat="1" ht="15.75" customHeight="1">
      <c r="B137" s="167"/>
      <c r="C137" s="168"/>
      <c r="D137" s="161" t="s">
        <v>144</v>
      </c>
      <c r="E137" s="168"/>
      <c r="F137" s="169" t="s">
        <v>200</v>
      </c>
      <c r="G137" s="168"/>
      <c r="H137" s="170">
        <v>92.446</v>
      </c>
      <c r="J137" s="168"/>
      <c r="K137" s="168"/>
      <c r="L137" s="171"/>
      <c r="M137" s="172"/>
      <c r="N137" s="168"/>
      <c r="O137" s="168"/>
      <c r="P137" s="168"/>
      <c r="Q137" s="168"/>
      <c r="R137" s="168"/>
      <c r="S137" s="168"/>
      <c r="T137" s="173"/>
      <c r="AT137" s="174" t="s">
        <v>144</v>
      </c>
      <c r="AU137" s="174" t="s">
        <v>78</v>
      </c>
      <c r="AV137" s="174" t="s">
        <v>78</v>
      </c>
      <c r="AW137" s="174" t="s">
        <v>99</v>
      </c>
      <c r="AX137" s="174" t="s">
        <v>20</v>
      </c>
      <c r="AY137" s="174" t="s">
        <v>134</v>
      </c>
    </row>
    <row r="138" spans="2:65" s="6" customFormat="1" ht="15.75" customHeight="1">
      <c r="B138" s="23"/>
      <c r="C138" s="145" t="s">
        <v>25</v>
      </c>
      <c r="D138" s="145" t="s">
        <v>136</v>
      </c>
      <c r="E138" s="146" t="s">
        <v>201</v>
      </c>
      <c r="F138" s="147" t="s">
        <v>202</v>
      </c>
      <c r="G138" s="148" t="s">
        <v>151</v>
      </c>
      <c r="H138" s="149">
        <v>55.582</v>
      </c>
      <c r="I138" s="150"/>
      <c r="J138" s="151">
        <f>ROUND($I$138*$H$138,2)</f>
        <v>0</v>
      </c>
      <c r="K138" s="147" t="s">
        <v>140</v>
      </c>
      <c r="L138" s="43"/>
      <c r="M138" s="152"/>
      <c r="N138" s="153" t="s">
        <v>42</v>
      </c>
      <c r="O138" s="24"/>
      <c r="P138" s="24"/>
      <c r="Q138" s="154">
        <v>0</v>
      </c>
      <c r="R138" s="154">
        <f>$Q$138*$H$138</f>
        <v>0</v>
      </c>
      <c r="S138" s="154">
        <v>0</v>
      </c>
      <c r="T138" s="155">
        <f>$S$138*$H$138</f>
        <v>0</v>
      </c>
      <c r="AR138" s="89" t="s">
        <v>84</v>
      </c>
      <c r="AT138" s="89" t="s">
        <v>136</v>
      </c>
      <c r="AU138" s="89" t="s">
        <v>78</v>
      </c>
      <c r="AY138" s="6" t="s">
        <v>134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20</v>
      </c>
      <c r="BK138" s="156">
        <f>ROUND($I$138*$H$138,2)</f>
        <v>0</v>
      </c>
      <c r="BL138" s="89" t="s">
        <v>84</v>
      </c>
      <c r="BM138" s="89" t="s">
        <v>203</v>
      </c>
    </row>
    <row r="139" spans="2:47" s="6" customFormat="1" ht="27" customHeight="1">
      <c r="B139" s="23"/>
      <c r="C139" s="24"/>
      <c r="D139" s="157" t="s">
        <v>142</v>
      </c>
      <c r="E139" s="24"/>
      <c r="F139" s="158" t="s">
        <v>204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142</v>
      </c>
      <c r="AU139" s="6" t="s">
        <v>78</v>
      </c>
    </row>
    <row r="140" spans="2:51" s="6" customFormat="1" ht="15.75" customHeight="1">
      <c r="B140" s="159"/>
      <c r="C140" s="160"/>
      <c r="D140" s="161" t="s">
        <v>144</v>
      </c>
      <c r="E140" s="160"/>
      <c r="F140" s="162" t="s">
        <v>154</v>
      </c>
      <c r="G140" s="160"/>
      <c r="H140" s="160"/>
      <c r="J140" s="160"/>
      <c r="K140" s="160"/>
      <c r="L140" s="163"/>
      <c r="M140" s="164"/>
      <c r="N140" s="160"/>
      <c r="O140" s="160"/>
      <c r="P140" s="160"/>
      <c r="Q140" s="160"/>
      <c r="R140" s="160"/>
      <c r="S140" s="160"/>
      <c r="T140" s="165"/>
      <c r="AT140" s="166" t="s">
        <v>144</v>
      </c>
      <c r="AU140" s="166" t="s">
        <v>78</v>
      </c>
      <c r="AV140" s="166" t="s">
        <v>20</v>
      </c>
      <c r="AW140" s="166" t="s">
        <v>99</v>
      </c>
      <c r="AX140" s="166" t="s">
        <v>71</v>
      </c>
      <c r="AY140" s="166" t="s">
        <v>134</v>
      </c>
    </row>
    <row r="141" spans="2:51" s="6" customFormat="1" ht="15.75" customHeight="1">
      <c r="B141" s="167"/>
      <c r="C141" s="168"/>
      <c r="D141" s="161" t="s">
        <v>144</v>
      </c>
      <c r="E141" s="168"/>
      <c r="F141" s="169" t="s">
        <v>205</v>
      </c>
      <c r="G141" s="168"/>
      <c r="H141" s="170">
        <v>55.582</v>
      </c>
      <c r="J141" s="168"/>
      <c r="K141" s="168"/>
      <c r="L141" s="171"/>
      <c r="M141" s="172"/>
      <c r="N141" s="168"/>
      <c r="O141" s="168"/>
      <c r="P141" s="168"/>
      <c r="Q141" s="168"/>
      <c r="R141" s="168"/>
      <c r="S141" s="168"/>
      <c r="T141" s="173"/>
      <c r="AT141" s="174" t="s">
        <v>144</v>
      </c>
      <c r="AU141" s="174" t="s">
        <v>78</v>
      </c>
      <c r="AV141" s="174" t="s">
        <v>78</v>
      </c>
      <c r="AW141" s="174" t="s">
        <v>99</v>
      </c>
      <c r="AX141" s="174" t="s">
        <v>20</v>
      </c>
      <c r="AY141" s="174" t="s">
        <v>134</v>
      </c>
    </row>
    <row r="142" spans="2:65" s="6" customFormat="1" ht="15.75" customHeight="1">
      <c r="B142" s="23"/>
      <c r="C142" s="145" t="s">
        <v>206</v>
      </c>
      <c r="D142" s="145" t="s">
        <v>136</v>
      </c>
      <c r="E142" s="146" t="s">
        <v>207</v>
      </c>
      <c r="F142" s="147" t="s">
        <v>208</v>
      </c>
      <c r="G142" s="148" t="s">
        <v>151</v>
      </c>
      <c r="H142" s="149">
        <v>220.214</v>
      </c>
      <c r="I142" s="150"/>
      <c r="J142" s="151">
        <f>ROUND($I$142*$H$142,2)</f>
        <v>0</v>
      </c>
      <c r="K142" s="147" t="s">
        <v>140</v>
      </c>
      <c r="L142" s="43"/>
      <c r="M142" s="152"/>
      <c r="N142" s="153" t="s">
        <v>42</v>
      </c>
      <c r="O142" s="24"/>
      <c r="P142" s="24"/>
      <c r="Q142" s="154">
        <v>0</v>
      </c>
      <c r="R142" s="154">
        <f>$Q$142*$H$142</f>
        <v>0</v>
      </c>
      <c r="S142" s="154">
        <v>0</v>
      </c>
      <c r="T142" s="155">
        <f>$S$142*$H$142</f>
        <v>0</v>
      </c>
      <c r="AR142" s="89" t="s">
        <v>158</v>
      </c>
      <c r="AT142" s="89" t="s">
        <v>136</v>
      </c>
      <c r="AU142" s="89" t="s">
        <v>78</v>
      </c>
      <c r="AY142" s="6" t="s">
        <v>134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20</v>
      </c>
      <c r="BK142" s="156">
        <f>ROUND($I$142*$H$142,2)</f>
        <v>0</v>
      </c>
      <c r="BL142" s="89" t="s">
        <v>158</v>
      </c>
      <c r="BM142" s="89" t="s">
        <v>209</v>
      </c>
    </row>
    <row r="143" spans="2:47" s="6" customFormat="1" ht="27" customHeight="1">
      <c r="B143" s="23"/>
      <c r="C143" s="24"/>
      <c r="D143" s="157" t="s">
        <v>142</v>
      </c>
      <c r="E143" s="24"/>
      <c r="F143" s="158" t="s">
        <v>210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142</v>
      </c>
      <c r="AU143" s="6" t="s">
        <v>78</v>
      </c>
    </row>
    <row r="144" spans="2:51" s="6" customFormat="1" ht="15.75" customHeight="1">
      <c r="B144" s="159"/>
      <c r="C144" s="160"/>
      <c r="D144" s="161" t="s">
        <v>144</v>
      </c>
      <c r="E144" s="160"/>
      <c r="F144" s="162" t="s">
        <v>161</v>
      </c>
      <c r="G144" s="160"/>
      <c r="H144" s="160"/>
      <c r="J144" s="160"/>
      <c r="K144" s="160"/>
      <c r="L144" s="163"/>
      <c r="M144" s="164"/>
      <c r="N144" s="160"/>
      <c r="O144" s="160"/>
      <c r="P144" s="160"/>
      <c r="Q144" s="160"/>
      <c r="R144" s="160"/>
      <c r="S144" s="160"/>
      <c r="T144" s="165"/>
      <c r="AT144" s="166" t="s">
        <v>144</v>
      </c>
      <c r="AU144" s="166" t="s">
        <v>78</v>
      </c>
      <c r="AV144" s="166" t="s">
        <v>20</v>
      </c>
      <c r="AW144" s="166" t="s">
        <v>99</v>
      </c>
      <c r="AX144" s="166" t="s">
        <v>71</v>
      </c>
      <c r="AY144" s="166" t="s">
        <v>134</v>
      </c>
    </row>
    <row r="145" spans="2:51" s="6" customFormat="1" ht="15.75" customHeight="1">
      <c r="B145" s="167"/>
      <c r="C145" s="168"/>
      <c r="D145" s="161" t="s">
        <v>144</v>
      </c>
      <c r="E145" s="168"/>
      <c r="F145" s="169" t="s">
        <v>162</v>
      </c>
      <c r="G145" s="168"/>
      <c r="H145" s="170">
        <v>195.518</v>
      </c>
      <c r="J145" s="168"/>
      <c r="K145" s="168"/>
      <c r="L145" s="171"/>
      <c r="M145" s="172"/>
      <c r="N145" s="168"/>
      <c r="O145" s="168"/>
      <c r="P145" s="168"/>
      <c r="Q145" s="168"/>
      <c r="R145" s="168"/>
      <c r="S145" s="168"/>
      <c r="T145" s="173"/>
      <c r="AT145" s="174" t="s">
        <v>144</v>
      </c>
      <c r="AU145" s="174" t="s">
        <v>78</v>
      </c>
      <c r="AV145" s="174" t="s">
        <v>78</v>
      </c>
      <c r="AW145" s="174" t="s">
        <v>99</v>
      </c>
      <c r="AX145" s="174" t="s">
        <v>71</v>
      </c>
      <c r="AY145" s="174" t="s">
        <v>134</v>
      </c>
    </row>
    <row r="146" spans="2:51" s="6" customFormat="1" ht="15.75" customHeight="1">
      <c r="B146" s="159"/>
      <c r="C146" s="160"/>
      <c r="D146" s="161" t="s">
        <v>144</v>
      </c>
      <c r="E146" s="160"/>
      <c r="F146" s="162" t="s">
        <v>163</v>
      </c>
      <c r="G146" s="160"/>
      <c r="H146" s="160"/>
      <c r="J146" s="160"/>
      <c r="K146" s="160"/>
      <c r="L146" s="163"/>
      <c r="M146" s="164"/>
      <c r="N146" s="160"/>
      <c r="O146" s="160"/>
      <c r="P146" s="160"/>
      <c r="Q146" s="160"/>
      <c r="R146" s="160"/>
      <c r="S146" s="160"/>
      <c r="T146" s="165"/>
      <c r="AT146" s="166" t="s">
        <v>144</v>
      </c>
      <c r="AU146" s="166" t="s">
        <v>78</v>
      </c>
      <c r="AV146" s="166" t="s">
        <v>20</v>
      </c>
      <c r="AW146" s="166" t="s">
        <v>99</v>
      </c>
      <c r="AX146" s="166" t="s">
        <v>71</v>
      </c>
      <c r="AY146" s="166" t="s">
        <v>134</v>
      </c>
    </row>
    <row r="147" spans="2:51" s="6" customFormat="1" ht="15.75" customHeight="1">
      <c r="B147" s="167"/>
      <c r="C147" s="168"/>
      <c r="D147" s="161" t="s">
        <v>144</v>
      </c>
      <c r="E147" s="168"/>
      <c r="F147" s="169" t="s">
        <v>211</v>
      </c>
      <c r="G147" s="168"/>
      <c r="H147" s="170">
        <v>24.696</v>
      </c>
      <c r="J147" s="168"/>
      <c r="K147" s="168"/>
      <c r="L147" s="171"/>
      <c r="M147" s="172"/>
      <c r="N147" s="168"/>
      <c r="O147" s="168"/>
      <c r="P147" s="168"/>
      <c r="Q147" s="168"/>
      <c r="R147" s="168"/>
      <c r="S147" s="168"/>
      <c r="T147" s="173"/>
      <c r="AT147" s="174" t="s">
        <v>144</v>
      </c>
      <c r="AU147" s="174" t="s">
        <v>78</v>
      </c>
      <c r="AV147" s="174" t="s">
        <v>78</v>
      </c>
      <c r="AW147" s="174" t="s">
        <v>99</v>
      </c>
      <c r="AX147" s="174" t="s">
        <v>71</v>
      </c>
      <c r="AY147" s="174" t="s">
        <v>134</v>
      </c>
    </row>
    <row r="148" spans="2:51" s="6" customFormat="1" ht="15.75" customHeight="1">
      <c r="B148" s="175"/>
      <c r="C148" s="176"/>
      <c r="D148" s="161" t="s">
        <v>144</v>
      </c>
      <c r="E148" s="176"/>
      <c r="F148" s="177" t="s">
        <v>148</v>
      </c>
      <c r="G148" s="176"/>
      <c r="H148" s="178">
        <v>220.214</v>
      </c>
      <c r="J148" s="176"/>
      <c r="K148" s="176"/>
      <c r="L148" s="179"/>
      <c r="M148" s="180"/>
      <c r="N148" s="176"/>
      <c r="O148" s="176"/>
      <c r="P148" s="176"/>
      <c r="Q148" s="176"/>
      <c r="R148" s="176"/>
      <c r="S148" s="176"/>
      <c r="T148" s="181"/>
      <c r="AT148" s="182" t="s">
        <v>144</v>
      </c>
      <c r="AU148" s="182" t="s">
        <v>78</v>
      </c>
      <c r="AV148" s="182" t="s">
        <v>84</v>
      </c>
      <c r="AW148" s="182" t="s">
        <v>99</v>
      </c>
      <c r="AX148" s="182" t="s">
        <v>20</v>
      </c>
      <c r="AY148" s="182" t="s">
        <v>134</v>
      </c>
    </row>
    <row r="149" spans="2:65" s="6" customFormat="1" ht="15.75" customHeight="1">
      <c r="B149" s="23"/>
      <c r="C149" s="145" t="s">
        <v>212</v>
      </c>
      <c r="D149" s="145" t="s">
        <v>136</v>
      </c>
      <c r="E149" s="146" t="s">
        <v>213</v>
      </c>
      <c r="F149" s="147" t="s">
        <v>214</v>
      </c>
      <c r="G149" s="148" t="s">
        <v>151</v>
      </c>
      <c r="H149" s="149">
        <v>27.791</v>
      </c>
      <c r="I149" s="150"/>
      <c r="J149" s="151">
        <f>ROUND($I$149*$H$149,2)</f>
        <v>0</v>
      </c>
      <c r="K149" s="147" t="s">
        <v>140</v>
      </c>
      <c r="L149" s="43"/>
      <c r="M149" s="152"/>
      <c r="N149" s="153" t="s">
        <v>42</v>
      </c>
      <c r="O149" s="24"/>
      <c r="P149" s="24"/>
      <c r="Q149" s="154">
        <v>0</v>
      </c>
      <c r="R149" s="154">
        <f>$Q$149*$H$149</f>
        <v>0</v>
      </c>
      <c r="S149" s="154">
        <v>0</v>
      </c>
      <c r="T149" s="155">
        <f>$S$149*$H$149</f>
        <v>0</v>
      </c>
      <c r="AR149" s="89" t="s">
        <v>84</v>
      </c>
      <c r="AT149" s="89" t="s">
        <v>136</v>
      </c>
      <c r="AU149" s="89" t="s">
        <v>78</v>
      </c>
      <c r="AY149" s="6" t="s">
        <v>134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20</v>
      </c>
      <c r="BK149" s="156">
        <f>ROUND($I$149*$H$149,2)</f>
        <v>0</v>
      </c>
      <c r="BL149" s="89" t="s">
        <v>84</v>
      </c>
      <c r="BM149" s="89" t="s">
        <v>215</v>
      </c>
    </row>
    <row r="150" spans="2:47" s="6" customFormat="1" ht="27" customHeight="1">
      <c r="B150" s="23"/>
      <c r="C150" s="24"/>
      <c r="D150" s="157" t="s">
        <v>142</v>
      </c>
      <c r="E150" s="24"/>
      <c r="F150" s="158" t="s">
        <v>216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142</v>
      </c>
      <c r="AU150" s="6" t="s">
        <v>78</v>
      </c>
    </row>
    <row r="151" spans="2:51" s="6" customFormat="1" ht="15.75" customHeight="1">
      <c r="B151" s="159"/>
      <c r="C151" s="160"/>
      <c r="D151" s="161" t="s">
        <v>144</v>
      </c>
      <c r="E151" s="160"/>
      <c r="F151" s="162" t="s">
        <v>154</v>
      </c>
      <c r="G151" s="160"/>
      <c r="H151" s="160"/>
      <c r="J151" s="160"/>
      <c r="K151" s="160"/>
      <c r="L151" s="163"/>
      <c r="M151" s="164"/>
      <c r="N151" s="160"/>
      <c r="O151" s="160"/>
      <c r="P151" s="160"/>
      <c r="Q151" s="160"/>
      <c r="R151" s="160"/>
      <c r="S151" s="160"/>
      <c r="T151" s="165"/>
      <c r="AT151" s="166" t="s">
        <v>144</v>
      </c>
      <c r="AU151" s="166" t="s">
        <v>78</v>
      </c>
      <c r="AV151" s="166" t="s">
        <v>20</v>
      </c>
      <c r="AW151" s="166" t="s">
        <v>99</v>
      </c>
      <c r="AX151" s="166" t="s">
        <v>71</v>
      </c>
      <c r="AY151" s="166" t="s">
        <v>134</v>
      </c>
    </row>
    <row r="152" spans="2:51" s="6" customFormat="1" ht="15.75" customHeight="1">
      <c r="B152" s="167"/>
      <c r="C152" s="168"/>
      <c r="D152" s="161" t="s">
        <v>144</v>
      </c>
      <c r="E152" s="168"/>
      <c r="F152" s="169" t="s">
        <v>217</v>
      </c>
      <c r="G152" s="168"/>
      <c r="H152" s="170">
        <v>27.791</v>
      </c>
      <c r="J152" s="168"/>
      <c r="K152" s="168"/>
      <c r="L152" s="171"/>
      <c r="M152" s="172"/>
      <c r="N152" s="168"/>
      <c r="O152" s="168"/>
      <c r="P152" s="168"/>
      <c r="Q152" s="168"/>
      <c r="R152" s="168"/>
      <c r="S152" s="168"/>
      <c r="T152" s="173"/>
      <c r="AT152" s="174" t="s">
        <v>144</v>
      </c>
      <c r="AU152" s="174" t="s">
        <v>78</v>
      </c>
      <c r="AV152" s="174" t="s">
        <v>78</v>
      </c>
      <c r="AW152" s="174" t="s">
        <v>99</v>
      </c>
      <c r="AX152" s="174" t="s">
        <v>20</v>
      </c>
      <c r="AY152" s="174" t="s">
        <v>134</v>
      </c>
    </row>
    <row r="153" spans="2:65" s="6" customFormat="1" ht="15.75" customHeight="1">
      <c r="B153" s="23"/>
      <c r="C153" s="183" t="s">
        <v>218</v>
      </c>
      <c r="D153" s="183" t="s">
        <v>219</v>
      </c>
      <c r="E153" s="184" t="s">
        <v>220</v>
      </c>
      <c r="F153" s="185" t="s">
        <v>221</v>
      </c>
      <c r="G153" s="186" t="s">
        <v>197</v>
      </c>
      <c r="H153" s="187">
        <v>55.582</v>
      </c>
      <c r="I153" s="188"/>
      <c r="J153" s="189">
        <f>ROUND($I$153*$H$153,2)</f>
        <v>0</v>
      </c>
      <c r="K153" s="185" t="s">
        <v>140</v>
      </c>
      <c r="L153" s="190"/>
      <c r="M153" s="191"/>
      <c r="N153" s="192" t="s">
        <v>42</v>
      </c>
      <c r="O153" s="24"/>
      <c r="P153" s="24"/>
      <c r="Q153" s="154">
        <v>1</v>
      </c>
      <c r="R153" s="154">
        <f>$Q$153*$H$153</f>
        <v>55.582</v>
      </c>
      <c r="S153" s="154">
        <v>0</v>
      </c>
      <c r="T153" s="155">
        <f>$S$153*$H$153</f>
        <v>0</v>
      </c>
      <c r="AR153" s="89" t="s">
        <v>87</v>
      </c>
      <c r="AT153" s="89" t="s">
        <v>219</v>
      </c>
      <c r="AU153" s="89" t="s">
        <v>78</v>
      </c>
      <c r="AY153" s="6" t="s">
        <v>134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9" t="s">
        <v>20</v>
      </c>
      <c r="BK153" s="156">
        <f>ROUND($I$153*$H$153,2)</f>
        <v>0</v>
      </c>
      <c r="BL153" s="89" t="s">
        <v>84</v>
      </c>
      <c r="BM153" s="89" t="s">
        <v>222</v>
      </c>
    </row>
    <row r="154" spans="2:47" s="6" customFormat="1" ht="16.5" customHeight="1">
      <c r="B154" s="23"/>
      <c r="C154" s="24"/>
      <c r="D154" s="157" t="s">
        <v>142</v>
      </c>
      <c r="E154" s="24"/>
      <c r="F154" s="158" t="s">
        <v>223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142</v>
      </c>
      <c r="AU154" s="6" t="s">
        <v>78</v>
      </c>
    </row>
    <row r="155" spans="2:51" s="6" customFormat="1" ht="15.75" customHeight="1">
      <c r="B155" s="167"/>
      <c r="C155" s="168"/>
      <c r="D155" s="161" t="s">
        <v>144</v>
      </c>
      <c r="E155" s="168"/>
      <c r="F155" s="169" t="s">
        <v>224</v>
      </c>
      <c r="G155" s="168"/>
      <c r="H155" s="170">
        <v>55.582</v>
      </c>
      <c r="J155" s="168"/>
      <c r="K155" s="168"/>
      <c r="L155" s="171"/>
      <c r="M155" s="172"/>
      <c r="N155" s="168"/>
      <c r="O155" s="168"/>
      <c r="P155" s="168"/>
      <c r="Q155" s="168"/>
      <c r="R155" s="168"/>
      <c r="S155" s="168"/>
      <c r="T155" s="173"/>
      <c r="AT155" s="174" t="s">
        <v>144</v>
      </c>
      <c r="AU155" s="174" t="s">
        <v>78</v>
      </c>
      <c r="AV155" s="174" t="s">
        <v>78</v>
      </c>
      <c r="AW155" s="174" t="s">
        <v>71</v>
      </c>
      <c r="AX155" s="174" t="s">
        <v>20</v>
      </c>
      <c r="AY155" s="174" t="s">
        <v>134</v>
      </c>
    </row>
    <row r="156" spans="2:63" s="132" customFormat="1" ht="30.75" customHeight="1">
      <c r="B156" s="133"/>
      <c r="C156" s="134"/>
      <c r="D156" s="134" t="s">
        <v>70</v>
      </c>
      <c r="E156" s="143" t="s">
        <v>78</v>
      </c>
      <c r="F156" s="143" t="s">
        <v>225</v>
      </c>
      <c r="G156" s="134"/>
      <c r="H156" s="134"/>
      <c r="J156" s="144">
        <f>$BK$156</f>
        <v>0</v>
      </c>
      <c r="K156" s="134"/>
      <c r="L156" s="137"/>
      <c r="M156" s="138"/>
      <c r="N156" s="134"/>
      <c r="O156" s="134"/>
      <c r="P156" s="139">
        <f>SUM($P$157:$P$226)</f>
        <v>0</v>
      </c>
      <c r="Q156" s="134"/>
      <c r="R156" s="139">
        <f>SUM($R$157:$R$226)</f>
        <v>322.72878022000003</v>
      </c>
      <c r="S156" s="134"/>
      <c r="T156" s="140">
        <f>SUM($T$157:$T$226)</f>
        <v>0</v>
      </c>
      <c r="AR156" s="141" t="s">
        <v>20</v>
      </c>
      <c r="AT156" s="141" t="s">
        <v>70</v>
      </c>
      <c r="AU156" s="141" t="s">
        <v>20</v>
      </c>
      <c r="AY156" s="141" t="s">
        <v>134</v>
      </c>
      <c r="BK156" s="142">
        <f>SUM($BK$157:$BK$226)</f>
        <v>0</v>
      </c>
    </row>
    <row r="157" spans="2:65" s="6" customFormat="1" ht="15.75" customHeight="1">
      <c r="B157" s="23"/>
      <c r="C157" s="145" t="s">
        <v>226</v>
      </c>
      <c r="D157" s="145" t="s">
        <v>136</v>
      </c>
      <c r="E157" s="146" t="s">
        <v>227</v>
      </c>
      <c r="F157" s="147" t="s">
        <v>228</v>
      </c>
      <c r="G157" s="148" t="s">
        <v>151</v>
      </c>
      <c r="H157" s="149">
        <v>22.152</v>
      </c>
      <c r="I157" s="150"/>
      <c r="J157" s="151">
        <f>ROUND($I$157*$H$157,2)</f>
        <v>0</v>
      </c>
      <c r="K157" s="147" t="s">
        <v>140</v>
      </c>
      <c r="L157" s="43"/>
      <c r="M157" s="152"/>
      <c r="N157" s="153" t="s">
        <v>42</v>
      </c>
      <c r="O157" s="24"/>
      <c r="P157" s="24"/>
      <c r="Q157" s="154">
        <v>2.16</v>
      </c>
      <c r="R157" s="154">
        <f>$Q$157*$H$157</f>
        <v>47.84832000000001</v>
      </c>
      <c r="S157" s="154">
        <v>0</v>
      </c>
      <c r="T157" s="155">
        <f>$S$157*$H$157</f>
        <v>0</v>
      </c>
      <c r="AR157" s="89" t="s">
        <v>84</v>
      </c>
      <c r="AT157" s="89" t="s">
        <v>136</v>
      </c>
      <c r="AU157" s="89" t="s">
        <v>78</v>
      </c>
      <c r="AY157" s="6" t="s">
        <v>134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9" t="s">
        <v>20</v>
      </c>
      <c r="BK157" s="156">
        <f>ROUND($I$157*$H$157,2)</f>
        <v>0</v>
      </c>
      <c r="BL157" s="89" t="s">
        <v>84</v>
      </c>
      <c r="BM157" s="89" t="s">
        <v>229</v>
      </c>
    </row>
    <row r="158" spans="2:47" s="6" customFormat="1" ht="16.5" customHeight="1">
      <c r="B158" s="23"/>
      <c r="C158" s="24"/>
      <c r="D158" s="157" t="s">
        <v>142</v>
      </c>
      <c r="E158" s="24"/>
      <c r="F158" s="158" t="s">
        <v>230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142</v>
      </c>
      <c r="AU158" s="6" t="s">
        <v>78</v>
      </c>
    </row>
    <row r="159" spans="2:51" s="6" customFormat="1" ht="15.75" customHeight="1">
      <c r="B159" s="159"/>
      <c r="C159" s="160"/>
      <c r="D159" s="161" t="s">
        <v>144</v>
      </c>
      <c r="E159" s="160"/>
      <c r="F159" s="162" t="s">
        <v>231</v>
      </c>
      <c r="G159" s="160"/>
      <c r="H159" s="160"/>
      <c r="J159" s="160"/>
      <c r="K159" s="160"/>
      <c r="L159" s="163"/>
      <c r="M159" s="164"/>
      <c r="N159" s="160"/>
      <c r="O159" s="160"/>
      <c r="P159" s="160"/>
      <c r="Q159" s="160"/>
      <c r="R159" s="160"/>
      <c r="S159" s="160"/>
      <c r="T159" s="165"/>
      <c r="AT159" s="166" t="s">
        <v>144</v>
      </c>
      <c r="AU159" s="166" t="s">
        <v>78</v>
      </c>
      <c r="AV159" s="166" t="s">
        <v>20</v>
      </c>
      <c r="AW159" s="166" t="s">
        <v>99</v>
      </c>
      <c r="AX159" s="166" t="s">
        <v>71</v>
      </c>
      <c r="AY159" s="166" t="s">
        <v>134</v>
      </c>
    </row>
    <row r="160" spans="2:51" s="6" customFormat="1" ht="15.75" customHeight="1">
      <c r="B160" s="167"/>
      <c r="C160" s="168"/>
      <c r="D160" s="161" t="s">
        <v>144</v>
      </c>
      <c r="E160" s="168"/>
      <c r="F160" s="169" t="s">
        <v>232</v>
      </c>
      <c r="G160" s="168"/>
      <c r="H160" s="170">
        <v>2.392</v>
      </c>
      <c r="J160" s="168"/>
      <c r="K160" s="168"/>
      <c r="L160" s="171"/>
      <c r="M160" s="172"/>
      <c r="N160" s="168"/>
      <c r="O160" s="168"/>
      <c r="P160" s="168"/>
      <c r="Q160" s="168"/>
      <c r="R160" s="168"/>
      <c r="S160" s="168"/>
      <c r="T160" s="173"/>
      <c r="AT160" s="174" t="s">
        <v>144</v>
      </c>
      <c r="AU160" s="174" t="s">
        <v>78</v>
      </c>
      <c r="AV160" s="174" t="s">
        <v>78</v>
      </c>
      <c r="AW160" s="174" t="s">
        <v>99</v>
      </c>
      <c r="AX160" s="174" t="s">
        <v>71</v>
      </c>
      <c r="AY160" s="174" t="s">
        <v>134</v>
      </c>
    </row>
    <row r="161" spans="2:51" s="6" customFormat="1" ht="15.75" customHeight="1">
      <c r="B161" s="159"/>
      <c r="C161" s="160"/>
      <c r="D161" s="161" t="s">
        <v>144</v>
      </c>
      <c r="E161" s="160"/>
      <c r="F161" s="162" t="s">
        <v>233</v>
      </c>
      <c r="G161" s="160"/>
      <c r="H161" s="160"/>
      <c r="J161" s="160"/>
      <c r="K161" s="160"/>
      <c r="L161" s="163"/>
      <c r="M161" s="164"/>
      <c r="N161" s="160"/>
      <c r="O161" s="160"/>
      <c r="P161" s="160"/>
      <c r="Q161" s="160"/>
      <c r="R161" s="160"/>
      <c r="S161" s="160"/>
      <c r="T161" s="165"/>
      <c r="AT161" s="166" t="s">
        <v>144</v>
      </c>
      <c r="AU161" s="166" t="s">
        <v>78</v>
      </c>
      <c r="AV161" s="166" t="s">
        <v>20</v>
      </c>
      <c r="AW161" s="166" t="s">
        <v>99</v>
      </c>
      <c r="AX161" s="166" t="s">
        <v>71</v>
      </c>
      <c r="AY161" s="166" t="s">
        <v>134</v>
      </c>
    </row>
    <row r="162" spans="2:51" s="6" customFormat="1" ht="15.75" customHeight="1">
      <c r="B162" s="167"/>
      <c r="C162" s="168"/>
      <c r="D162" s="161" t="s">
        <v>144</v>
      </c>
      <c r="E162" s="168"/>
      <c r="F162" s="169" t="s">
        <v>234</v>
      </c>
      <c r="G162" s="168"/>
      <c r="H162" s="170">
        <v>21.434</v>
      </c>
      <c r="J162" s="168"/>
      <c r="K162" s="168"/>
      <c r="L162" s="171"/>
      <c r="M162" s="172"/>
      <c r="N162" s="168"/>
      <c r="O162" s="168"/>
      <c r="P162" s="168"/>
      <c r="Q162" s="168"/>
      <c r="R162" s="168"/>
      <c r="S162" s="168"/>
      <c r="T162" s="173"/>
      <c r="AT162" s="174" t="s">
        <v>144</v>
      </c>
      <c r="AU162" s="174" t="s">
        <v>78</v>
      </c>
      <c r="AV162" s="174" t="s">
        <v>78</v>
      </c>
      <c r="AW162" s="174" t="s">
        <v>99</v>
      </c>
      <c r="AX162" s="174" t="s">
        <v>71</v>
      </c>
      <c r="AY162" s="174" t="s">
        <v>134</v>
      </c>
    </row>
    <row r="163" spans="2:51" s="6" customFormat="1" ht="15.75" customHeight="1">
      <c r="B163" s="167"/>
      <c r="C163" s="168"/>
      <c r="D163" s="161" t="s">
        <v>144</v>
      </c>
      <c r="E163" s="168"/>
      <c r="F163" s="169" t="s">
        <v>235</v>
      </c>
      <c r="G163" s="168"/>
      <c r="H163" s="170">
        <v>-1.674</v>
      </c>
      <c r="J163" s="168"/>
      <c r="K163" s="168"/>
      <c r="L163" s="171"/>
      <c r="M163" s="172"/>
      <c r="N163" s="168"/>
      <c r="O163" s="168"/>
      <c r="P163" s="168"/>
      <c r="Q163" s="168"/>
      <c r="R163" s="168"/>
      <c r="S163" s="168"/>
      <c r="T163" s="173"/>
      <c r="AT163" s="174" t="s">
        <v>144</v>
      </c>
      <c r="AU163" s="174" t="s">
        <v>78</v>
      </c>
      <c r="AV163" s="174" t="s">
        <v>78</v>
      </c>
      <c r="AW163" s="174" t="s">
        <v>99</v>
      </c>
      <c r="AX163" s="174" t="s">
        <v>71</v>
      </c>
      <c r="AY163" s="174" t="s">
        <v>134</v>
      </c>
    </row>
    <row r="164" spans="2:51" s="6" customFormat="1" ht="15.75" customHeight="1">
      <c r="B164" s="175"/>
      <c r="C164" s="176"/>
      <c r="D164" s="161" t="s">
        <v>144</v>
      </c>
      <c r="E164" s="176"/>
      <c r="F164" s="177" t="s">
        <v>148</v>
      </c>
      <c r="G164" s="176"/>
      <c r="H164" s="178">
        <v>22.152</v>
      </c>
      <c r="J164" s="176"/>
      <c r="K164" s="176"/>
      <c r="L164" s="179"/>
      <c r="M164" s="180"/>
      <c r="N164" s="176"/>
      <c r="O164" s="176"/>
      <c r="P164" s="176"/>
      <c r="Q164" s="176"/>
      <c r="R164" s="176"/>
      <c r="S164" s="176"/>
      <c r="T164" s="181"/>
      <c r="AT164" s="182" t="s">
        <v>144</v>
      </c>
      <c r="AU164" s="182" t="s">
        <v>78</v>
      </c>
      <c r="AV164" s="182" t="s">
        <v>84</v>
      </c>
      <c r="AW164" s="182" t="s">
        <v>99</v>
      </c>
      <c r="AX164" s="182" t="s">
        <v>20</v>
      </c>
      <c r="AY164" s="182" t="s">
        <v>134</v>
      </c>
    </row>
    <row r="165" spans="2:65" s="6" customFormat="1" ht="15.75" customHeight="1">
      <c r="B165" s="23"/>
      <c r="C165" s="145" t="s">
        <v>7</v>
      </c>
      <c r="D165" s="145" t="s">
        <v>136</v>
      </c>
      <c r="E165" s="146" t="s">
        <v>236</v>
      </c>
      <c r="F165" s="147" t="s">
        <v>237</v>
      </c>
      <c r="G165" s="148" t="s">
        <v>151</v>
      </c>
      <c r="H165" s="149">
        <v>0.718</v>
      </c>
      <c r="I165" s="150"/>
      <c r="J165" s="151">
        <f>ROUND($I$165*$H$165,2)</f>
        <v>0</v>
      </c>
      <c r="K165" s="147" t="s">
        <v>140</v>
      </c>
      <c r="L165" s="43"/>
      <c r="M165" s="152"/>
      <c r="N165" s="153" t="s">
        <v>42</v>
      </c>
      <c r="O165" s="24"/>
      <c r="P165" s="24"/>
      <c r="Q165" s="154">
        <v>2.25634</v>
      </c>
      <c r="R165" s="154">
        <f>$Q$165*$H$165</f>
        <v>1.6200521199999998</v>
      </c>
      <c r="S165" s="154">
        <v>0</v>
      </c>
      <c r="T165" s="155">
        <f>$S$165*$H$165</f>
        <v>0</v>
      </c>
      <c r="AR165" s="89" t="s">
        <v>84</v>
      </c>
      <c r="AT165" s="89" t="s">
        <v>136</v>
      </c>
      <c r="AU165" s="89" t="s">
        <v>78</v>
      </c>
      <c r="AY165" s="6" t="s">
        <v>134</v>
      </c>
      <c r="BE165" s="156">
        <f>IF($N$165="základní",$J$165,0)</f>
        <v>0</v>
      </c>
      <c r="BF165" s="156">
        <f>IF($N$165="snížená",$J$165,0)</f>
        <v>0</v>
      </c>
      <c r="BG165" s="156">
        <f>IF($N$165="zákl. přenesená",$J$165,0)</f>
        <v>0</v>
      </c>
      <c r="BH165" s="156">
        <f>IF($N$165="sníž. přenesená",$J$165,0)</f>
        <v>0</v>
      </c>
      <c r="BI165" s="156">
        <f>IF($N$165="nulová",$J$165,0)</f>
        <v>0</v>
      </c>
      <c r="BJ165" s="89" t="s">
        <v>20</v>
      </c>
      <c r="BK165" s="156">
        <f>ROUND($I$165*$H$165,2)</f>
        <v>0</v>
      </c>
      <c r="BL165" s="89" t="s">
        <v>84</v>
      </c>
      <c r="BM165" s="89" t="s">
        <v>238</v>
      </c>
    </row>
    <row r="166" spans="2:47" s="6" customFormat="1" ht="16.5" customHeight="1">
      <c r="B166" s="23"/>
      <c r="C166" s="24"/>
      <c r="D166" s="157" t="s">
        <v>142</v>
      </c>
      <c r="E166" s="24"/>
      <c r="F166" s="158" t="s">
        <v>239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142</v>
      </c>
      <c r="AU166" s="6" t="s">
        <v>78</v>
      </c>
    </row>
    <row r="167" spans="2:51" s="6" customFormat="1" ht="15.75" customHeight="1">
      <c r="B167" s="159"/>
      <c r="C167" s="160"/>
      <c r="D167" s="161" t="s">
        <v>144</v>
      </c>
      <c r="E167" s="160"/>
      <c r="F167" s="162" t="s">
        <v>231</v>
      </c>
      <c r="G167" s="160"/>
      <c r="H167" s="160"/>
      <c r="J167" s="160"/>
      <c r="K167" s="160"/>
      <c r="L167" s="163"/>
      <c r="M167" s="164"/>
      <c r="N167" s="160"/>
      <c r="O167" s="160"/>
      <c r="P167" s="160"/>
      <c r="Q167" s="160"/>
      <c r="R167" s="160"/>
      <c r="S167" s="160"/>
      <c r="T167" s="165"/>
      <c r="AT167" s="166" t="s">
        <v>144</v>
      </c>
      <c r="AU167" s="166" t="s">
        <v>78</v>
      </c>
      <c r="AV167" s="166" t="s">
        <v>20</v>
      </c>
      <c r="AW167" s="166" t="s">
        <v>99</v>
      </c>
      <c r="AX167" s="166" t="s">
        <v>71</v>
      </c>
      <c r="AY167" s="166" t="s">
        <v>134</v>
      </c>
    </row>
    <row r="168" spans="2:51" s="6" customFormat="1" ht="15.75" customHeight="1">
      <c r="B168" s="167"/>
      <c r="C168" s="168"/>
      <c r="D168" s="161" t="s">
        <v>144</v>
      </c>
      <c r="E168" s="168"/>
      <c r="F168" s="169" t="s">
        <v>240</v>
      </c>
      <c r="G168" s="168"/>
      <c r="H168" s="170">
        <v>0.718</v>
      </c>
      <c r="J168" s="168"/>
      <c r="K168" s="168"/>
      <c r="L168" s="171"/>
      <c r="M168" s="172"/>
      <c r="N168" s="168"/>
      <c r="O168" s="168"/>
      <c r="P168" s="168"/>
      <c r="Q168" s="168"/>
      <c r="R168" s="168"/>
      <c r="S168" s="168"/>
      <c r="T168" s="173"/>
      <c r="AT168" s="174" t="s">
        <v>144</v>
      </c>
      <c r="AU168" s="174" t="s">
        <v>78</v>
      </c>
      <c r="AV168" s="174" t="s">
        <v>78</v>
      </c>
      <c r="AW168" s="174" t="s">
        <v>99</v>
      </c>
      <c r="AX168" s="174" t="s">
        <v>20</v>
      </c>
      <c r="AY168" s="174" t="s">
        <v>134</v>
      </c>
    </row>
    <row r="169" spans="2:65" s="6" customFormat="1" ht="15.75" customHeight="1">
      <c r="B169" s="23"/>
      <c r="C169" s="145" t="s">
        <v>158</v>
      </c>
      <c r="D169" s="145" t="s">
        <v>136</v>
      </c>
      <c r="E169" s="146" t="s">
        <v>241</v>
      </c>
      <c r="F169" s="147" t="s">
        <v>242</v>
      </c>
      <c r="G169" s="148" t="s">
        <v>151</v>
      </c>
      <c r="H169" s="149">
        <v>4.784</v>
      </c>
      <c r="I169" s="150"/>
      <c r="J169" s="151">
        <f>ROUND($I$169*$H$169,2)</f>
        <v>0</v>
      </c>
      <c r="K169" s="147" t="s">
        <v>140</v>
      </c>
      <c r="L169" s="43"/>
      <c r="M169" s="152"/>
      <c r="N169" s="153" t="s">
        <v>42</v>
      </c>
      <c r="O169" s="24"/>
      <c r="P169" s="24"/>
      <c r="Q169" s="154">
        <v>2.45329</v>
      </c>
      <c r="R169" s="154">
        <f>$Q$169*$H$169</f>
        <v>11.73653936</v>
      </c>
      <c r="S169" s="154">
        <v>0</v>
      </c>
      <c r="T169" s="155">
        <f>$S$169*$H$169</f>
        <v>0</v>
      </c>
      <c r="AR169" s="89" t="s">
        <v>84</v>
      </c>
      <c r="AT169" s="89" t="s">
        <v>136</v>
      </c>
      <c r="AU169" s="89" t="s">
        <v>78</v>
      </c>
      <c r="AY169" s="6" t="s">
        <v>134</v>
      </c>
      <c r="BE169" s="156">
        <f>IF($N$169="základní",$J$169,0)</f>
        <v>0</v>
      </c>
      <c r="BF169" s="156">
        <f>IF($N$169="snížená",$J$169,0)</f>
        <v>0</v>
      </c>
      <c r="BG169" s="156">
        <f>IF($N$169="zákl. přenesená",$J$169,0)</f>
        <v>0</v>
      </c>
      <c r="BH169" s="156">
        <f>IF($N$169="sníž. přenesená",$J$169,0)</f>
        <v>0</v>
      </c>
      <c r="BI169" s="156">
        <f>IF($N$169="nulová",$J$169,0)</f>
        <v>0</v>
      </c>
      <c r="BJ169" s="89" t="s">
        <v>20</v>
      </c>
      <c r="BK169" s="156">
        <f>ROUND($I$169*$H$169,2)</f>
        <v>0</v>
      </c>
      <c r="BL169" s="89" t="s">
        <v>84</v>
      </c>
      <c r="BM169" s="89" t="s">
        <v>243</v>
      </c>
    </row>
    <row r="170" spans="2:47" s="6" customFormat="1" ht="16.5" customHeight="1">
      <c r="B170" s="23"/>
      <c r="C170" s="24"/>
      <c r="D170" s="157" t="s">
        <v>142</v>
      </c>
      <c r="E170" s="24"/>
      <c r="F170" s="158" t="s">
        <v>244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142</v>
      </c>
      <c r="AU170" s="6" t="s">
        <v>78</v>
      </c>
    </row>
    <row r="171" spans="2:51" s="6" customFormat="1" ht="15.75" customHeight="1">
      <c r="B171" s="159"/>
      <c r="C171" s="160"/>
      <c r="D171" s="161" t="s">
        <v>144</v>
      </c>
      <c r="E171" s="160"/>
      <c r="F171" s="162" t="s">
        <v>231</v>
      </c>
      <c r="G171" s="160"/>
      <c r="H171" s="160"/>
      <c r="J171" s="160"/>
      <c r="K171" s="160"/>
      <c r="L171" s="163"/>
      <c r="M171" s="164"/>
      <c r="N171" s="160"/>
      <c r="O171" s="160"/>
      <c r="P171" s="160"/>
      <c r="Q171" s="160"/>
      <c r="R171" s="160"/>
      <c r="S171" s="160"/>
      <c r="T171" s="165"/>
      <c r="AT171" s="166" t="s">
        <v>144</v>
      </c>
      <c r="AU171" s="166" t="s">
        <v>78</v>
      </c>
      <c r="AV171" s="166" t="s">
        <v>20</v>
      </c>
      <c r="AW171" s="166" t="s">
        <v>99</v>
      </c>
      <c r="AX171" s="166" t="s">
        <v>71</v>
      </c>
      <c r="AY171" s="166" t="s">
        <v>134</v>
      </c>
    </row>
    <row r="172" spans="2:51" s="6" customFormat="1" ht="15.75" customHeight="1">
      <c r="B172" s="167"/>
      <c r="C172" s="168"/>
      <c r="D172" s="161" t="s">
        <v>144</v>
      </c>
      <c r="E172" s="168"/>
      <c r="F172" s="169" t="s">
        <v>245</v>
      </c>
      <c r="G172" s="168"/>
      <c r="H172" s="170">
        <v>4.784</v>
      </c>
      <c r="J172" s="168"/>
      <c r="K172" s="168"/>
      <c r="L172" s="171"/>
      <c r="M172" s="172"/>
      <c r="N172" s="168"/>
      <c r="O172" s="168"/>
      <c r="P172" s="168"/>
      <c r="Q172" s="168"/>
      <c r="R172" s="168"/>
      <c r="S172" s="168"/>
      <c r="T172" s="173"/>
      <c r="AT172" s="174" t="s">
        <v>144</v>
      </c>
      <c r="AU172" s="174" t="s">
        <v>78</v>
      </c>
      <c r="AV172" s="174" t="s">
        <v>78</v>
      </c>
      <c r="AW172" s="174" t="s">
        <v>99</v>
      </c>
      <c r="AX172" s="174" t="s">
        <v>20</v>
      </c>
      <c r="AY172" s="174" t="s">
        <v>134</v>
      </c>
    </row>
    <row r="173" spans="2:65" s="6" customFormat="1" ht="15.75" customHeight="1">
      <c r="B173" s="23"/>
      <c r="C173" s="145" t="s">
        <v>246</v>
      </c>
      <c r="D173" s="145" t="s">
        <v>136</v>
      </c>
      <c r="E173" s="146" t="s">
        <v>247</v>
      </c>
      <c r="F173" s="147" t="s">
        <v>248</v>
      </c>
      <c r="G173" s="148" t="s">
        <v>139</v>
      </c>
      <c r="H173" s="149">
        <v>7.88</v>
      </c>
      <c r="I173" s="150"/>
      <c r="J173" s="151">
        <f>ROUND($I$173*$H$173,2)</f>
        <v>0</v>
      </c>
      <c r="K173" s="147" t="s">
        <v>140</v>
      </c>
      <c r="L173" s="43"/>
      <c r="M173" s="152"/>
      <c r="N173" s="153" t="s">
        <v>42</v>
      </c>
      <c r="O173" s="24"/>
      <c r="P173" s="24"/>
      <c r="Q173" s="154">
        <v>0.00103</v>
      </c>
      <c r="R173" s="154">
        <f>$Q$173*$H$173</f>
        <v>0.008116400000000001</v>
      </c>
      <c r="S173" s="154">
        <v>0</v>
      </c>
      <c r="T173" s="155">
        <f>$S$173*$H$173</f>
        <v>0</v>
      </c>
      <c r="AR173" s="89" t="s">
        <v>84</v>
      </c>
      <c r="AT173" s="89" t="s">
        <v>136</v>
      </c>
      <c r="AU173" s="89" t="s">
        <v>78</v>
      </c>
      <c r="AY173" s="6" t="s">
        <v>134</v>
      </c>
      <c r="BE173" s="156">
        <f>IF($N$173="základní",$J$173,0)</f>
        <v>0</v>
      </c>
      <c r="BF173" s="156">
        <f>IF($N$173="snížená",$J$173,0)</f>
        <v>0</v>
      </c>
      <c r="BG173" s="156">
        <f>IF($N$173="zákl. přenesená",$J$173,0)</f>
        <v>0</v>
      </c>
      <c r="BH173" s="156">
        <f>IF($N$173="sníž. přenesená",$J$173,0)</f>
        <v>0</v>
      </c>
      <c r="BI173" s="156">
        <f>IF($N$173="nulová",$J$173,0)</f>
        <v>0</v>
      </c>
      <c r="BJ173" s="89" t="s">
        <v>20</v>
      </c>
      <c r="BK173" s="156">
        <f>ROUND($I$173*$H$173,2)</f>
        <v>0</v>
      </c>
      <c r="BL173" s="89" t="s">
        <v>84</v>
      </c>
      <c r="BM173" s="89" t="s">
        <v>249</v>
      </c>
    </row>
    <row r="174" spans="2:47" s="6" customFormat="1" ht="27" customHeight="1">
      <c r="B174" s="23"/>
      <c r="C174" s="24"/>
      <c r="D174" s="157" t="s">
        <v>142</v>
      </c>
      <c r="E174" s="24"/>
      <c r="F174" s="158" t="s">
        <v>250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142</v>
      </c>
      <c r="AU174" s="6" t="s">
        <v>78</v>
      </c>
    </row>
    <row r="175" spans="2:51" s="6" customFormat="1" ht="15.75" customHeight="1">
      <c r="B175" s="159"/>
      <c r="C175" s="160"/>
      <c r="D175" s="161" t="s">
        <v>144</v>
      </c>
      <c r="E175" s="160"/>
      <c r="F175" s="162" t="s">
        <v>231</v>
      </c>
      <c r="G175" s="160"/>
      <c r="H175" s="160"/>
      <c r="J175" s="160"/>
      <c r="K175" s="160"/>
      <c r="L175" s="163"/>
      <c r="M175" s="164"/>
      <c r="N175" s="160"/>
      <c r="O175" s="160"/>
      <c r="P175" s="160"/>
      <c r="Q175" s="160"/>
      <c r="R175" s="160"/>
      <c r="S175" s="160"/>
      <c r="T175" s="165"/>
      <c r="AT175" s="166" t="s">
        <v>144</v>
      </c>
      <c r="AU175" s="166" t="s">
        <v>78</v>
      </c>
      <c r="AV175" s="166" t="s">
        <v>20</v>
      </c>
      <c r="AW175" s="166" t="s">
        <v>99</v>
      </c>
      <c r="AX175" s="166" t="s">
        <v>71</v>
      </c>
      <c r="AY175" s="166" t="s">
        <v>134</v>
      </c>
    </row>
    <row r="176" spans="2:51" s="6" customFormat="1" ht="15.75" customHeight="1">
      <c r="B176" s="167"/>
      <c r="C176" s="168"/>
      <c r="D176" s="161" t="s">
        <v>144</v>
      </c>
      <c r="E176" s="168"/>
      <c r="F176" s="169" t="s">
        <v>251</v>
      </c>
      <c r="G176" s="168"/>
      <c r="H176" s="170">
        <v>7.88</v>
      </c>
      <c r="J176" s="168"/>
      <c r="K176" s="168"/>
      <c r="L176" s="171"/>
      <c r="M176" s="172"/>
      <c r="N176" s="168"/>
      <c r="O176" s="168"/>
      <c r="P176" s="168"/>
      <c r="Q176" s="168"/>
      <c r="R176" s="168"/>
      <c r="S176" s="168"/>
      <c r="T176" s="173"/>
      <c r="AT176" s="174" t="s">
        <v>144</v>
      </c>
      <c r="AU176" s="174" t="s">
        <v>78</v>
      </c>
      <c r="AV176" s="174" t="s">
        <v>78</v>
      </c>
      <c r="AW176" s="174" t="s">
        <v>99</v>
      </c>
      <c r="AX176" s="174" t="s">
        <v>20</v>
      </c>
      <c r="AY176" s="174" t="s">
        <v>134</v>
      </c>
    </row>
    <row r="177" spans="2:65" s="6" customFormat="1" ht="15.75" customHeight="1">
      <c r="B177" s="23"/>
      <c r="C177" s="145" t="s">
        <v>252</v>
      </c>
      <c r="D177" s="145" t="s">
        <v>136</v>
      </c>
      <c r="E177" s="146" t="s">
        <v>253</v>
      </c>
      <c r="F177" s="147" t="s">
        <v>254</v>
      </c>
      <c r="G177" s="148" t="s">
        <v>139</v>
      </c>
      <c r="H177" s="149">
        <v>7.88</v>
      </c>
      <c r="I177" s="150"/>
      <c r="J177" s="151">
        <f>ROUND($I$177*$H$177,2)</f>
        <v>0</v>
      </c>
      <c r="K177" s="147" t="s">
        <v>140</v>
      </c>
      <c r="L177" s="43"/>
      <c r="M177" s="152"/>
      <c r="N177" s="153" t="s">
        <v>42</v>
      </c>
      <c r="O177" s="24"/>
      <c r="P177" s="24"/>
      <c r="Q177" s="154">
        <v>0</v>
      </c>
      <c r="R177" s="154">
        <f>$Q$177*$H$177</f>
        <v>0</v>
      </c>
      <c r="S177" s="154">
        <v>0</v>
      </c>
      <c r="T177" s="155">
        <f>$S$177*$H$177</f>
        <v>0</v>
      </c>
      <c r="AR177" s="89" t="s">
        <v>84</v>
      </c>
      <c r="AT177" s="89" t="s">
        <v>136</v>
      </c>
      <c r="AU177" s="89" t="s">
        <v>78</v>
      </c>
      <c r="AY177" s="6" t="s">
        <v>134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20</v>
      </c>
      <c r="BK177" s="156">
        <f>ROUND($I$177*$H$177,2)</f>
        <v>0</v>
      </c>
      <c r="BL177" s="89" t="s">
        <v>84</v>
      </c>
      <c r="BM177" s="89" t="s">
        <v>255</v>
      </c>
    </row>
    <row r="178" spans="2:47" s="6" customFormat="1" ht="27" customHeight="1">
      <c r="B178" s="23"/>
      <c r="C178" s="24"/>
      <c r="D178" s="157" t="s">
        <v>142</v>
      </c>
      <c r="E178" s="24"/>
      <c r="F178" s="158" t="s">
        <v>256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142</v>
      </c>
      <c r="AU178" s="6" t="s">
        <v>78</v>
      </c>
    </row>
    <row r="179" spans="2:65" s="6" customFormat="1" ht="15.75" customHeight="1">
      <c r="B179" s="23"/>
      <c r="C179" s="145" t="s">
        <v>257</v>
      </c>
      <c r="D179" s="145" t="s">
        <v>136</v>
      </c>
      <c r="E179" s="146" t="s">
        <v>258</v>
      </c>
      <c r="F179" s="147" t="s">
        <v>259</v>
      </c>
      <c r="G179" s="148" t="s">
        <v>197</v>
      </c>
      <c r="H179" s="149">
        <v>0.117</v>
      </c>
      <c r="I179" s="150"/>
      <c r="J179" s="151">
        <f>ROUND($I$179*$H$179,2)</f>
        <v>0</v>
      </c>
      <c r="K179" s="147" t="s">
        <v>140</v>
      </c>
      <c r="L179" s="43"/>
      <c r="M179" s="152"/>
      <c r="N179" s="153" t="s">
        <v>42</v>
      </c>
      <c r="O179" s="24"/>
      <c r="P179" s="24"/>
      <c r="Q179" s="154">
        <v>1.05306</v>
      </c>
      <c r="R179" s="154">
        <f>$Q$179*$H$179</f>
        <v>0.12320802000000002</v>
      </c>
      <c r="S179" s="154">
        <v>0</v>
      </c>
      <c r="T179" s="155">
        <f>$S$179*$H$179</f>
        <v>0</v>
      </c>
      <c r="AR179" s="89" t="s">
        <v>84</v>
      </c>
      <c r="AT179" s="89" t="s">
        <v>136</v>
      </c>
      <c r="AU179" s="89" t="s">
        <v>78</v>
      </c>
      <c r="AY179" s="6" t="s">
        <v>134</v>
      </c>
      <c r="BE179" s="156">
        <f>IF($N$179="základní",$J$179,0)</f>
        <v>0</v>
      </c>
      <c r="BF179" s="156">
        <f>IF($N$179="snížená",$J$179,0)</f>
        <v>0</v>
      </c>
      <c r="BG179" s="156">
        <f>IF($N$179="zákl. přenesená",$J$179,0)</f>
        <v>0</v>
      </c>
      <c r="BH179" s="156">
        <f>IF($N$179="sníž. přenesená",$J$179,0)</f>
        <v>0</v>
      </c>
      <c r="BI179" s="156">
        <f>IF($N$179="nulová",$J$179,0)</f>
        <v>0</v>
      </c>
      <c r="BJ179" s="89" t="s">
        <v>20</v>
      </c>
      <c r="BK179" s="156">
        <f>ROUND($I$179*$H$179,2)</f>
        <v>0</v>
      </c>
      <c r="BL179" s="89" t="s">
        <v>84</v>
      </c>
      <c r="BM179" s="89" t="s">
        <v>260</v>
      </c>
    </row>
    <row r="180" spans="2:47" s="6" customFormat="1" ht="16.5" customHeight="1">
      <c r="B180" s="23"/>
      <c r="C180" s="24"/>
      <c r="D180" s="157" t="s">
        <v>142</v>
      </c>
      <c r="E180" s="24"/>
      <c r="F180" s="158" t="s">
        <v>261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142</v>
      </c>
      <c r="AU180" s="6" t="s">
        <v>78</v>
      </c>
    </row>
    <row r="181" spans="2:51" s="6" customFormat="1" ht="15.75" customHeight="1">
      <c r="B181" s="159"/>
      <c r="C181" s="160"/>
      <c r="D181" s="161" t="s">
        <v>144</v>
      </c>
      <c r="E181" s="160"/>
      <c r="F181" s="162" t="s">
        <v>231</v>
      </c>
      <c r="G181" s="160"/>
      <c r="H181" s="160"/>
      <c r="J181" s="160"/>
      <c r="K181" s="160"/>
      <c r="L181" s="163"/>
      <c r="M181" s="164"/>
      <c r="N181" s="160"/>
      <c r="O181" s="160"/>
      <c r="P181" s="160"/>
      <c r="Q181" s="160"/>
      <c r="R181" s="160"/>
      <c r="S181" s="160"/>
      <c r="T181" s="165"/>
      <c r="AT181" s="166" t="s">
        <v>144</v>
      </c>
      <c r="AU181" s="166" t="s">
        <v>78</v>
      </c>
      <c r="AV181" s="166" t="s">
        <v>20</v>
      </c>
      <c r="AW181" s="166" t="s">
        <v>99</v>
      </c>
      <c r="AX181" s="166" t="s">
        <v>71</v>
      </c>
      <c r="AY181" s="166" t="s">
        <v>134</v>
      </c>
    </row>
    <row r="182" spans="2:51" s="6" customFormat="1" ht="15.75" customHeight="1">
      <c r="B182" s="167"/>
      <c r="C182" s="168"/>
      <c r="D182" s="161" t="s">
        <v>144</v>
      </c>
      <c r="E182" s="168"/>
      <c r="F182" s="169" t="s">
        <v>262</v>
      </c>
      <c r="G182" s="168"/>
      <c r="H182" s="170">
        <v>0.117</v>
      </c>
      <c r="J182" s="168"/>
      <c r="K182" s="168"/>
      <c r="L182" s="171"/>
      <c r="M182" s="172"/>
      <c r="N182" s="168"/>
      <c r="O182" s="168"/>
      <c r="P182" s="168"/>
      <c r="Q182" s="168"/>
      <c r="R182" s="168"/>
      <c r="S182" s="168"/>
      <c r="T182" s="173"/>
      <c r="AT182" s="174" t="s">
        <v>144</v>
      </c>
      <c r="AU182" s="174" t="s">
        <v>78</v>
      </c>
      <c r="AV182" s="174" t="s">
        <v>78</v>
      </c>
      <c r="AW182" s="174" t="s">
        <v>99</v>
      </c>
      <c r="AX182" s="174" t="s">
        <v>20</v>
      </c>
      <c r="AY182" s="174" t="s">
        <v>134</v>
      </c>
    </row>
    <row r="183" spans="2:65" s="6" customFormat="1" ht="15.75" customHeight="1">
      <c r="B183" s="23"/>
      <c r="C183" s="145" t="s">
        <v>263</v>
      </c>
      <c r="D183" s="145" t="s">
        <v>136</v>
      </c>
      <c r="E183" s="146" t="s">
        <v>264</v>
      </c>
      <c r="F183" s="147" t="s">
        <v>265</v>
      </c>
      <c r="G183" s="148" t="s">
        <v>139</v>
      </c>
      <c r="H183" s="149">
        <v>70</v>
      </c>
      <c r="I183" s="150"/>
      <c r="J183" s="151">
        <f>ROUND($I$183*$H$183,2)</f>
        <v>0</v>
      </c>
      <c r="K183" s="147" t="s">
        <v>140</v>
      </c>
      <c r="L183" s="43"/>
      <c r="M183" s="152"/>
      <c r="N183" s="153" t="s">
        <v>42</v>
      </c>
      <c r="O183" s="24"/>
      <c r="P183" s="24"/>
      <c r="Q183" s="154">
        <v>0.00103</v>
      </c>
      <c r="R183" s="154">
        <f>$Q$183*$H$183</f>
        <v>0.07210000000000001</v>
      </c>
      <c r="S183" s="154">
        <v>0</v>
      </c>
      <c r="T183" s="155">
        <f>$S$183*$H$183</f>
        <v>0</v>
      </c>
      <c r="AR183" s="89" t="s">
        <v>84</v>
      </c>
      <c r="AT183" s="89" t="s">
        <v>136</v>
      </c>
      <c r="AU183" s="89" t="s">
        <v>78</v>
      </c>
      <c r="AY183" s="6" t="s">
        <v>134</v>
      </c>
      <c r="BE183" s="156">
        <f>IF($N$183="základní",$J$183,0)</f>
        <v>0</v>
      </c>
      <c r="BF183" s="156">
        <f>IF($N$183="snížená",$J$183,0)</f>
        <v>0</v>
      </c>
      <c r="BG183" s="156">
        <f>IF($N$183="zákl. přenesená",$J$183,0)</f>
        <v>0</v>
      </c>
      <c r="BH183" s="156">
        <f>IF($N$183="sníž. přenesená",$J$183,0)</f>
        <v>0</v>
      </c>
      <c r="BI183" s="156">
        <f>IF($N$183="nulová",$J$183,0)</f>
        <v>0</v>
      </c>
      <c r="BJ183" s="89" t="s">
        <v>20</v>
      </c>
      <c r="BK183" s="156">
        <f>ROUND($I$183*$H$183,2)</f>
        <v>0</v>
      </c>
      <c r="BL183" s="89" t="s">
        <v>84</v>
      </c>
      <c r="BM183" s="89" t="s">
        <v>266</v>
      </c>
    </row>
    <row r="184" spans="2:47" s="6" customFormat="1" ht="27" customHeight="1">
      <c r="B184" s="23"/>
      <c r="C184" s="24"/>
      <c r="D184" s="157" t="s">
        <v>142</v>
      </c>
      <c r="E184" s="24"/>
      <c r="F184" s="158" t="s">
        <v>267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142</v>
      </c>
      <c r="AU184" s="6" t="s">
        <v>78</v>
      </c>
    </row>
    <row r="185" spans="2:51" s="6" customFormat="1" ht="15.75" customHeight="1">
      <c r="B185" s="159"/>
      <c r="C185" s="160"/>
      <c r="D185" s="161" t="s">
        <v>144</v>
      </c>
      <c r="E185" s="160"/>
      <c r="F185" s="162" t="s">
        <v>268</v>
      </c>
      <c r="G185" s="160"/>
      <c r="H185" s="160"/>
      <c r="J185" s="160"/>
      <c r="K185" s="160"/>
      <c r="L185" s="163"/>
      <c r="M185" s="164"/>
      <c r="N185" s="160"/>
      <c r="O185" s="160"/>
      <c r="P185" s="160"/>
      <c r="Q185" s="160"/>
      <c r="R185" s="160"/>
      <c r="S185" s="160"/>
      <c r="T185" s="165"/>
      <c r="AT185" s="166" t="s">
        <v>144</v>
      </c>
      <c r="AU185" s="166" t="s">
        <v>78</v>
      </c>
      <c r="AV185" s="166" t="s">
        <v>20</v>
      </c>
      <c r="AW185" s="166" t="s">
        <v>99</v>
      </c>
      <c r="AX185" s="166" t="s">
        <v>71</v>
      </c>
      <c r="AY185" s="166" t="s">
        <v>134</v>
      </c>
    </row>
    <row r="186" spans="2:51" s="6" customFormat="1" ht="15.75" customHeight="1">
      <c r="B186" s="167"/>
      <c r="C186" s="168"/>
      <c r="D186" s="161" t="s">
        <v>144</v>
      </c>
      <c r="E186" s="168"/>
      <c r="F186" s="169" t="s">
        <v>269</v>
      </c>
      <c r="G186" s="168"/>
      <c r="H186" s="170">
        <v>54.425</v>
      </c>
      <c r="J186" s="168"/>
      <c r="K186" s="168"/>
      <c r="L186" s="171"/>
      <c r="M186" s="172"/>
      <c r="N186" s="168"/>
      <c r="O186" s="168"/>
      <c r="P186" s="168"/>
      <c r="Q186" s="168"/>
      <c r="R186" s="168"/>
      <c r="S186" s="168"/>
      <c r="T186" s="173"/>
      <c r="AT186" s="174" t="s">
        <v>144</v>
      </c>
      <c r="AU186" s="174" t="s">
        <v>78</v>
      </c>
      <c r="AV186" s="174" t="s">
        <v>78</v>
      </c>
      <c r="AW186" s="174" t="s">
        <v>99</v>
      </c>
      <c r="AX186" s="174" t="s">
        <v>71</v>
      </c>
      <c r="AY186" s="174" t="s">
        <v>134</v>
      </c>
    </row>
    <row r="187" spans="2:51" s="6" customFormat="1" ht="15.75" customHeight="1">
      <c r="B187" s="167"/>
      <c r="C187" s="168"/>
      <c r="D187" s="161" t="s">
        <v>144</v>
      </c>
      <c r="E187" s="168"/>
      <c r="F187" s="169" t="s">
        <v>270</v>
      </c>
      <c r="G187" s="168"/>
      <c r="H187" s="170">
        <v>15.575</v>
      </c>
      <c r="J187" s="168"/>
      <c r="K187" s="168"/>
      <c r="L187" s="171"/>
      <c r="M187" s="172"/>
      <c r="N187" s="168"/>
      <c r="O187" s="168"/>
      <c r="P187" s="168"/>
      <c r="Q187" s="168"/>
      <c r="R187" s="168"/>
      <c r="S187" s="168"/>
      <c r="T187" s="173"/>
      <c r="AT187" s="174" t="s">
        <v>144</v>
      </c>
      <c r="AU187" s="174" t="s">
        <v>78</v>
      </c>
      <c r="AV187" s="174" t="s">
        <v>78</v>
      </c>
      <c r="AW187" s="174" t="s">
        <v>99</v>
      </c>
      <c r="AX187" s="174" t="s">
        <v>71</v>
      </c>
      <c r="AY187" s="174" t="s">
        <v>134</v>
      </c>
    </row>
    <row r="188" spans="2:51" s="6" customFormat="1" ht="15.75" customHeight="1">
      <c r="B188" s="175"/>
      <c r="C188" s="176"/>
      <c r="D188" s="161" t="s">
        <v>144</v>
      </c>
      <c r="E188" s="176"/>
      <c r="F188" s="177" t="s">
        <v>148</v>
      </c>
      <c r="G188" s="176"/>
      <c r="H188" s="178">
        <v>70</v>
      </c>
      <c r="J188" s="176"/>
      <c r="K188" s="176"/>
      <c r="L188" s="179"/>
      <c r="M188" s="180"/>
      <c r="N188" s="176"/>
      <c r="O188" s="176"/>
      <c r="P188" s="176"/>
      <c r="Q188" s="176"/>
      <c r="R188" s="176"/>
      <c r="S188" s="176"/>
      <c r="T188" s="181"/>
      <c r="AT188" s="182" t="s">
        <v>144</v>
      </c>
      <c r="AU188" s="182" t="s">
        <v>78</v>
      </c>
      <c r="AV188" s="182" t="s">
        <v>84</v>
      </c>
      <c r="AW188" s="182" t="s">
        <v>99</v>
      </c>
      <c r="AX188" s="182" t="s">
        <v>20</v>
      </c>
      <c r="AY188" s="182" t="s">
        <v>134</v>
      </c>
    </row>
    <row r="189" spans="2:65" s="6" customFormat="1" ht="15.75" customHeight="1">
      <c r="B189" s="23"/>
      <c r="C189" s="145" t="s">
        <v>6</v>
      </c>
      <c r="D189" s="145" t="s">
        <v>136</v>
      </c>
      <c r="E189" s="146" t="s">
        <v>271</v>
      </c>
      <c r="F189" s="147" t="s">
        <v>272</v>
      </c>
      <c r="G189" s="148" t="s">
        <v>139</v>
      </c>
      <c r="H189" s="149">
        <v>70</v>
      </c>
      <c r="I189" s="150"/>
      <c r="J189" s="151">
        <f>ROUND($I$189*$H$189,2)</f>
        <v>0</v>
      </c>
      <c r="K189" s="147" t="s">
        <v>140</v>
      </c>
      <c r="L189" s="43"/>
      <c r="M189" s="152"/>
      <c r="N189" s="153" t="s">
        <v>42</v>
      </c>
      <c r="O189" s="24"/>
      <c r="P189" s="24"/>
      <c r="Q189" s="154">
        <v>0</v>
      </c>
      <c r="R189" s="154">
        <f>$Q$189*$H$189</f>
        <v>0</v>
      </c>
      <c r="S189" s="154">
        <v>0</v>
      </c>
      <c r="T189" s="155">
        <f>$S$189*$H$189</f>
        <v>0</v>
      </c>
      <c r="AR189" s="89" t="s">
        <v>84</v>
      </c>
      <c r="AT189" s="89" t="s">
        <v>136</v>
      </c>
      <c r="AU189" s="89" t="s">
        <v>78</v>
      </c>
      <c r="AY189" s="6" t="s">
        <v>134</v>
      </c>
      <c r="BE189" s="156">
        <f>IF($N$189="základní",$J$189,0)</f>
        <v>0</v>
      </c>
      <c r="BF189" s="156">
        <f>IF($N$189="snížená",$J$189,0)</f>
        <v>0</v>
      </c>
      <c r="BG189" s="156">
        <f>IF($N$189="zákl. přenesená",$J$189,0)</f>
        <v>0</v>
      </c>
      <c r="BH189" s="156">
        <f>IF($N$189="sníž. přenesená",$J$189,0)</f>
        <v>0</v>
      </c>
      <c r="BI189" s="156">
        <f>IF($N$189="nulová",$J$189,0)</f>
        <v>0</v>
      </c>
      <c r="BJ189" s="89" t="s">
        <v>20</v>
      </c>
      <c r="BK189" s="156">
        <f>ROUND($I$189*$H$189,2)</f>
        <v>0</v>
      </c>
      <c r="BL189" s="89" t="s">
        <v>84</v>
      </c>
      <c r="BM189" s="89" t="s">
        <v>273</v>
      </c>
    </row>
    <row r="190" spans="2:47" s="6" customFormat="1" ht="27" customHeight="1">
      <c r="B190" s="23"/>
      <c r="C190" s="24"/>
      <c r="D190" s="157" t="s">
        <v>142</v>
      </c>
      <c r="E190" s="24"/>
      <c r="F190" s="158" t="s">
        <v>274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142</v>
      </c>
      <c r="AU190" s="6" t="s">
        <v>78</v>
      </c>
    </row>
    <row r="191" spans="2:65" s="6" customFormat="1" ht="15.75" customHeight="1">
      <c r="B191" s="23"/>
      <c r="C191" s="145" t="s">
        <v>275</v>
      </c>
      <c r="D191" s="145" t="s">
        <v>136</v>
      </c>
      <c r="E191" s="146" t="s">
        <v>276</v>
      </c>
      <c r="F191" s="147" t="s">
        <v>277</v>
      </c>
      <c r="G191" s="148" t="s">
        <v>151</v>
      </c>
      <c r="H191" s="149">
        <v>94.807</v>
      </c>
      <c r="I191" s="150"/>
      <c r="J191" s="151">
        <f>ROUND($I$191*$H$191,2)</f>
        <v>0</v>
      </c>
      <c r="K191" s="147" t="s">
        <v>140</v>
      </c>
      <c r="L191" s="43"/>
      <c r="M191" s="152"/>
      <c r="N191" s="153" t="s">
        <v>42</v>
      </c>
      <c r="O191" s="24"/>
      <c r="P191" s="24"/>
      <c r="Q191" s="154">
        <v>2.45329</v>
      </c>
      <c r="R191" s="154">
        <f>$Q$191*$H$191</f>
        <v>232.58906503</v>
      </c>
      <c r="S191" s="154">
        <v>0</v>
      </c>
      <c r="T191" s="155">
        <f>$S$191*$H$191</f>
        <v>0</v>
      </c>
      <c r="AR191" s="89" t="s">
        <v>84</v>
      </c>
      <c r="AT191" s="89" t="s">
        <v>136</v>
      </c>
      <c r="AU191" s="89" t="s">
        <v>78</v>
      </c>
      <c r="AY191" s="6" t="s">
        <v>134</v>
      </c>
      <c r="BE191" s="156">
        <f>IF($N$191="základní",$J$191,0)</f>
        <v>0</v>
      </c>
      <c r="BF191" s="156">
        <f>IF($N$191="snížená",$J$191,0)</f>
        <v>0</v>
      </c>
      <c r="BG191" s="156">
        <f>IF($N$191="zákl. přenesená",$J$191,0)</f>
        <v>0</v>
      </c>
      <c r="BH191" s="156">
        <f>IF($N$191="sníž. přenesená",$J$191,0)</f>
        <v>0</v>
      </c>
      <c r="BI191" s="156">
        <f>IF($N$191="nulová",$J$191,0)</f>
        <v>0</v>
      </c>
      <c r="BJ191" s="89" t="s">
        <v>20</v>
      </c>
      <c r="BK191" s="156">
        <f>ROUND($I$191*$H$191,2)</f>
        <v>0</v>
      </c>
      <c r="BL191" s="89" t="s">
        <v>84</v>
      </c>
      <c r="BM191" s="89" t="s">
        <v>278</v>
      </c>
    </row>
    <row r="192" spans="2:47" s="6" customFormat="1" ht="16.5" customHeight="1">
      <c r="B192" s="23"/>
      <c r="C192" s="24"/>
      <c r="D192" s="157" t="s">
        <v>142</v>
      </c>
      <c r="E192" s="24"/>
      <c r="F192" s="158" t="s">
        <v>279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142</v>
      </c>
      <c r="AU192" s="6" t="s">
        <v>78</v>
      </c>
    </row>
    <row r="193" spans="2:51" s="6" customFormat="1" ht="15.75" customHeight="1">
      <c r="B193" s="159"/>
      <c r="C193" s="160"/>
      <c r="D193" s="161" t="s">
        <v>144</v>
      </c>
      <c r="E193" s="160"/>
      <c r="F193" s="162" t="s">
        <v>268</v>
      </c>
      <c r="G193" s="160"/>
      <c r="H193" s="160"/>
      <c r="J193" s="160"/>
      <c r="K193" s="160"/>
      <c r="L193" s="163"/>
      <c r="M193" s="164"/>
      <c r="N193" s="160"/>
      <c r="O193" s="160"/>
      <c r="P193" s="160"/>
      <c r="Q193" s="160"/>
      <c r="R193" s="160"/>
      <c r="S193" s="160"/>
      <c r="T193" s="165"/>
      <c r="AT193" s="166" t="s">
        <v>144</v>
      </c>
      <c r="AU193" s="166" t="s">
        <v>78</v>
      </c>
      <c r="AV193" s="166" t="s">
        <v>20</v>
      </c>
      <c r="AW193" s="166" t="s">
        <v>99</v>
      </c>
      <c r="AX193" s="166" t="s">
        <v>71</v>
      </c>
      <c r="AY193" s="166" t="s">
        <v>134</v>
      </c>
    </row>
    <row r="194" spans="2:51" s="6" customFormat="1" ht="15.75" customHeight="1">
      <c r="B194" s="167"/>
      <c r="C194" s="168"/>
      <c r="D194" s="161" t="s">
        <v>144</v>
      </c>
      <c r="E194" s="168"/>
      <c r="F194" s="169" t="s">
        <v>280</v>
      </c>
      <c r="G194" s="168"/>
      <c r="H194" s="170">
        <v>17.605</v>
      </c>
      <c r="J194" s="168"/>
      <c r="K194" s="168"/>
      <c r="L194" s="171"/>
      <c r="M194" s="172"/>
      <c r="N194" s="168"/>
      <c r="O194" s="168"/>
      <c r="P194" s="168"/>
      <c r="Q194" s="168"/>
      <c r="R194" s="168"/>
      <c r="S194" s="168"/>
      <c r="T194" s="173"/>
      <c r="AT194" s="174" t="s">
        <v>144</v>
      </c>
      <c r="AU194" s="174" t="s">
        <v>78</v>
      </c>
      <c r="AV194" s="174" t="s">
        <v>78</v>
      </c>
      <c r="AW194" s="174" t="s">
        <v>99</v>
      </c>
      <c r="AX194" s="174" t="s">
        <v>71</v>
      </c>
      <c r="AY194" s="174" t="s">
        <v>134</v>
      </c>
    </row>
    <row r="195" spans="2:51" s="6" customFormat="1" ht="15.75" customHeight="1">
      <c r="B195" s="167"/>
      <c r="C195" s="168"/>
      <c r="D195" s="161" t="s">
        <v>144</v>
      </c>
      <c r="E195" s="168"/>
      <c r="F195" s="169" t="s">
        <v>281</v>
      </c>
      <c r="G195" s="168"/>
      <c r="H195" s="170">
        <v>5.202</v>
      </c>
      <c r="J195" s="168"/>
      <c r="K195" s="168"/>
      <c r="L195" s="171"/>
      <c r="M195" s="172"/>
      <c r="N195" s="168"/>
      <c r="O195" s="168"/>
      <c r="P195" s="168"/>
      <c r="Q195" s="168"/>
      <c r="R195" s="168"/>
      <c r="S195" s="168"/>
      <c r="T195" s="173"/>
      <c r="AT195" s="174" t="s">
        <v>144</v>
      </c>
      <c r="AU195" s="174" t="s">
        <v>78</v>
      </c>
      <c r="AV195" s="174" t="s">
        <v>78</v>
      </c>
      <c r="AW195" s="174" t="s">
        <v>99</v>
      </c>
      <c r="AX195" s="174" t="s">
        <v>71</v>
      </c>
      <c r="AY195" s="174" t="s">
        <v>134</v>
      </c>
    </row>
    <row r="196" spans="2:51" s="6" customFormat="1" ht="15.75" customHeight="1">
      <c r="B196" s="167"/>
      <c r="C196" s="168"/>
      <c r="D196" s="161" t="s">
        <v>144</v>
      </c>
      <c r="E196" s="168"/>
      <c r="F196" s="169" t="s">
        <v>282</v>
      </c>
      <c r="G196" s="168"/>
      <c r="H196" s="170">
        <v>55.98</v>
      </c>
      <c r="J196" s="168"/>
      <c r="K196" s="168"/>
      <c r="L196" s="171"/>
      <c r="M196" s="172"/>
      <c r="N196" s="168"/>
      <c r="O196" s="168"/>
      <c r="P196" s="168"/>
      <c r="Q196" s="168"/>
      <c r="R196" s="168"/>
      <c r="S196" s="168"/>
      <c r="T196" s="173"/>
      <c r="AT196" s="174" t="s">
        <v>144</v>
      </c>
      <c r="AU196" s="174" t="s">
        <v>78</v>
      </c>
      <c r="AV196" s="174" t="s">
        <v>78</v>
      </c>
      <c r="AW196" s="174" t="s">
        <v>99</v>
      </c>
      <c r="AX196" s="174" t="s">
        <v>71</v>
      </c>
      <c r="AY196" s="174" t="s">
        <v>134</v>
      </c>
    </row>
    <row r="197" spans="2:51" s="6" customFormat="1" ht="15.75" customHeight="1">
      <c r="B197" s="167"/>
      <c r="C197" s="168"/>
      <c r="D197" s="161" t="s">
        <v>144</v>
      </c>
      <c r="E197" s="168"/>
      <c r="F197" s="169" t="s">
        <v>283</v>
      </c>
      <c r="G197" s="168"/>
      <c r="H197" s="170">
        <v>16.02</v>
      </c>
      <c r="J197" s="168"/>
      <c r="K197" s="168"/>
      <c r="L197" s="171"/>
      <c r="M197" s="172"/>
      <c r="N197" s="168"/>
      <c r="O197" s="168"/>
      <c r="P197" s="168"/>
      <c r="Q197" s="168"/>
      <c r="R197" s="168"/>
      <c r="S197" s="168"/>
      <c r="T197" s="173"/>
      <c r="AT197" s="174" t="s">
        <v>144</v>
      </c>
      <c r="AU197" s="174" t="s">
        <v>78</v>
      </c>
      <c r="AV197" s="174" t="s">
        <v>78</v>
      </c>
      <c r="AW197" s="174" t="s">
        <v>99</v>
      </c>
      <c r="AX197" s="174" t="s">
        <v>71</v>
      </c>
      <c r="AY197" s="174" t="s">
        <v>134</v>
      </c>
    </row>
    <row r="198" spans="2:51" s="6" customFormat="1" ht="15.75" customHeight="1">
      <c r="B198" s="175"/>
      <c r="C198" s="176"/>
      <c r="D198" s="161" t="s">
        <v>144</v>
      </c>
      <c r="E198" s="176"/>
      <c r="F198" s="177" t="s">
        <v>148</v>
      </c>
      <c r="G198" s="176"/>
      <c r="H198" s="178">
        <v>94.807</v>
      </c>
      <c r="J198" s="176"/>
      <c r="K198" s="176"/>
      <c r="L198" s="179"/>
      <c r="M198" s="180"/>
      <c r="N198" s="176"/>
      <c r="O198" s="176"/>
      <c r="P198" s="176"/>
      <c r="Q198" s="176"/>
      <c r="R198" s="176"/>
      <c r="S198" s="176"/>
      <c r="T198" s="181"/>
      <c r="AT198" s="182" t="s">
        <v>144</v>
      </c>
      <c r="AU198" s="182" t="s">
        <v>78</v>
      </c>
      <c r="AV198" s="182" t="s">
        <v>84</v>
      </c>
      <c r="AW198" s="182" t="s">
        <v>99</v>
      </c>
      <c r="AX198" s="182" t="s">
        <v>20</v>
      </c>
      <c r="AY198" s="182" t="s">
        <v>134</v>
      </c>
    </row>
    <row r="199" spans="2:65" s="6" customFormat="1" ht="15.75" customHeight="1">
      <c r="B199" s="23"/>
      <c r="C199" s="145" t="s">
        <v>284</v>
      </c>
      <c r="D199" s="145" t="s">
        <v>136</v>
      </c>
      <c r="E199" s="146" t="s">
        <v>285</v>
      </c>
      <c r="F199" s="147" t="s">
        <v>286</v>
      </c>
      <c r="G199" s="148" t="s">
        <v>139</v>
      </c>
      <c r="H199" s="149">
        <v>55.2</v>
      </c>
      <c r="I199" s="150"/>
      <c r="J199" s="151">
        <f>ROUND($I$199*$H$199,2)</f>
        <v>0</v>
      </c>
      <c r="K199" s="147"/>
      <c r="L199" s="43"/>
      <c r="M199" s="152"/>
      <c r="N199" s="153" t="s">
        <v>42</v>
      </c>
      <c r="O199" s="24"/>
      <c r="P199" s="24"/>
      <c r="Q199" s="154">
        <v>0.42832</v>
      </c>
      <c r="R199" s="154">
        <f>$Q$199*$H$199</f>
        <v>23.643264</v>
      </c>
      <c r="S199" s="154">
        <v>0</v>
      </c>
      <c r="T199" s="155">
        <f>$S$199*$H$199</f>
        <v>0</v>
      </c>
      <c r="AR199" s="89" t="s">
        <v>84</v>
      </c>
      <c r="AT199" s="89" t="s">
        <v>136</v>
      </c>
      <c r="AU199" s="89" t="s">
        <v>78</v>
      </c>
      <c r="AY199" s="6" t="s">
        <v>134</v>
      </c>
      <c r="BE199" s="156">
        <f>IF($N$199="základní",$J$199,0)</f>
        <v>0</v>
      </c>
      <c r="BF199" s="156">
        <f>IF($N$199="snížená",$J$199,0)</f>
        <v>0</v>
      </c>
      <c r="BG199" s="156">
        <f>IF($N$199="zákl. přenesená",$J$199,0)</f>
        <v>0</v>
      </c>
      <c r="BH199" s="156">
        <f>IF($N$199="sníž. přenesená",$J$199,0)</f>
        <v>0</v>
      </c>
      <c r="BI199" s="156">
        <f>IF($N$199="nulová",$J$199,0)</f>
        <v>0</v>
      </c>
      <c r="BJ199" s="89" t="s">
        <v>20</v>
      </c>
      <c r="BK199" s="156">
        <f>ROUND($I$199*$H$199,2)</f>
        <v>0</v>
      </c>
      <c r="BL199" s="89" t="s">
        <v>84</v>
      </c>
      <c r="BM199" s="89" t="s">
        <v>287</v>
      </c>
    </row>
    <row r="200" spans="2:47" s="6" customFormat="1" ht="27" customHeight="1">
      <c r="B200" s="23"/>
      <c r="C200" s="24"/>
      <c r="D200" s="157" t="s">
        <v>142</v>
      </c>
      <c r="E200" s="24"/>
      <c r="F200" s="158" t="s">
        <v>288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142</v>
      </c>
      <c r="AU200" s="6" t="s">
        <v>78</v>
      </c>
    </row>
    <row r="201" spans="2:51" s="6" customFormat="1" ht="15.75" customHeight="1">
      <c r="B201" s="159"/>
      <c r="C201" s="160"/>
      <c r="D201" s="161" t="s">
        <v>144</v>
      </c>
      <c r="E201" s="160"/>
      <c r="F201" s="162" t="s">
        <v>231</v>
      </c>
      <c r="G201" s="160"/>
      <c r="H201" s="160"/>
      <c r="J201" s="160"/>
      <c r="K201" s="160"/>
      <c r="L201" s="163"/>
      <c r="M201" s="164"/>
      <c r="N201" s="160"/>
      <c r="O201" s="160"/>
      <c r="P201" s="160"/>
      <c r="Q201" s="160"/>
      <c r="R201" s="160"/>
      <c r="S201" s="160"/>
      <c r="T201" s="165"/>
      <c r="AT201" s="166" t="s">
        <v>144</v>
      </c>
      <c r="AU201" s="166" t="s">
        <v>78</v>
      </c>
      <c r="AV201" s="166" t="s">
        <v>20</v>
      </c>
      <c r="AW201" s="166" t="s">
        <v>99</v>
      </c>
      <c r="AX201" s="166" t="s">
        <v>71</v>
      </c>
      <c r="AY201" s="166" t="s">
        <v>134</v>
      </c>
    </row>
    <row r="202" spans="2:51" s="6" customFormat="1" ht="15.75" customHeight="1">
      <c r="B202" s="167"/>
      <c r="C202" s="168"/>
      <c r="D202" s="161" t="s">
        <v>144</v>
      </c>
      <c r="E202" s="168"/>
      <c r="F202" s="169" t="s">
        <v>289</v>
      </c>
      <c r="G202" s="168"/>
      <c r="H202" s="170">
        <v>7.2</v>
      </c>
      <c r="J202" s="168"/>
      <c r="K202" s="168"/>
      <c r="L202" s="171"/>
      <c r="M202" s="172"/>
      <c r="N202" s="168"/>
      <c r="O202" s="168"/>
      <c r="P202" s="168"/>
      <c r="Q202" s="168"/>
      <c r="R202" s="168"/>
      <c r="S202" s="168"/>
      <c r="T202" s="173"/>
      <c r="AT202" s="174" t="s">
        <v>144</v>
      </c>
      <c r="AU202" s="174" t="s">
        <v>78</v>
      </c>
      <c r="AV202" s="174" t="s">
        <v>78</v>
      </c>
      <c r="AW202" s="174" t="s">
        <v>99</v>
      </c>
      <c r="AX202" s="174" t="s">
        <v>71</v>
      </c>
      <c r="AY202" s="174" t="s">
        <v>134</v>
      </c>
    </row>
    <row r="203" spans="2:51" s="6" customFormat="1" ht="15.75" customHeight="1">
      <c r="B203" s="167"/>
      <c r="C203" s="168"/>
      <c r="D203" s="161" t="s">
        <v>144</v>
      </c>
      <c r="E203" s="168"/>
      <c r="F203" s="169" t="s">
        <v>290</v>
      </c>
      <c r="G203" s="168"/>
      <c r="H203" s="170">
        <v>48</v>
      </c>
      <c r="J203" s="168"/>
      <c r="K203" s="168"/>
      <c r="L203" s="171"/>
      <c r="M203" s="172"/>
      <c r="N203" s="168"/>
      <c r="O203" s="168"/>
      <c r="P203" s="168"/>
      <c r="Q203" s="168"/>
      <c r="R203" s="168"/>
      <c r="S203" s="168"/>
      <c r="T203" s="173"/>
      <c r="AT203" s="174" t="s">
        <v>144</v>
      </c>
      <c r="AU203" s="174" t="s">
        <v>78</v>
      </c>
      <c r="AV203" s="174" t="s">
        <v>78</v>
      </c>
      <c r="AW203" s="174" t="s">
        <v>99</v>
      </c>
      <c r="AX203" s="174" t="s">
        <v>71</v>
      </c>
      <c r="AY203" s="174" t="s">
        <v>134</v>
      </c>
    </row>
    <row r="204" spans="2:51" s="6" customFormat="1" ht="15.75" customHeight="1">
      <c r="B204" s="175"/>
      <c r="C204" s="176"/>
      <c r="D204" s="161" t="s">
        <v>144</v>
      </c>
      <c r="E204" s="176"/>
      <c r="F204" s="177" t="s">
        <v>148</v>
      </c>
      <c r="G204" s="176"/>
      <c r="H204" s="178">
        <v>55.2</v>
      </c>
      <c r="J204" s="176"/>
      <c r="K204" s="176"/>
      <c r="L204" s="179"/>
      <c r="M204" s="180"/>
      <c r="N204" s="176"/>
      <c r="O204" s="176"/>
      <c r="P204" s="176"/>
      <c r="Q204" s="176"/>
      <c r="R204" s="176"/>
      <c r="S204" s="176"/>
      <c r="T204" s="181"/>
      <c r="AT204" s="182" t="s">
        <v>144</v>
      </c>
      <c r="AU204" s="182" t="s">
        <v>78</v>
      </c>
      <c r="AV204" s="182" t="s">
        <v>84</v>
      </c>
      <c r="AW204" s="182" t="s">
        <v>99</v>
      </c>
      <c r="AX204" s="182" t="s">
        <v>20</v>
      </c>
      <c r="AY204" s="182" t="s">
        <v>134</v>
      </c>
    </row>
    <row r="205" spans="2:65" s="6" customFormat="1" ht="15.75" customHeight="1">
      <c r="B205" s="23"/>
      <c r="C205" s="145" t="s">
        <v>291</v>
      </c>
      <c r="D205" s="145" t="s">
        <v>136</v>
      </c>
      <c r="E205" s="146" t="s">
        <v>292</v>
      </c>
      <c r="F205" s="147" t="s">
        <v>293</v>
      </c>
      <c r="G205" s="148" t="s">
        <v>151</v>
      </c>
      <c r="H205" s="149">
        <v>1.576</v>
      </c>
      <c r="I205" s="150"/>
      <c r="J205" s="151">
        <f>ROUND($I$205*$H$205,2)</f>
        <v>0</v>
      </c>
      <c r="K205" s="147" t="s">
        <v>140</v>
      </c>
      <c r="L205" s="43"/>
      <c r="M205" s="152"/>
      <c r="N205" s="153" t="s">
        <v>42</v>
      </c>
      <c r="O205" s="24"/>
      <c r="P205" s="24"/>
      <c r="Q205" s="154">
        <v>2.45329</v>
      </c>
      <c r="R205" s="154">
        <f>$Q$205*$H$205</f>
        <v>3.86638504</v>
      </c>
      <c r="S205" s="154">
        <v>0</v>
      </c>
      <c r="T205" s="155">
        <f>$S$205*$H$205</f>
        <v>0</v>
      </c>
      <c r="AR205" s="89" t="s">
        <v>84</v>
      </c>
      <c r="AT205" s="89" t="s">
        <v>136</v>
      </c>
      <c r="AU205" s="89" t="s">
        <v>78</v>
      </c>
      <c r="AY205" s="6" t="s">
        <v>134</v>
      </c>
      <c r="BE205" s="156">
        <f>IF($N$205="základní",$J$205,0)</f>
        <v>0</v>
      </c>
      <c r="BF205" s="156">
        <f>IF($N$205="snížená",$J$205,0)</f>
        <v>0</v>
      </c>
      <c r="BG205" s="156">
        <f>IF($N$205="zákl. přenesená",$J$205,0)</f>
        <v>0</v>
      </c>
      <c r="BH205" s="156">
        <f>IF($N$205="sníž. přenesená",$J$205,0)</f>
        <v>0</v>
      </c>
      <c r="BI205" s="156">
        <f>IF($N$205="nulová",$J$205,0)</f>
        <v>0</v>
      </c>
      <c r="BJ205" s="89" t="s">
        <v>20</v>
      </c>
      <c r="BK205" s="156">
        <f>ROUND($I$205*$H$205,2)</f>
        <v>0</v>
      </c>
      <c r="BL205" s="89" t="s">
        <v>84</v>
      </c>
      <c r="BM205" s="89" t="s">
        <v>294</v>
      </c>
    </row>
    <row r="206" spans="2:47" s="6" customFormat="1" ht="16.5" customHeight="1">
      <c r="B206" s="23"/>
      <c r="C206" s="24"/>
      <c r="D206" s="157" t="s">
        <v>142</v>
      </c>
      <c r="E206" s="24"/>
      <c r="F206" s="158" t="s">
        <v>295</v>
      </c>
      <c r="G206" s="24"/>
      <c r="H206" s="24"/>
      <c r="J206" s="24"/>
      <c r="K206" s="24"/>
      <c r="L206" s="43"/>
      <c r="M206" s="56"/>
      <c r="N206" s="24"/>
      <c r="O206" s="24"/>
      <c r="P206" s="24"/>
      <c r="Q206" s="24"/>
      <c r="R206" s="24"/>
      <c r="S206" s="24"/>
      <c r="T206" s="57"/>
      <c r="AT206" s="6" t="s">
        <v>142</v>
      </c>
      <c r="AU206" s="6" t="s">
        <v>78</v>
      </c>
    </row>
    <row r="207" spans="2:51" s="6" customFormat="1" ht="15.75" customHeight="1">
      <c r="B207" s="159"/>
      <c r="C207" s="160"/>
      <c r="D207" s="161" t="s">
        <v>144</v>
      </c>
      <c r="E207" s="160"/>
      <c r="F207" s="162" t="s">
        <v>296</v>
      </c>
      <c r="G207" s="160"/>
      <c r="H207" s="160"/>
      <c r="J207" s="160"/>
      <c r="K207" s="160"/>
      <c r="L207" s="163"/>
      <c r="M207" s="164"/>
      <c r="N207" s="160"/>
      <c r="O207" s="160"/>
      <c r="P207" s="160"/>
      <c r="Q207" s="160"/>
      <c r="R207" s="160"/>
      <c r="S207" s="160"/>
      <c r="T207" s="165"/>
      <c r="AT207" s="166" t="s">
        <v>144</v>
      </c>
      <c r="AU207" s="166" t="s">
        <v>78</v>
      </c>
      <c r="AV207" s="166" t="s">
        <v>20</v>
      </c>
      <c r="AW207" s="166" t="s">
        <v>99</v>
      </c>
      <c r="AX207" s="166" t="s">
        <v>71</v>
      </c>
      <c r="AY207" s="166" t="s">
        <v>134</v>
      </c>
    </row>
    <row r="208" spans="2:51" s="6" customFormat="1" ht="15.75" customHeight="1">
      <c r="B208" s="167"/>
      <c r="C208" s="168"/>
      <c r="D208" s="161" t="s">
        <v>144</v>
      </c>
      <c r="E208" s="168"/>
      <c r="F208" s="169" t="s">
        <v>297</v>
      </c>
      <c r="G208" s="168"/>
      <c r="H208" s="170">
        <v>0.296</v>
      </c>
      <c r="J208" s="168"/>
      <c r="K208" s="168"/>
      <c r="L208" s="171"/>
      <c r="M208" s="172"/>
      <c r="N208" s="168"/>
      <c r="O208" s="168"/>
      <c r="P208" s="168"/>
      <c r="Q208" s="168"/>
      <c r="R208" s="168"/>
      <c r="S208" s="168"/>
      <c r="T208" s="173"/>
      <c r="AT208" s="174" t="s">
        <v>144</v>
      </c>
      <c r="AU208" s="174" t="s">
        <v>78</v>
      </c>
      <c r="AV208" s="174" t="s">
        <v>78</v>
      </c>
      <c r="AW208" s="174" t="s">
        <v>99</v>
      </c>
      <c r="AX208" s="174" t="s">
        <v>71</v>
      </c>
      <c r="AY208" s="174" t="s">
        <v>134</v>
      </c>
    </row>
    <row r="209" spans="2:51" s="6" customFormat="1" ht="15.75" customHeight="1">
      <c r="B209" s="167"/>
      <c r="C209" s="168"/>
      <c r="D209" s="161" t="s">
        <v>144</v>
      </c>
      <c r="E209" s="168"/>
      <c r="F209" s="169" t="s">
        <v>298</v>
      </c>
      <c r="G209" s="168"/>
      <c r="H209" s="170">
        <v>1.28</v>
      </c>
      <c r="J209" s="168"/>
      <c r="K209" s="168"/>
      <c r="L209" s="171"/>
      <c r="M209" s="172"/>
      <c r="N209" s="168"/>
      <c r="O209" s="168"/>
      <c r="P209" s="168"/>
      <c r="Q209" s="168"/>
      <c r="R209" s="168"/>
      <c r="S209" s="168"/>
      <c r="T209" s="173"/>
      <c r="AT209" s="174" t="s">
        <v>144</v>
      </c>
      <c r="AU209" s="174" t="s">
        <v>78</v>
      </c>
      <c r="AV209" s="174" t="s">
        <v>78</v>
      </c>
      <c r="AW209" s="174" t="s">
        <v>99</v>
      </c>
      <c r="AX209" s="174" t="s">
        <v>71</v>
      </c>
      <c r="AY209" s="174" t="s">
        <v>134</v>
      </c>
    </row>
    <row r="210" spans="2:51" s="6" customFormat="1" ht="15.75" customHeight="1">
      <c r="B210" s="175"/>
      <c r="C210" s="176"/>
      <c r="D210" s="161" t="s">
        <v>144</v>
      </c>
      <c r="E210" s="176"/>
      <c r="F210" s="177" t="s">
        <v>148</v>
      </c>
      <c r="G210" s="176"/>
      <c r="H210" s="178">
        <v>1.576</v>
      </c>
      <c r="J210" s="176"/>
      <c r="K210" s="176"/>
      <c r="L210" s="179"/>
      <c r="M210" s="180"/>
      <c r="N210" s="176"/>
      <c r="O210" s="176"/>
      <c r="P210" s="176"/>
      <c r="Q210" s="176"/>
      <c r="R210" s="176"/>
      <c r="S210" s="176"/>
      <c r="T210" s="181"/>
      <c r="AT210" s="182" t="s">
        <v>144</v>
      </c>
      <c r="AU210" s="182" t="s">
        <v>78</v>
      </c>
      <c r="AV210" s="182" t="s">
        <v>84</v>
      </c>
      <c r="AW210" s="182" t="s">
        <v>99</v>
      </c>
      <c r="AX210" s="182" t="s">
        <v>20</v>
      </c>
      <c r="AY210" s="182" t="s">
        <v>134</v>
      </c>
    </row>
    <row r="211" spans="2:65" s="6" customFormat="1" ht="15.75" customHeight="1">
      <c r="B211" s="23"/>
      <c r="C211" s="145" t="s">
        <v>299</v>
      </c>
      <c r="D211" s="145" t="s">
        <v>136</v>
      </c>
      <c r="E211" s="146" t="s">
        <v>300</v>
      </c>
      <c r="F211" s="147" t="s">
        <v>301</v>
      </c>
      <c r="G211" s="148" t="s">
        <v>139</v>
      </c>
      <c r="H211" s="149">
        <v>15.76</v>
      </c>
      <c r="I211" s="150"/>
      <c r="J211" s="151">
        <f>ROUND($I$211*$H$211,2)</f>
        <v>0</v>
      </c>
      <c r="K211" s="147" t="s">
        <v>140</v>
      </c>
      <c r="L211" s="43"/>
      <c r="M211" s="152"/>
      <c r="N211" s="153" t="s">
        <v>42</v>
      </c>
      <c r="O211" s="24"/>
      <c r="P211" s="24"/>
      <c r="Q211" s="154">
        <v>0.00109</v>
      </c>
      <c r="R211" s="154">
        <f>$Q$211*$H$211</f>
        <v>0.0171784</v>
      </c>
      <c r="S211" s="154">
        <v>0</v>
      </c>
      <c r="T211" s="155">
        <f>$S$211*$H$211</f>
        <v>0</v>
      </c>
      <c r="AR211" s="89" t="s">
        <v>84</v>
      </c>
      <c r="AT211" s="89" t="s">
        <v>136</v>
      </c>
      <c r="AU211" s="89" t="s">
        <v>78</v>
      </c>
      <c r="AY211" s="6" t="s">
        <v>134</v>
      </c>
      <c r="BE211" s="156">
        <f>IF($N$211="základní",$J$211,0)</f>
        <v>0</v>
      </c>
      <c r="BF211" s="156">
        <f>IF($N$211="snížená",$J$211,0)</f>
        <v>0</v>
      </c>
      <c r="BG211" s="156">
        <f>IF($N$211="zákl. přenesená",$J$211,0)</f>
        <v>0</v>
      </c>
      <c r="BH211" s="156">
        <f>IF($N$211="sníž. přenesená",$J$211,0)</f>
        <v>0</v>
      </c>
      <c r="BI211" s="156">
        <f>IF($N$211="nulová",$J$211,0)</f>
        <v>0</v>
      </c>
      <c r="BJ211" s="89" t="s">
        <v>20</v>
      </c>
      <c r="BK211" s="156">
        <f>ROUND($I$211*$H$211,2)</f>
        <v>0</v>
      </c>
      <c r="BL211" s="89" t="s">
        <v>84</v>
      </c>
      <c r="BM211" s="89" t="s">
        <v>302</v>
      </c>
    </row>
    <row r="212" spans="2:47" s="6" customFormat="1" ht="27" customHeight="1">
      <c r="B212" s="23"/>
      <c r="C212" s="24"/>
      <c r="D212" s="157" t="s">
        <v>142</v>
      </c>
      <c r="E212" s="24"/>
      <c r="F212" s="158" t="s">
        <v>303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142</v>
      </c>
      <c r="AU212" s="6" t="s">
        <v>78</v>
      </c>
    </row>
    <row r="213" spans="2:51" s="6" customFormat="1" ht="15.75" customHeight="1">
      <c r="B213" s="159"/>
      <c r="C213" s="160"/>
      <c r="D213" s="161" t="s">
        <v>144</v>
      </c>
      <c r="E213" s="160"/>
      <c r="F213" s="162" t="s">
        <v>296</v>
      </c>
      <c r="G213" s="160"/>
      <c r="H213" s="160"/>
      <c r="J213" s="160"/>
      <c r="K213" s="160"/>
      <c r="L213" s="163"/>
      <c r="M213" s="164"/>
      <c r="N213" s="160"/>
      <c r="O213" s="160"/>
      <c r="P213" s="160"/>
      <c r="Q213" s="160"/>
      <c r="R213" s="160"/>
      <c r="S213" s="160"/>
      <c r="T213" s="165"/>
      <c r="AT213" s="166" t="s">
        <v>144</v>
      </c>
      <c r="AU213" s="166" t="s">
        <v>78</v>
      </c>
      <c r="AV213" s="166" t="s">
        <v>20</v>
      </c>
      <c r="AW213" s="166" t="s">
        <v>99</v>
      </c>
      <c r="AX213" s="166" t="s">
        <v>71</v>
      </c>
      <c r="AY213" s="166" t="s">
        <v>134</v>
      </c>
    </row>
    <row r="214" spans="2:51" s="6" customFormat="1" ht="15.75" customHeight="1">
      <c r="B214" s="167"/>
      <c r="C214" s="168"/>
      <c r="D214" s="161" t="s">
        <v>144</v>
      </c>
      <c r="E214" s="168"/>
      <c r="F214" s="169" t="s">
        <v>304</v>
      </c>
      <c r="G214" s="168"/>
      <c r="H214" s="170">
        <v>2.96</v>
      </c>
      <c r="J214" s="168"/>
      <c r="K214" s="168"/>
      <c r="L214" s="171"/>
      <c r="M214" s="172"/>
      <c r="N214" s="168"/>
      <c r="O214" s="168"/>
      <c r="P214" s="168"/>
      <c r="Q214" s="168"/>
      <c r="R214" s="168"/>
      <c r="S214" s="168"/>
      <c r="T214" s="173"/>
      <c r="AT214" s="174" t="s">
        <v>144</v>
      </c>
      <c r="AU214" s="174" t="s">
        <v>78</v>
      </c>
      <c r="AV214" s="174" t="s">
        <v>78</v>
      </c>
      <c r="AW214" s="174" t="s">
        <v>99</v>
      </c>
      <c r="AX214" s="174" t="s">
        <v>71</v>
      </c>
      <c r="AY214" s="174" t="s">
        <v>134</v>
      </c>
    </row>
    <row r="215" spans="2:51" s="6" customFormat="1" ht="15.75" customHeight="1">
      <c r="B215" s="167"/>
      <c r="C215" s="168"/>
      <c r="D215" s="161" t="s">
        <v>144</v>
      </c>
      <c r="E215" s="168"/>
      <c r="F215" s="169" t="s">
        <v>305</v>
      </c>
      <c r="G215" s="168"/>
      <c r="H215" s="170">
        <v>12.8</v>
      </c>
      <c r="J215" s="168"/>
      <c r="K215" s="168"/>
      <c r="L215" s="171"/>
      <c r="M215" s="172"/>
      <c r="N215" s="168"/>
      <c r="O215" s="168"/>
      <c r="P215" s="168"/>
      <c r="Q215" s="168"/>
      <c r="R215" s="168"/>
      <c r="S215" s="168"/>
      <c r="T215" s="173"/>
      <c r="AT215" s="174" t="s">
        <v>144</v>
      </c>
      <c r="AU215" s="174" t="s">
        <v>78</v>
      </c>
      <c r="AV215" s="174" t="s">
        <v>78</v>
      </c>
      <c r="AW215" s="174" t="s">
        <v>99</v>
      </c>
      <c r="AX215" s="174" t="s">
        <v>71</v>
      </c>
      <c r="AY215" s="174" t="s">
        <v>134</v>
      </c>
    </row>
    <row r="216" spans="2:51" s="6" customFormat="1" ht="15.75" customHeight="1">
      <c r="B216" s="175"/>
      <c r="C216" s="176"/>
      <c r="D216" s="161" t="s">
        <v>144</v>
      </c>
      <c r="E216" s="176"/>
      <c r="F216" s="177" t="s">
        <v>148</v>
      </c>
      <c r="G216" s="176"/>
      <c r="H216" s="178">
        <v>15.76</v>
      </c>
      <c r="J216" s="176"/>
      <c r="K216" s="176"/>
      <c r="L216" s="179"/>
      <c r="M216" s="180"/>
      <c r="N216" s="176"/>
      <c r="O216" s="176"/>
      <c r="P216" s="176"/>
      <c r="Q216" s="176"/>
      <c r="R216" s="176"/>
      <c r="S216" s="176"/>
      <c r="T216" s="181"/>
      <c r="AT216" s="182" t="s">
        <v>144</v>
      </c>
      <c r="AU216" s="182" t="s">
        <v>78</v>
      </c>
      <c r="AV216" s="182" t="s">
        <v>84</v>
      </c>
      <c r="AW216" s="182" t="s">
        <v>99</v>
      </c>
      <c r="AX216" s="182" t="s">
        <v>20</v>
      </c>
      <c r="AY216" s="182" t="s">
        <v>134</v>
      </c>
    </row>
    <row r="217" spans="2:65" s="6" customFormat="1" ht="15.75" customHeight="1">
      <c r="B217" s="23"/>
      <c r="C217" s="145" t="s">
        <v>306</v>
      </c>
      <c r="D217" s="145" t="s">
        <v>136</v>
      </c>
      <c r="E217" s="146" t="s">
        <v>307</v>
      </c>
      <c r="F217" s="147" t="s">
        <v>308</v>
      </c>
      <c r="G217" s="148" t="s">
        <v>139</v>
      </c>
      <c r="H217" s="149">
        <v>15.76</v>
      </c>
      <c r="I217" s="150"/>
      <c r="J217" s="151">
        <f>ROUND($I$217*$H$217,2)</f>
        <v>0</v>
      </c>
      <c r="K217" s="147" t="s">
        <v>140</v>
      </c>
      <c r="L217" s="43"/>
      <c r="M217" s="152"/>
      <c r="N217" s="153" t="s">
        <v>42</v>
      </c>
      <c r="O217" s="24"/>
      <c r="P217" s="24"/>
      <c r="Q217" s="154">
        <v>0</v>
      </c>
      <c r="R217" s="154">
        <f>$Q$217*$H$217</f>
        <v>0</v>
      </c>
      <c r="S217" s="154">
        <v>0</v>
      </c>
      <c r="T217" s="155">
        <f>$S$217*$H$217</f>
        <v>0</v>
      </c>
      <c r="AR217" s="89" t="s">
        <v>84</v>
      </c>
      <c r="AT217" s="89" t="s">
        <v>136</v>
      </c>
      <c r="AU217" s="89" t="s">
        <v>78</v>
      </c>
      <c r="AY217" s="6" t="s">
        <v>134</v>
      </c>
      <c r="BE217" s="156">
        <f>IF($N$217="základní",$J$217,0)</f>
        <v>0</v>
      </c>
      <c r="BF217" s="156">
        <f>IF($N$217="snížená",$J$217,0)</f>
        <v>0</v>
      </c>
      <c r="BG217" s="156">
        <f>IF($N$217="zákl. přenesená",$J$217,0)</f>
        <v>0</v>
      </c>
      <c r="BH217" s="156">
        <f>IF($N$217="sníž. přenesená",$J$217,0)</f>
        <v>0</v>
      </c>
      <c r="BI217" s="156">
        <f>IF($N$217="nulová",$J$217,0)</f>
        <v>0</v>
      </c>
      <c r="BJ217" s="89" t="s">
        <v>20</v>
      </c>
      <c r="BK217" s="156">
        <f>ROUND($I$217*$H$217,2)</f>
        <v>0</v>
      </c>
      <c r="BL217" s="89" t="s">
        <v>84</v>
      </c>
      <c r="BM217" s="89" t="s">
        <v>309</v>
      </c>
    </row>
    <row r="218" spans="2:47" s="6" customFormat="1" ht="27" customHeight="1">
      <c r="B218" s="23"/>
      <c r="C218" s="24"/>
      <c r="D218" s="157" t="s">
        <v>142</v>
      </c>
      <c r="E218" s="24"/>
      <c r="F218" s="158" t="s">
        <v>310</v>
      </c>
      <c r="G218" s="24"/>
      <c r="H218" s="24"/>
      <c r="J218" s="24"/>
      <c r="K218" s="24"/>
      <c r="L218" s="43"/>
      <c r="M218" s="56"/>
      <c r="N218" s="24"/>
      <c r="O218" s="24"/>
      <c r="P218" s="24"/>
      <c r="Q218" s="24"/>
      <c r="R218" s="24"/>
      <c r="S218" s="24"/>
      <c r="T218" s="57"/>
      <c r="AT218" s="6" t="s">
        <v>142</v>
      </c>
      <c r="AU218" s="6" t="s">
        <v>78</v>
      </c>
    </row>
    <row r="219" spans="2:65" s="6" customFormat="1" ht="15.75" customHeight="1">
      <c r="B219" s="23"/>
      <c r="C219" s="145" t="s">
        <v>311</v>
      </c>
      <c r="D219" s="145" t="s">
        <v>136</v>
      </c>
      <c r="E219" s="146" t="s">
        <v>312</v>
      </c>
      <c r="F219" s="147" t="s">
        <v>313</v>
      </c>
      <c r="G219" s="148" t="s">
        <v>197</v>
      </c>
      <c r="H219" s="149">
        <v>1.135</v>
      </c>
      <c r="I219" s="150"/>
      <c r="J219" s="151">
        <f>ROUND($I$219*$H$219,2)</f>
        <v>0</v>
      </c>
      <c r="K219" s="147" t="s">
        <v>140</v>
      </c>
      <c r="L219" s="43"/>
      <c r="M219" s="152"/>
      <c r="N219" s="153" t="s">
        <v>42</v>
      </c>
      <c r="O219" s="24"/>
      <c r="P219" s="24"/>
      <c r="Q219" s="154">
        <v>1.05871</v>
      </c>
      <c r="R219" s="154">
        <f>$Q$219*$H$219</f>
        <v>1.20163585</v>
      </c>
      <c r="S219" s="154">
        <v>0</v>
      </c>
      <c r="T219" s="155">
        <f>$S$219*$H$219</f>
        <v>0</v>
      </c>
      <c r="AR219" s="89" t="s">
        <v>84</v>
      </c>
      <c r="AT219" s="89" t="s">
        <v>136</v>
      </c>
      <c r="AU219" s="89" t="s">
        <v>78</v>
      </c>
      <c r="AY219" s="6" t="s">
        <v>134</v>
      </c>
      <c r="BE219" s="156">
        <f>IF($N$219="základní",$J$219,0)</f>
        <v>0</v>
      </c>
      <c r="BF219" s="156">
        <f>IF($N$219="snížená",$J$219,0)</f>
        <v>0</v>
      </c>
      <c r="BG219" s="156">
        <f>IF($N$219="zákl. přenesená",$J$219,0)</f>
        <v>0</v>
      </c>
      <c r="BH219" s="156">
        <f>IF($N$219="sníž. přenesená",$J$219,0)</f>
        <v>0</v>
      </c>
      <c r="BI219" s="156">
        <f>IF($N$219="nulová",$J$219,0)</f>
        <v>0</v>
      </c>
      <c r="BJ219" s="89" t="s">
        <v>20</v>
      </c>
      <c r="BK219" s="156">
        <f>ROUND($I$219*$H$219,2)</f>
        <v>0</v>
      </c>
      <c r="BL219" s="89" t="s">
        <v>84</v>
      </c>
      <c r="BM219" s="89" t="s">
        <v>314</v>
      </c>
    </row>
    <row r="220" spans="2:47" s="6" customFormat="1" ht="27" customHeight="1">
      <c r="B220" s="23"/>
      <c r="C220" s="24"/>
      <c r="D220" s="157" t="s">
        <v>142</v>
      </c>
      <c r="E220" s="24"/>
      <c r="F220" s="158" t="s">
        <v>315</v>
      </c>
      <c r="G220" s="24"/>
      <c r="H220" s="24"/>
      <c r="J220" s="24"/>
      <c r="K220" s="24"/>
      <c r="L220" s="43"/>
      <c r="M220" s="56"/>
      <c r="N220" s="24"/>
      <c r="O220" s="24"/>
      <c r="P220" s="24"/>
      <c r="Q220" s="24"/>
      <c r="R220" s="24"/>
      <c r="S220" s="24"/>
      <c r="T220" s="57"/>
      <c r="AT220" s="6" t="s">
        <v>142</v>
      </c>
      <c r="AU220" s="6" t="s">
        <v>78</v>
      </c>
    </row>
    <row r="221" spans="2:51" s="6" customFormat="1" ht="15.75" customHeight="1">
      <c r="B221" s="159"/>
      <c r="C221" s="160"/>
      <c r="D221" s="161" t="s">
        <v>144</v>
      </c>
      <c r="E221" s="160"/>
      <c r="F221" s="162" t="s">
        <v>231</v>
      </c>
      <c r="G221" s="160"/>
      <c r="H221" s="160"/>
      <c r="J221" s="160"/>
      <c r="K221" s="160"/>
      <c r="L221" s="163"/>
      <c r="M221" s="164"/>
      <c r="N221" s="160"/>
      <c r="O221" s="160"/>
      <c r="P221" s="160"/>
      <c r="Q221" s="160"/>
      <c r="R221" s="160"/>
      <c r="S221" s="160"/>
      <c r="T221" s="165"/>
      <c r="AT221" s="166" t="s">
        <v>144</v>
      </c>
      <c r="AU221" s="166" t="s">
        <v>78</v>
      </c>
      <c r="AV221" s="166" t="s">
        <v>20</v>
      </c>
      <c r="AW221" s="166" t="s">
        <v>99</v>
      </c>
      <c r="AX221" s="166" t="s">
        <v>71</v>
      </c>
      <c r="AY221" s="166" t="s">
        <v>134</v>
      </c>
    </row>
    <row r="222" spans="2:51" s="6" customFormat="1" ht="15.75" customHeight="1">
      <c r="B222" s="167"/>
      <c r="C222" s="168"/>
      <c r="D222" s="161" t="s">
        <v>144</v>
      </c>
      <c r="E222" s="168"/>
      <c r="F222" s="169" t="s">
        <v>316</v>
      </c>
      <c r="G222" s="168"/>
      <c r="H222" s="170">
        <v>1.135</v>
      </c>
      <c r="J222" s="168"/>
      <c r="K222" s="168"/>
      <c r="L222" s="171"/>
      <c r="M222" s="172"/>
      <c r="N222" s="168"/>
      <c r="O222" s="168"/>
      <c r="P222" s="168"/>
      <c r="Q222" s="168"/>
      <c r="R222" s="168"/>
      <c r="S222" s="168"/>
      <c r="T222" s="173"/>
      <c r="AT222" s="174" t="s">
        <v>144</v>
      </c>
      <c r="AU222" s="174" t="s">
        <v>78</v>
      </c>
      <c r="AV222" s="174" t="s">
        <v>78</v>
      </c>
      <c r="AW222" s="174" t="s">
        <v>99</v>
      </c>
      <c r="AX222" s="174" t="s">
        <v>20</v>
      </c>
      <c r="AY222" s="174" t="s">
        <v>134</v>
      </c>
    </row>
    <row r="223" spans="2:65" s="6" customFormat="1" ht="15.75" customHeight="1">
      <c r="B223" s="23"/>
      <c r="C223" s="145" t="s">
        <v>317</v>
      </c>
      <c r="D223" s="145" t="s">
        <v>136</v>
      </c>
      <c r="E223" s="146" t="s">
        <v>318</v>
      </c>
      <c r="F223" s="147" t="s">
        <v>319</v>
      </c>
      <c r="G223" s="148" t="s">
        <v>320</v>
      </c>
      <c r="H223" s="149">
        <v>3.6</v>
      </c>
      <c r="I223" s="150"/>
      <c r="J223" s="151">
        <f>ROUND($I$223*$H$223,2)</f>
        <v>0</v>
      </c>
      <c r="K223" s="147" t="s">
        <v>140</v>
      </c>
      <c r="L223" s="43"/>
      <c r="M223" s="152"/>
      <c r="N223" s="153" t="s">
        <v>42</v>
      </c>
      <c r="O223" s="24"/>
      <c r="P223" s="24"/>
      <c r="Q223" s="154">
        <v>0.00081</v>
      </c>
      <c r="R223" s="154">
        <f>$Q$223*$H$223</f>
        <v>0.0029159999999999998</v>
      </c>
      <c r="S223" s="154">
        <v>0</v>
      </c>
      <c r="T223" s="155">
        <f>$S$223*$H$223</f>
        <v>0</v>
      </c>
      <c r="AR223" s="89" t="s">
        <v>84</v>
      </c>
      <c r="AT223" s="89" t="s">
        <v>136</v>
      </c>
      <c r="AU223" s="89" t="s">
        <v>78</v>
      </c>
      <c r="AY223" s="6" t="s">
        <v>134</v>
      </c>
      <c r="BE223" s="156">
        <f>IF($N$223="základní",$J$223,0)</f>
        <v>0</v>
      </c>
      <c r="BF223" s="156">
        <f>IF($N$223="snížená",$J$223,0)</f>
        <v>0</v>
      </c>
      <c r="BG223" s="156">
        <f>IF($N$223="zákl. přenesená",$J$223,0)</f>
        <v>0</v>
      </c>
      <c r="BH223" s="156">
        <f>IF($N$223="sníž. přenesená",$J$223,0)</f>
        <v>0</v>
      </c>
      <c r="BI223" s="156">
        <f>IF($N$223="nulová",$J$223,0)</f>
        <v>0</v>
      </c>
      <c r="BJ223" s="89" t="s">
        <v>20</v>
      </c>
      <c r="BK223" s="156">
        <f>ROUND($I$223*$H$223,2)</f>
        <v>0</v>
      </c>
      <c r="BL223" s="89" t="s">
        <v>84</v>
      </c>
      <c r="BM223" s="89" t="s">
        <v>321</v>
      </c>
    </row>
    <row r="224" spans="2:47" s="6" customFormat="1" ht="16.5" customHeight="1">
      <c r="B224" s="23"/>
      <c r="C224" s="24"/>
      <c r="D224" s="157" t="s">
        <v>142</v>
      </c>
      <c r="E224" s="24"/>
      <c r="F224" s="158" t="s">
        <v>322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142</v>
      </c>
      <c r="AU224" s="6" t="s">
        <v>78</v>
      </c>
    </row>
    <row r="225" spans="2:51" s="6" customFormat="1" ht="15.75" customHeight="1">
      <c r="B225" s="159"/>
      <c r="C225" s="160"/>
      <c r="D225" s="161" t="s">
        <v>144</v>
      </c>
      <c r="E225" s="160"/>
      <c r="F225" s="162" t="s">
        <v>323</v>
      </c>
      <c r="G225" s="160"/>
      <c r="H225" s="160"/>
      <c r="J225" s="160"/>
      <c r="K225" s="160"/>
      <c r="L225" s="163"/>
      <c r="M225" s="164"/>
      <c r="N225" s="160"/>
      <c r="O225" s="160"/>
      <c r="P225" s="160"/>
      <c r="Q225" s="160"/>
      <c r="R225" s="160"/>
      <c r="S225" s="160"/>
      <c r="T225" s="165"/>
      <c r="AT225" s="166" t="s">
        <v>144</v>
      </c>
      <c r="AU225" s="166" t="s">
        <v>78</v>
      </c>
      <c r="AV225" s="166" t="s">
        <v>20</v>
      </c>
      <c r="AW225" s="166" t="s">
        <v>99</v>
      </c>
      <c r="AX225" s="166" t="s">
        <v>71</v>
      </c>
      <c r="AY225" s="166" t="s">
        <v>134</v>
      </c>
    </row>
    <row r="226" spans="2:51" s="6" customFormat="1" ht="15.75" customHeight="1">
      <c r="B226" s="167"/>
      <c r="C226" s="168"/>
      <c r="D226" s="161" t="s">
        <v>144</v>
      </c>
      <c r="E226" s="168"/>
      <c r="F226" s="169" t="s">
        <v>324</v>
      </c>
      <c r="G226" s="168"/>
      <c r="H226" s="170">
        <v>3.6</v>
      </c>
      <c r="J226" s="168"/>
      <c r="K226" s="168"/>
      <c r="L226" s="171"/>
      <c r="M226" s="172"/>
      <c r="N226" s="168"/>
      <c r="O226" s="168"/>
      <c r="P226" s="168"/>
      <c r="Q226" s="168"/>
      <c r="R226" s="168"/>
      <c r="S226" s="168"/>
      <c r="T226" s="173"/>
      <c r="AT226" s="174" t="s">
        <v>144</v>
      </c>
      <c r="AU226" s="174" t="s">
        <v>78</v>
      </c>
      <c r="AV226" s="174" t="s">
        <v>78</v>
      </c>
      <c r="AW226" s="174" t="s">
        <v>99</v>
      </c>
      <c r="AX226" s="174" t="s">
        <v>20</v>
      </c>
      <c r="AY226" s="174" t="s">
        <v>134</v>
      </c>
    </row>
    <row r="227" spans="2:63" s="132" customFormat="1" ht="30.75" customHeight="1">
      <c r="B227" s="133"/>
      <c r="C227" s="134"/>
      <c r="D227" s="134" t="s">
        <v>70</v>
      </c>
      <c r="E227" s="143" t="s">
        <v>81</v>
      </c>
      <c r="F227" s="143" t="s">
        <v>325</v>
      </c>
      <c r="G227" s="134"/>
      <c r="H227" s="134"/>
      <c r="J227" s="144">
        <f>$BK$227</f>
        <v>0</v>
      </c>
      <c r="K227" s="134"/>
      <c r="L227" s="137"/>
      <c r="M227" s="138"/>
      <c r="N227" s="134"/>
      <c r="O227" s="134"/>
      <c r="P227" s="139">
        <f>SUM($P$228:$P$247)</f>
        <v>0</v>
      </c>
      <c r="Q227" s="134"/>
      <c r="R227" s="139">
        <f>SUM($R$228:$R$247)</f>
        <v>147.47503855999997</v>
      </c>
      <c r="S227" s="134"/>
      <c r="T227" s="140">
        <f>SUM($T$228:$T$247)</f>
        <v>0</v>
      </c>
      <c r="AR227" s="141" t="s">
        <v>20</v>
      </c>
      <c r="AT227" s="141" t="s">
        <v>70</v>
      </c>
      <c r="AU227" s="141" t="s">
        <v>20</v>
      </c>
      <c r="AY227" s="141" t="s">
        <v>134</v>
      </c>
      <c r="BK227" s="142">
        <f>SUM($BK$228:$BK$247)</f>
        <v>0</v>
      </c>
    </row>
    <row r="228" spans="2:65" s="6" customFormat="1" ht="15.75" customHeight="1">
      <c r="B228" s="23"/>
      <c r="C228" s="145" t="s">
        <v>326</v>
      </c>
      <c r="D228" s="145" t="s">
        <v>136</v>
      </c>
      <c r="E228" s="146" t="s">
        <v>327</v>
      </c>
      <c r="F228" s="147" t="s">
        <v>328</v>
      </c>
      <c r="G228" s="148" t="s">
        <v>151</v>
      </c>
      <c r="H228" s="149">
        <v>10</v>
      </c>
      <c r="I228" s="150"/>
      <c r="J228" s="151">
        <f>ROUND($I$228*$H$228,2)</f>
        <v>0</v>
      </c>
      <c r="K228" s="147" t="s">
        <v>140</v>
      </c>
      <c r="L228" s="43"/>
      <c r="M228" s="152"/>
      <c r="N228" s="153" t="s">
        <v>42</v>
      </c>
      <c r="O228" s="24"/>
      <c r="P228" s="24"/>
      <c r="Q228" s="154">
        <v>1.7545</v>
      </c>
      <c r="R228" s="154">
        <f>$Q$228*$H$228</f>
        <v>17.544999999999998</v>
      </c>
      <c r="S228" s="154">
        <v>0</v>
      </c>
      <c r="T228" s="155">
        <f>$S$228*$H$228</f>
        <v>0</v>
      </c>
      <c r="AR228" s="89" t="s">
        <v>84</v>
      </c>
      <c r="AT228" s="89" t="s">
        <v>136</v>
      </c>
      <c r="AU228" s="89" t="s">
        <v>78</v>
      </c>
      <c r="AY228" s="6" t="s">
        <v>134</v>
      </c>
      <c r="BE228" s="156">
        <f>IF($N$228="základní",$J$228,0)</f>
        <v>0</v>
      </c>
      <c r="BF228" s="156">
        <f>IF($N$228="snížená",$J$228,0)</f>
        <v>0</v>
      </c>
      <c r="BG228" s="156">
        <f>IF($N$228="zákl. přenesená",$J$228,0)</f>
        <v>0</v>
      </c>
      <c r="BH228" s="156">
        <f>IF($N$228="sníž. přenesená",$J$228,0)</f>
        <v>0</v>
      </c>
      <c r="BI228" s="156">
        <f>IF($N$228="nulová",$J$228,0)</f>
        <v>0</v>
      </c>
      <c r="BJ228" s="89" t="s">
        <v>20</v>
      </c>
      <c r="BK228" s="156">
        <f>ROUND($I$228*$H$228,2)</f>
        <v>0</v>
      </c>
      <c r="BL228" s="89" t="s">
        <v>84</v>
      </c>
      <c r="BM228" s="89" t="s">
        <v>329</v>
      </c>
    </row>
    <row r="229" spans="2:47" s="6" customFormat="1" ht="16.5" customHeight="1">
      <c r="B229" s="23"/>
      <c r="C229" s="24"/>
      <c r="D229" s="157" t="s">
        <v>142</v>
      </c>
      <c r="E229" s="24"/>
      <c r="F229" s="158" t="s">
        <v>330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142</v>
      </c>
      <c r="AU229" s="6" t="s">
        <v>78</v>
      </c>
    </row>
    <row r="230" spans="2:51" s="6" customFormat="1" ht="15.75" customHeight="1">
      <c r="B230" s="159"/>
      <c r="C230" s="160"/>
      <c r="D230" s="161" t="s">
        <v>144</v>
      </c>
      <c r="E230" s="160"/>
      <c r="F230" s="162" t="s">
        <v>331</v>
      </c>
      <c r="G230" s="160"/>
      <c r="H230" s="160"/>
      <c r="J230" s="160"/>
      <c r="K230" s="160"/>
      <c r="L230" s="163"/>
      <c r="M230" s="164"/>
      <c r="N230" s="160"/>
      <c r="O230" s="160"/>
      <c r="P230" s="160"/>
      <c r="Q230" s="160"/>
      <c r="R230" s="160"/>
      <c r="S230" s="160"/>
      <c r="T230" s="165"/>
      <c r="AT230" s="166" t="s">
        <v>144</v>
      </c>
      <c r="AU230" s="166" t="s">
        <v>78</v>
      </c>
      <c r="AV230" s="166" t="s">
        <v>20</v>
      </c>
      <c r="AW230" s="166" t="s">
        <v>99</v>
      </c>
      <c r="AX230" s="166" t="s">
        <v>71</v>
      </c>
      <c r="AY230" s="166" t="s">
        <v>134</v>
      </c>
    </row>
    <row r="231" spans="2:51" s="6" customFormat="1" ht="15.75" customHeight="1">
      <c r="B231" s="167"/>
      <c r="C231" s="168"/>
      <c r="D231" s="161" t="s">
        <v>144</v>
      </c>
      <c r="E231" s="168"/>
      <c r="F231" s="169" t="s">
        <v>332</v>
      </c>
      <c r="G231" s="168"/>
      <c r="H231" s="170">
        <v>10</v>
      </c>
      <c r="J231" s="168"/>
      <c r="K231" s="168"/>
      <c r="L231" s="171"/>
      <c r="M231" s="172"/>
      <c r="N231" s="168"/>
      <c r="O231" s="168"/>
      <c r="P231" s="168"/>
      <c r="Q231" s="168"/>
      <c r="R231" s="168"/>
      <c r="S231" s="168"/>
      <c r="T231" s="173"/>
      <c r="AT231" s="174" t="s">
        <v>144</v>
      </c>
      <c r="AU231" s="174" t="s">
        <v>78</v>
      </c>
      <c r="AV231" s="174" t="s">
        <v>78</v>
      </c>
      <c r="AW231" s="174" t="s">
        <v>99</v>
      </c>
      <c r="AX231" s="174" t="s">
        <v>20</v>
      </c>
      <c r="AY231" s="174" t="s">
        <v>134</v>
      </c>
    </row>
    <row r="232" spans="2:65" s="6" customFormat="1" ht="15.75" customHeight="1">
      <c r="B232" s="23"/>
      <c r="C232" s="145" t="s">
        <v>333</v>
      </c>
      <c r="D232" s="145" t="s">
        <v>136</v>
      </c>
      <c r="E232" s="146" t="s">
        <v>334</v>
      </c>
      <c r="F232" s="147" t="s">
        <v>335</v>
      </c>
      <c r="G232" s="148" t="s">
        <v>151</v>
      </c>
      <c r="H232" s="149">
        <v>57.026</v>
      </c>
      <c r="I232" s="150"/>
      <c r="J232" s="151">
        <f>ROUND($I$232*$H$232,2)</f>
        <v>0</v>
      </c>
      <c r="K232" s="147" t="s">
        <v>140</v>
      </c>
      <c r="L232" s="43"/>
      <c r="M232" s="152"/>
      <c r="N232" s="153" t="s">
        <v>42</v>
      </c>
      <c r="O232" s="24"/>
      <c r="P232" s="24"/>
      <c r="Q232" s="154">
        <v>2.2618</v>
      </c>
      <c r="R232" s="154">
        <f>$Q$232*$H$232</f>
        <v>128.9814068</v>
      </c>
      <c r="S232" s="154">
        <v>0</v>
      </c>
      <c r="T232" s="155">
        <f>$S$232*$H$232</f>
        <v>0</v>
      </c>
      <c r="AR232" s="89" t="s">
        <v>84</v>
      </c>
      <c r="AT232" s="89" t="s">
        <v>136</v>
      </c>
      <c r="AU232" s="89" t="s">
        <v>78</v>
      </c>
      <c r="AY232" s="6" t="s">
        <v>134</v>
      </c>
      <c r="BE232" s="156">
        <f>IF($N$232="základní",$J$232,0)</f>
        <v>0</v>
      </c>
      <c r="BF232" s="156">
        <f>IF($N$232="snížená",$J$232,0)</f>
        <v>0</v>
      </c>
      <c r="BG232" s="156">
        <f>IF($N$232="zákl. přenesená",$J$232,0)</f>
        <v>0</v>
      </c>
      <c r="BH232" s="156">
        <f>IF($N$232="sníž. přenesená",$J$232,0)</f>
        <v>0</v>
      </c>
      <c r="BI232" s="156">
        <f>IF($N$232="nulová",$J$232,0)</f>
        <v>0</v>
      </c>
      <c r="BJ232" s="89" t="s">
        <v>20</v>
      </c>
      <c r="BK232" s="156">
        <f>ROUND($I$232*$H$232,2)</f>
        <v>0</v>
      </c>
      <c r="BL232" s="89" t="s">
        <v>84</v>
      </c>
      <c r="BM232" s="89" t="s">
        <v>336</v>
      </c>
    </row>
    <row r="233" spans="2:47" s="6" customFormat="1" ht="27" customHeight="1">
      <c r="B233" s="23"/>
      <c r="C233" s="24"/>
      <c r="D233" s="157" t="s">
        <v>142</v>
      </c>
      <c r="E233" s="24"/>
      <c r="F233" s="158" t="s">
        <v>337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142</v>
      </c>
      <c r="AU233" s="6" t="s">
        <v>78</v>
      </c>
    </row>
    <row r="234" spans="2:51" s="6" customFormat="1" ht="15.75" customHeight="1">
      <c r="B234" s="159"/>
      <c r="C234" s="160"/>
      <c r="D234" s="161" t="s">
        <v>144</v>
      </c>
      <c r="E234" s="160"/>
      <c r="F234" s="162" t="s">
        <v>338</v>
      </c>
      <c r="G234" s="160"/>
      <c r="H234" s="160"/>
      <c r="J234" s="160"/>
      <c r="K234" s="160"/>
      <c r="L234" s="163"/>
      <c r="M234" s="164"/>
      <c r="N234" s="160"/>
      <c r="O234" s="160"/>
      <c r="P234" s="160"/>
      <c r="Q234" s="160"/>
      <c r="R234" s="160"/>
      <c r="S234" s="160"/>
      <c r="T234" s="165"/>
      <c r="AT234" s="166" t="s">
        <v>144</v>
      </c>
      <c r="AU234" s="166" t="s">
        <v>78</v>
      </c>
      <c r="AV234" s="166" t="s">
        <v>20</v>
      </c>
      <c r="AW234" s="166" t="s">
        <v>99</v>
      </c>
      <c r="AX234" s="166" t="s">
        <v>71</v>
      </c>
      <c r="AY234" s="166" t="s">
        <v>134</v>
      </c>
    </row>
    <row r="235" spans="2:51" s="6" customFormat="1" ht="15.75" customHeight="1">
      <c r="B235" s="167"/>
      <c r="C235" s="168"/>
      <c r="D235" s="161" t="s">
        <v>144</v>
      </c>
      <c r="E235" s="168"/>
      <c r="F235" s="169" t="s">
        <v>339</v>
      </c>
      <c r="G235" s="168"/>
      <c r="H235" s="170">
        <v>25.431</v>
      </c>
      <c r="J235" s="168"/>
      <c r="K235" s="168"/>
      <c r="L235" s="171"/>
      <c r="M235" s="172"/>
      <c r="N235" s="168"/>
      <c r="O235" s="168"/>
      <c r="P235" s="168"/>
      <c r="Q235" s="168"/>
      <c r="R235" s="168"/>
      <c r="S235" s="168"/>
      <c r="T235" s="173"/>
      <c r="AT235" s="174" t="s">
        <v>144</v>
      </c>
      <c r="AU235" s="174" t="s">
        <v>78</v>
      </c>
      <c r="AV235" s="174" t="s">
        <v>78</v>
      </c>
      <c r="AW235" s="174" t="s">
        <v>99</v>
      </c>
      <c r="AX235" s="174" t="s">
        <v>71</v>
      </c>
      <c r="AY235" s="174" t="s">
        <v>134</v>
      </c>
    </row>
    <row r="236" spans="2:51" s="6" customFormat="1" ht="15.75" customHeight="1">
      <c r="B236" s="167"/>
      <c r="C236" s="168"/>
      <c r="D236" s="161" t="s">
        <v>144</v>
      </c>
      <c r="E236" s="168"/>
      <c r="F236" s="169" t="s">
        <v>340</v>
      </c>
      <c r="G236" s="168"/>
      <c r="H236" s="170">
        <v>7.031</v>
      </c>
      <c r="J236" s="168"/>
      <c r="K236" s="168"/>
      <c r="L236" s="171"/>
      <c r="M236" s="172"/>
      <c r="N236" s="168"/>
      <c r="O236" s="168"/>
      <c r="P236" s="168"/>
      <c r="Q236" s="168"/>
      <c r="R236" s="168"/>
      <c r="S236" s="168"/>
      <c r="T236" s="173"/>
      <c r="AT236" s="174" t="s">
        <v>144</v>
      </c>
      <c r="AU236" s="174" t="s">
        <v>78</v>
      </c>
      <c r="AV236" s="174" t="s">
        <v>78</v>
      </c>
      <c r="AW236" s="174" t="s">
        <v>99</v>
      </c>
      <c r="AX236" s="174" t="s">
        <v>71</v>
      </c>
      <c r="AY236" s="174" t="s">
        <v>134</v>
      </c>
    </row>
    <row r="237" spans="2:51" s="6" customFormat="1" ht="15.75" customHeight="1">
      <c r="B237" s="167"/>
      <c r="C237" s="168"/>
      <c r="D237" s="161" t="s">
        <v>144</v>
      </c>
      <c r="E237" s="168"/>
      <c r="F237" s="169" t="s">
        <v>341</v>
      </c>
      <c r="G237" s="168"/>
      <c r="H237" s="170">
        <v>24.564</v>
      </c>
      <c r="J237" s="168"/>
      <c r="K237" s="168"/>
      <c r="L237" s="171"/>
      <c r="M237" s="172"/>
      <c r="N237" s="168"/>
      <c r="O237" s="168"/>
      <c r="P237" s="168"/>
      <c r="Q237" s="168"/>
      <c r="R237" s="168"/>
      <c r="S237" s="168"/>
      <c r="T237" s="173"/>
      <c r="AT237" s="174" t="s">
        <v>144</v>
      </c>
      <c r="AU237" s="174" t="s">
        <v>78</v>
      </c>
      <c r="AV237" s="174" t="s">
        <v>78</v>
      </c>
      <c r="AW237" s="174" t="s">
        <v>99</v>
      </c>
      <c r="AX237" s="174" t="s">
        <v>71</v>
      </c>
      <c r="AY237" s="174" t="s">
        <v>134</v>
      </c>
    </row>
    <row r="238" spans="2:51" s="6" customFormat="1" ht="15.75" customHeight="1">
      <c r="B238" s="175"/>
      <c r="C238" s="176"/>
      <c r="D238" s="161" t="s">
        <v>144</v>
      </c>
      <c r="E238" s="176"/>
      <c r="F238" s="177" t="s">
        <v>148</v>
      </c>
      <c r="G238" s="176"/>
      <c r="H238" s="178">
        <v>57.026</v>
      </c>
      <c r="J238" s="176"/>
      <c r="K238" s="176"/>
      <c r="L238" s="179"/>
      <c r="M238" s="180"/>
      <c r="N238" s="176"/>
      <c r="O238" s="176"/>
      <c r="P238" s="176"/>
      <c r="Q238" s="176"/>
      <c r="R238" s="176"/>
      <c r="S238" s="176"/>
      <c r="T238" s="181"/>
      <c r="AT238" s="182" t="s">
        <v>144</v>
      </c>
      <c r="AU238" s="182" t="s">
        <v>78</v>
      </c>
      <c r="AV238" s="182" t="s">
        <v>84</v>
      </c>
      <c r="AW238" s="182" t="s">
        <v>99</v>
      </c>
      <c r="AX238" s="182" t="s">
        <v>20</v>
      </c>
      <c r="AY238" s="182" t="s">
        <v>134</v>
      </c>
    </row>
    <row r="239" spans="2:65" s="6" customFormat="1" ht="15.75" customHeight="1">
      <c r="B239" s="23"/>
      <c r="C239" s="145" t="s">
        <v>342</v>
      </c>
      <c r="D239" s="145" t="s">
        <v>136</v>
      </c>
      <c r="E239" s="146" t="s">
        <v>343</v>
      </c>
      <c r="F239" s="147" t="s">
        <v>344</v>
      </c>
      <c r="G239" s="148" t="s">
        <v>151</v>
      </c>
      <c r="H239" s="149">
        <v>0.358</v>
      </c>
      <c r="I239" s="150"/>
      <c r="J239" s="151">
        <f>ROUND($I$239*$H$239,2)</f>
        <v>0</v>
      </c>
      <c r="K239" s="147" t="s">
        <v>140</v>
      </c>
      <c r="L239" s="43"/>
      <c r="M239" s="152"/>
      <c r="N239" s="153" t="s">
        <v>42</v>
      </c>
      <c r="O239" s="24"/>
      <c r="P239" s="24"/>
      <c r="Q239" s="154">
        <v>1.84872</v>
      </c>
      <c r="R239" s="154">
        <f>$Q$239*$H$239</f>
        <v>0.66184176</v>
      </c>
      <c r="S239" s="154">
        <v>0</v>
      </c>
      <c r="T239" s="155">
        <f>$S$239*$H$239</f>
        <v>0</v>
      </c>
      <c r="AR239" s="89" t="s">
        <v>84</v>
      </c>
      <c r="AT239" s="89" t="s">
        <v>136</v>
      </c>
      <c r="AU239" s="89" t="s">
        <v>78</v>
      </c>
      <c r="AY239" s="6" t="s">
        <v>134</v>
      </c>
      <c r="BE239" s="156">
        <f>IF($N$239="základní",$J$239,0)</f>
        <v>0</v>
      </c>
      <c r="BF239" s="156">
        <f>IF($N$239="snížená",$J$239,0)</f>
        <v>0</v>
      </c>
      <c r="BG239" s="156">
        <f>IF($N$239="zákl. přenesená",$J$239,0)</f>
        <v>0</v>
      </c>
      <c r="BH239" s="156">
        <f>IF($N$239="sníž. přenesená",$J$239,0)</f>
        <v>0</v>
      </c>
      <c r="BI239" s="156">
        <f>IF($N$239="nulová",$J$239,0)</f>
        <v>0</v>
      </c>
      <c r="BJ239" s="89" t="s">
        <v>20</v>
      </c>
      <c r="BK239" s="156">
        <f>ROUND($I$239*$H$239,2)</f>
        <v>0</v>
      </c>
      <c r="BL239" s="89" t="s">
        <v>84</v>
      </c>
      <c r="BM239" s="89" t="s">
        <v>345</v>
      </c>
    </row>
    <row r="240" spans="2:47" s="6" customFormat="1" ht="16.5" customHeight="1">
      <c r="B240" s="23"/>
      <c r="C240" s="24"/>
      <c r="D240" s="157" t="s">
        <v>142</v>
      </c>
      <c r="E240" s="24"/>
      <c r="F240" s="158" t="s">
        <v>346</v>
      </c>
      <c r="G240" s="24"/>
      <c r="H240" s="24"/>
      <c r="J240" s="24"/>
      <c r="K240" s="24"/>
      <c r="L240" s="43"/>
      <c r="M240" s="56"/>
      <c r="N240" s="24"/>
      <c r="O240" s="24"/>
      <c r="P240" s="24"/>
      <c r="Q240" s="24"/>
      <c r="R240" s="24"/>
      <c r="S240" s="24"/>
      <c r="T240" s="57"/>
      <c r="AT240" s="6" t="s">
        <v>142</v>
      </c>
      <c r="AU240" s="6" t="s">
        <v>78</v>
      </c>
    </row>
    <row r="241" spans="2:51" s="6" customFormat="1" ht="15.75" customHeight="1">
      <c r="B241" s="167"/>
      <c r="C241" s="168"/>
      <c r="D241" s="161" t="s">
        <v>144</v>
      </c>
      <c r="E241" s="168"/>
      <c r="F241" s="169" t="s">
        <v>347</v>
      </c>
      <c r="G241" s="168"/>
      <c r="H241" s="170">
        <v>0.358</v>
      </c>
      <c r="J241" s="168"/>
      <c r="K241" s="168"/>
      <c r="L241" s="171"/>
      <c r="M241" s="172"/>
      <c r="N241" s="168"/>
      <c r="O241" s="168"/>
      <c r="P241" s="168"/>
      <c r="Q241" s="168"/>
      <c r="R241" s="168"/>
      <c r="S241" s="168"/>
      <c r="T241" s="173"/>
      <c r="AT241" s="174" t="s">
        <v>144</v>
      </c>
      <c r="AU241" s="174" t="s">
        <v>78</v>
      </c>
      <c r="AV241" s="174" t="s">
        <v>78</v>
      </c>
      <c r="AW241" s="174" t="s">
        <v>99</v>
      </c>
      <c r="AX241" s="174" t="s">
        <v>20</v>
      </c>
      <c r="AY241" s="174" t="s">
        <v>134</v>
      </c>
    </row>
    <row r="242" spans="2:65" s="6" customFormat="1" ht="15.75" customHeight="1">
      <c r="B242" s="23"/>
      <c r="C242" s="145" t="s">
        <v>348</v>
      </c>
      <c r="D242" s="145" t="s">
        <v>136</v>
      </c>
      <c r="E242" s="146" t="s">
        <v>349</v>
      </c>
      <c r="F242" s="147" t="s">
        <v>350</v>
      </c>
      <c r="G242" s="148" t="s">
        <v>197</v>
      </c>
      <c r="H242" s="149">
        <v>0.131</v>
      </c>
      <c r="I242" s="150"/>
      <c r="J242" s="151">
        <f>ROUND($I$242*$H$242,2)</f>
        <v>0</v>
      </c>
      <c r="K242" s="147" t="s">
        <v>140</v>
      </c>
      <c r="L242" s="43"/>
      <c r="M242" s="152"/>
      <c r="N242" s="153" t="s">
        <v>42</v>
      </c>
      <c r="O242" s="24"/>
      <c r="P242" s="24"/>
      <c r="Q242" s="154">
        <v>1.09</v>
      </c>
      <c r="R242" s="154">
        <f>$Q$242*$H$242</f>
        <v>0.14279000000000003</v>
      </c>
      <c r="S242" s="154">
        <v>0</v>
      </c>
      <c r="T242" s="155">
        <f>$S$242*$H$242</f>
        <v>0</v>
      </c>
      <c r="AR242" s="89" t="s">
        <v>84</v>
      </c>
      <c r="AT242" s="89" t="s">
        <v>136</v>
      </c>
      <c r="AU242" s="89" t="s">
        <v>78</v>
      </c>
      <c r="AY242" s="6" t="s">
        <v>134</v>
      </c>
      <c r="BE242" s="156">
        <f>IF($N$242="základní",$J$242,0)</f>
        <v>0</v>
      </c>
      <c r="BF242" s="156">
        <f>IF($N$242="snížená",$J$242,0)</f>
        <v>0</v>
      </c>
      <c r="BG242" s="156">
        <f>IF($N$242="zákl. přenesená",$J$242,0)</f>
        <v>0</v>
      </c>
      <c r="BH242" s="156">
        <f>IF($N$242="sníž. přenesená",$J$242,0)</f>
        <v>0</v>
      </c>
      <c r="BI242" s="156">
        <f>IF($N$242="nulová",$J$242,0)</f>
        <v>0</v>
      </c>
      <c r="BJ242" s="89" t="s">
        <v>20</v>
      </c>
      <c r="BK242" s="156">
        <f>ROUND($I$242*$H$242,2)</f>
        <v>0</v>
      </c>
      <c r="BL242" s="89" t="s">
        <v>84</v>
      </c>
      <c r="BM242" s="89" t="s">
        <v>351</v>
      </c>
    </row>
    <row r="243" spans="2:47" s="6" customFormat="1" ht="16.5" customHeight="1">
      <c r="B243" s="23"/>
      <c r="C243" s="24"/>
      <c r="D243" s="157" t="s">
        <v>142</v>
      </c>
      <c r="E243" s="24"/>
      <c r="F243" s="158" t="s">
        <v>352</v>
      </c>
      <c r="G243" s="24"/>
      <c r="H243" s="24"/>
      <c r="J243" s="24"/>
      <c r="K243" s="24"/>
      <c r="L243" s="43"/>
      <c r="M243" s="56"/>
      <c r="N243" s="24"/>
      <c r="O243" s="24"/>
      <c r="P243" s="24"/>
      <c r="Q243" s="24"/>
      <c r="R243" s="24"/>
      <c r="S243" s="24"/>
      <c r="T243" s="57"/>
      <c r="AT243" s="6" t="s">
        <v>142</v>
      </c>
      <c r="AU243" s="6" t="s">
        <v>78</v>
      </c>
    </row>
    <row r="244" spans="2:65" s="6" customFormat="1" ht="15.75" customHeight="1">
      <c r="B244" s="23"/>
      <c r="C244" s="183" t="s">
        <v>353</v>
      </c>
      <c r="D244" s="183" t="s">
        <v>219</v>
      </c>
      <c r="E244" s="184" t="s">
        <v>354</v>
      </c>
      <c r="F244" s="185" t="s">
        <v>355</v>
      </c>
      <c r="G244" s="186" t="s">
        <v>197</v>
      </c>
      <c r="H244" s="187">
        <v>0.144</v>
      </c>
      <c r="I244" s="188"/>
      <c r="J244" s="189">
        <f>ROUND($I$244*$H$244,2)</f>
        <v>0</v>
      </c>
      <c r="K244" s="185" t="s">
        <v>140</v>
      </c>
      <c r="L244" s="190"/>
      <c r="M244" s="191"/>
      <c r="N244" s="192" t="s">
        <v>42</v>
      </c>
      <c r="O244" s="24"/>
      <c r="P244" s="24"/>
      <c r="Q244" s="154">
        <v>1</v>
      </c>
      <c r="R244" s="154">
        <f>$Q$244*$H$244</f>
        <v>0.144</v>
      </c>
      <c r="S244" s="154">
        <v>0</v>
      </c>
      <c r="T244" s="155">
        <f>$S$244*$H$244</f>
        <v>0</v>
      </c>
      <c r="AR244" s="89" t="s">
        <v>87</v>
      </c>
      <c r="AT244" s="89" t="s">
        <v>219</v>
      </c>
      <c r="AU244" s="89" t="s">
        <v>78</v>
      </c>
      <c r="AY244" s="6" t="s">
        <v>134</v>
      </c>
      <c r="BE244" s="156">
        <f>IF($N$244="základní",$J$244,0)</f>
        <v>0</v>
      </c>
      <c r="BF244" s="156">
        <f>IF($N$244="snížená",$J$244,0)</f>
        <v>0</v>
      </c>
      <c r="BG244" s="156">
        <f>IF($N$244="zákl. přenesená",$J$244,0)</f>
        <v>0</v>
      </c>
      <c r="BH244" s="156">
        <f>IF($N$244="sníž. přenesená",$J$244,0)</f>
        <v>0</v>
      </c>
      <c r="BI244" s="156">
        <f>IF($N$244="nulová",$J$244,0)</f>
        <v>0</v>
      </c>
      <c r="BJ244" s="89" t="s">
        <v>20</v>
      </c>
      <c r="BK244" s="156">
        <f>ROUND($I$244*$H$244,2)</f>
        <v>0</v>
      </c>
      <c r="BL244" s="89" t="s">
        <v>84</v>
      </c>
      <c r="BM244" s="89" t="s">
        <v>356</v>
      </c>
    </row>
    <row r="245" spans="2:47" s="6" customFormat="1" ht="16.5" customHeight="1">
      <c r="B245" s="23"/>
      <c r="C245" s="24"/>
      <c r="D245" s="157" t="s">
        <v>142</v>
      </c>
      <c r="E245" s="24"/>
      <c r="F245" s="158" t="s">
        <v>357</v>
      </c>
      <c r="G245" s="24"/>
      <c r="H245" s="24"/>
      <c r="J245" s="24"/>
      <c r="K245" s="24"/>
      <c r="L245" s="43"/>
      <c r="M245" s="56"/>
      <c r="N245" s="24"/>
      <c r="O245" s="24"/>
      <c r="P245" s="24"/>
      <c r="Q245" s="24"/>
      <c r="R245" s="24"/>
      <c r="S245" s="24"/>
      <c r="T245" s="57"/>
      <c r="AT245" s="6" t="s">
        <v>142</v>
      </c>
      <c r="AU245" s="6" t="s">
        <v>78</v>
      </c>
    </row>
    <row r="246" spans="2:47" s="6" customFormat="1" ht="30.75" customHeight="1">
      <c r="B246" s="23"/>
      <c r="C246" s="24"/>
      <c r="D246" s="161" t="s">
        <v>358</v>
      </c>
      <c r="E246" s="24"/>
      <c r="F246" s="193" t="s">
        <v>359</v>
      </c>
      <c r="G246" s="24"/>
      <c r="H246" s="24"/>
      <c r="J246" s="24"/>
      <c r="K246" s="24"/>
      <c r="L246" s="43"/>
      <c r="M246" s="56"/>
      <c r="N246" s="24"/>
      <c r="O246" s="24"/>
      <c r="P246" s="24"/>
      <c r="Q246" s="24"/>
      <c r="R246" s="24"/>
      <c r="S246" s="24"/>
      <c r="T246" s="57"/>
      <c r="AT246" s="6" t="s">
        <v>358</v>
      </c>
      <c r="AU246" s="6" t="s">
        <v>78</v>
      </c>
    </row>
    <row r="247" spans="2:51" s="6" customFormat="1" ht="15.75" customHeight="1">
      <c r="B247" s="167"/>
      <c r="C247" s="168"/>
      <c r="D247" s="161" t="s">
        <v>144</v>
      </c>
      <c r="E247" s="168"/>
      <c r="F247" s="169" t="s">
        <v>360</v>
      </c>
      <c r="G247" s="168"/>
      <c r="H247" s="170">
        <v>0.144</v>
      </c>
      <c r="J247" s="168"/>
      <c r="K247" s="168"/>
      <c r="L247" s="171"/>
      <c r="M247" s="172"/>
      <c r="N247" s="168"/>
      <c r="O247" s="168"/>
      <c r="P247" s="168"/>
      <c r="Q247" s="168"/>
      <c r="R247" s="168"/>
      <c r="S247" s="168"/>
      <c r="T247" s="173"/>
      <c r="AT247" s="174" t="s">
        <v>144</v>
      </c>
      <c r="AU247" s="174" t="s">
        <v>78</v>
      </c>
      <c r="AV247" s="174" t="s">
        <v>78</v>
      </c>
      <c r="AW247" s="174" t="s">
        <v>99</v>
      </c>
      <c r="AX247" s="174" t="s">
        <v>20</v>
      </c>
      <c r="AY247" s="174" t="s">
        <v>134</v>
      </c>
    </row>
    <row r="248" spans="2:63" s="132" customFormat="1" ht="30.75" customHeight="1">
      <c r="B248" s="133"/>
      <c r="C248" s="134"/>
      <c r="D248" s="134" t="s">
        <v>70</v>
      </c>
      <c r="E248" s="143" t="s">
        <v>84</v>
      </c>
      <c r="F248" s="143" t="s">
        <v>361</v>
      </c>
      <c r="G248" s="134"/>
      <c r="H248" s="134"/>
      <c r="J248" s="144">
        <f>$BK$248</f>
        <v>0</v>
      </c>
      <c r="K248" s="134"/>
      <c r="L248" s="137"/>
      <c r="M248" s="138"/>
      <c r="N248" s="134"/>
      <c r="O248" s="134"/>
      <c r="P248" s="139">
        <f>SUM($P$249:$P$283)</f>
        <v>0</v>
      </c>
      <c r="Q248" s="134"/>
      <c r="R248" s="139">
        <f>SUM($R$249:$R$283)</f>
        <v>151.84442887000003</v>
      </c>
      <c r="S248" s="134"/>
      <c r="T248" s="140">
        <f>SUM($T$249:$T$283)</f>
        <v>0</v>
      </c>
      <c r="AR248" s="141" t="s">
        <v>20</v>
      </c>
      <c r="AT248" s="141" t="s">
        <v>70</v>
      </c>
      <c r="AU248" s="141" t="s">
        <v>20</v>
      </c>
      <c r="AY248" s="141" t="s">
        <v>134</v>
      </c>
      <c r="BK248" s="142">
        <f>SUM($BK$249:$BK$283)</f>
        <v>0</v>
      </c>
    </row>
    <row r="249" spans="2:65" s="6" customFormat="1" ht="15.75" customHeight="1">
      <c r="B249" s="23"/>
      <c r="C249" s="145" t="s">
        <v>362</v>
      </c>
      <c r="D249" s="145" t="s">
        <v>136</v>
      </c>
      <c r="E249" s="146" t="s">
        <v>363</v>
      </c>
      <c r="F249" s="147" t="s">
        <v>364</v>
      </c>
      <c r="G249" s="148" t="s">
        <v>365</v>
      </c>
      <c r="H249" s="149">
        <v>54.118</v>
      </c>
      <c r="I249" s="150"/>
      <c r="J249" s="151">
        <f>ROUND($I$249*$H$249,2)</f>
        <v>0</v>
      </c>
      <c r="K249" s="147" t="s">
        <v>140</v>
      </c>
      <c r="L249" s="43"/>
      <c r="M249" s="152"/>
      <c r="N249" s="153" t="s">
        <v>42</v>
      </c>
      <c r="O249" s="24"/>
      <c r="P249" s="24"/>
      <c r="Q249" s="154">
        <v>0.00229</v>
      </c>
      <c r="R249" s="154">
        <f>$Q$249*$H$249</f>
        <v>0.12393022000000001</v>
      </c>
      <c r="S249" s="154">
        <v>0</v>
      </c>
      <c r="T249" s="155">
        <f>$S$249*$H$249</f>
        <v>0</v>
      </c>
      <c r="AR249" s="89" t="s">
        <v>84</v>
      </c>
      <c r="AT249" s="89" t="s">
        <v>136</v>
      </c>
      <c r="AU249" s="89" t="s">
        <v>78</v>
      </c>
      <c r="AY249" s="6" t="s">
        <v>134</v>
      </c>
      <c r="BE249" s="156">
        <f>IF($N$249="základní",$J$249,0)</f>
        <v>0</v>
      </c>
      <c r="BF249" s="156">
        <f>IF($N$249="snížená",$J$249,0)</f>
        <v>0</v>
      </c>
      <c r="BG249" s="156">
        <f>IF($N$249="zákl. přenesená",$J$249,0)</f>
        <v>0</v>
      </c>
      <c r="BH249" s="156">
        <f>IF($N$249="sníž. přenesená",$J$249,0)</f>
        <v>0</v>
      </c>
      <c r="BI249" s="156">
        <f>IF($N$249="nulová",$J$249,0)</f>
        <v>0</v>
      </c>
      <c r="BJ249" s="89" t="s">
        <v>20</v>
      </c>
      <c r="BK249" s="156">
        <f>ROUND($I$249*$H$249,2)</f>
        <v>0</v>
      </c>
      <c r="BL249" s="89" t="s">
        <v>84</v>
      </c>
      <c r="BM249" s="89" t="s">
        <v>366</v>
      </c>
    </row>
    <row r="250" spans="2:47" s="6" customFormat="1" ht="27" customHeight="1">
      <c r="B250" s="23"/>
      <c r="C250" s="24"/>
      <c r="D250" s="157" t="s">
        <v>142</v>
      </c>
      <c r="E250" s="24"/>
      <c r="F250" s="158" t="s">
        <v>367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142</v>
      </c>
      <c r="AU250" s="6" t="s">
        <v>78</v>
      </c>
    </row>
    <row r="251" spans="2:51" s="6" customFormat="1" ht="15.75" customHeight="1">
      <c r="B251" s="159"/>
      <c r="C251" s="160"/>
      <c r="D251" s="161" t="s">
        <v>144</v>
      </c>
      <c r="E251" s="160"/>
      <c r="F251" s="162" t="s">
        <v>231</v>
      </c>
      <c r="G251" s="160"/>
      <c r="H251" s="160"/>
      <c r="J251" s="160"/>
      <c r="K251" s="160"/>
      <c r="L251" s="163"/>
      <c r="M251" s="164"/>
      <c r="N251" s="160"/>
      <c r="O251" s="160"/>
      <c r="P251" s="160"/>
      <c r="Q251" s="160"/>
      <c r="R251" s="160"/>
      <c r="S251" s="160"/>
      <c r="T251" s="165"/>
      <c r="AT251" s="166" t="s">
        <v>144</v>
      </c>
      <c r="AU251" s="166" t="s">
        <v>78</v>
      </c>
      <c r="AV251" s="166" t="s">
        <v>20</v>
      </c>
      <c r="AW251" s="166" t="s">
        <v>99</v>
      </c>
      <c r="AX251" s="166" t="s">
        <v>71</v>
      </c>
      <c r="AY251" s="166" t="s">
        <v>134</v>
      </c>
    </row>
    <row r="252" spans="2:51" s="6" customFormat="1" ht="15.75" customHeight="1">
      <c r="B252" s="167"/>
      <c r="C252" s="168"/>
      <c r="D252" s="161" t="s">
        <v>144</v>
      </c>
      <c r="E252" s="168"/>
      <c r="F252" s="169" t="s">
        <v>368</v>
      </c>
      <c r="G252" s="168"/>
      <c r="H252" s="170">
        <v>54.118</v>
      </c>
      <c r="J252" s="168"/>
      <c r="K252" s="168"/>
      <c r="L252" s="171"/>
      <c r="M252" s="172"/>
      <c r="N252" s="168"/>
      <c r="O252" s="168"/>
      <c r="P252" s="168"/>
      <c r="Q252" s="168"/>
      <c r="R252" s="168"/>
      <c r="S252" s="168"/>
      <c r="T252" s="173"/>
      <c r="AT252" s="174" t="s">
        <v>144</v>
      </c>
      <c r="AU252" s="174" t="s">
        <v>78</v>
      </c>
      <c r="AV252" s="174" t="s">
        <v>78</v>
      </c>
      <c r="AW252" s="174" t="s">
        <v>99</v>
      </c>
      <c r="AX252" s="174" t="s">
        <v>20</v>
      </c>
      <c r="AY252" s="174" t="s">
        <v>134</v>
      </c>
    </row>
    <row r="253" spans="2:65" s="6" customFormat="1" ht="15.75" customHeight="1">
      <c r="B253" s="23"/>
      <c r="C253" s="183" t="s">
        <v>369</v>
      </c>
      <c r="D253" s="183" t="s">
        <v>219</v>
      </c>
      <c r="E253" s="184" t="s">
        <v>370</v>
      </c>
      <c r="F253" s="185" t="s">
        <v>371</v>
      </c>
      <c r="G253" s="186" t="s">
        <v>365</v>
      </c>
      <c r="H253" s="187">
        <v>55.2</v>
      </c>
      <c r="I253" s="188"/>
      <c r="J253" s="189">
        <f>ROUND($I$253*$H$253,2)</f>
        <v>0</v>
      </c>
      <c r="K253" s="185" t="s">
        <v>140</v>
      </c>
      <c r="L253" s="190"/>
      <c r="M253" s="191"/>
      <c r="N253" s="192" t="s">
        <v>42</v>
      </c>
      <c r="O253" s="24"/>
      <c r="P253" s="24"/>
      <c r="Q253" s="154">
        <v>0.072</v>
      </c>
      <c r="R253" s="154">
        <f>$Q$253*$H$253</f>
        <v>3.9743999999999997</v>
      </c>
      <c r="S253" s="154">
        <v>0</v>
      </c>
      <c r="T253" s="155">
        <f>$S$253*$H$253</f>
        <v>0</v>
      </c>
      <c r="AR253" s="89" t="s">
        <v>87</v>
      </c>
      <c r="AT253" s="89" t="s">
        <v>219</v>
      </c>
      <c r="AU253" s="89" t="s">
        <v>78</v>
      </c>
      <c r="AY253" s="6" t="s">
        <v>134</v>
      </c>
      <c r="BE253" s="156">
        <f>IF($N$253="základní",$J$253,0)</f>
        <v>0</v>
      </c>
      <c r="BF253" s="156">
        <f>IF($N$253="snížená",$J$253,0)</f>
        <v>0</v>
      </c>
      <c r="BG253" s="156">
        <f>IF($N$253="zákl. přenesená",$J$253,0)</f>
        <v>0</v>
      </c>
      <c r="BH253" s="156">
        <f>IF($N$253="sníž. přenesená",$J$253,0)</f>
        <v>0</v>
      </c>
      <c r="BI253" s="156">
        <f>IF($N$253="nulová",$J$253,0)</f>
        <v>0</v>
      </c>
      <c r="BJ253" s="89" t="s">
        <v>20</v>
      </c>
      <c r="BK253" s="156">
        <f>ROUND($I$253*$H$253,2)</f>
        <v>0</v>
      </c>
      <c r="BL253" s="89" t="s">
        <v>84</v>
      </c>
      <c r="BM253" s="89" t="s">
        <v>372</v>
      </c>
    </row>
    <row r="254" spans="2:47" s="6" customFormat="1" ht="16.5" customHeight="1">
      <c r="B254" s="23"/>
      <c r="C254" s="24"/>
      <c r="D254" s="157" t="s">
        <v>142</v>
      </c>
      <c r="E254" s="24"/>
      <c r="F254" s="158" t="s">
        <v>373</v>
      </c>
      <c r="G254" s="24"/>
      <c r="H254" s="24"/>
      <c r="J254" s="24"/>
      <c r="K254" s="24"/>
      <c r="L254" s="43"/>
      <c r="M254" s="56"/>
      <c r="N254" s="24"/>
      <c r="O254" s="24"/>
      <c r="P254" s="24"/>
      <c r="Q254" s="24"/>
      <c r="R254" s="24"/>
      <c r="S254" s="24"/>
      <c r="T254" s="57"/>
      <c r="AT254" s="6" t="s">
        <v>142</v>
      </c>
      <c r="AU254" s="6" t="s">
        <v>78</v>
      </c>
    </row>
    <row r="255" spans="2:51" s="6" customFormat="1" ht="15.75" customHeight="1">
      <c r="B255" s="167"/>
      <c r="C255" s="168"/>
      <c r="D255" s="161" t="s">
        <v>144</v>
      </c>
      <c r="E255" s="168"/>
      <c r="F255" s="169" t="s">
        <v>374</v>
      </c>
      <c r="G255" s="168"/>
      <c r="H255" s="170">
        <v>55.2</v>
      </c>
      <c r="J255" s="168"/>
      <c r="K255" s="168"/>
      <c r="L255" s="171"/>
      <c r="M255" s="172"/>
      <c r="N255" s="168"/>
      <c r="O255" s="168"/>
      <c r="P255" s="168"/>
      <c r="Q255" s="168"/>
      <c r="R255" s="168"/>
      <c r="S255" s="168"/>
      <c r="T255" s="173"/>
      <c r="AT255" s="174" t="s">
        <v>144</v>
      </c>
      <c r="AU255" s="174" t="s">
        <v>78</v>
      </c>
      <c r="AV255" s="174" t="s">
        <v>78</v>
      </c>
      <c r="AW255" s="174" t="s">
        <v>71</v>
      </c>
      <c r="AX255" s="174" t="s">
        <v>20</v>
      </c>
      <c r="AY255" s="174" t="s">
        <v>134</v>
      </c>
    </row>
    <row r="256" spans="2:65" s="6" customFormat="1" ht="15.75" customHeight="1">
      <c r="B256" s="23"/>
      <c r="C256" s="145" t="s">
        <v>375</v>
      </c>
      <c r="D256" s="145" t="s">
        <v>136</v>
      </c>
      <c r="E256" s="146" t="s">
        <v>376</v>
      </c>
      <c r="F256" s="147" t="s">
        <v>377</v>
      </c>
      <c r="G256" s="148" t="s">
        <v>151</v>
      </c>
      <c r="H256" s="149">
        <v>1.325</v>
      </c>
      <c r="I256" s="150"/>
      <c r="J256" s="151">
        <f>ROUND($I$256*$H$256,2)</f>
        <v>0</v>
      </c>
      <c r="K256" s="147" t="s">
        <v>140</v>
      </c>
      <c r="L256" s="43"/>
      <c r="M256" s="152"/>
      <c r="N256" s="153" t="s">
        <v>42</v>
      </c>
      <c r="O256" s="24"/>
      <c r="P256" s="24"/>
      <c r="Q256" s="154">
        <v>2.25648</v>
      </c>
      <c r="R256" s="154">
        <f>$Q$256*$H$256</f>
        <v>2.9898359999999995</v>
      </c>
      <c r="S256" s="154">
        <v>0</v>
      </c>
      <c r="T256" s="155">
        <f>$S$256*$H$256</f>
        <v>0</v>
      </c>
      <c r="AR256" s="89" t="s">
        <v>84</v>
      </c>
      <c r="AT256" s="89" t="s">
        <v>136</v>
      </c>
      <c r="AU256" s="89" t="s">
        <v>78</v>
      </c>
      <c r="AY256" s="6" t="s">
        <v>134</v>
      </c>
      <c r="BE256" s="156">
        <f>IF($N$256="základní",$J$256,0)</f>
        <v>0</v>
      </c>
      <c r="BF256" s="156">
        <f>IF($N$256="snížená",$J$256,0)</f>
        <v>0</v>
      </c>
      <c r="BG256" s="156">
        <f>IF($N$256="zákl. přenesená",$J$256,0)</f>
        <v>0</v>
      </c>
      <c r="BH256" s="156">
        <f>IF($N$256="sníž. přenesená",$J$256,0)</f>
        <v>0</v>
      </c>
      <c r="BI256" s="156">
        <f>IF($N$256="nulová",$J$256,0)</f>
        <v>0</v>
      </c>
      <c r="BJ256" s="89" t="s">
        <v>20</v>
      </c>
      <c r="BK256" s="156">
        <f>ROUND($I$256*$H$256,2)</f>
        <v>0</v>
      </c>
      <c r="BL256" s="89" t="s">
        <v>84</v>
      </c>
      <c r="BM256" s="89" t="s">
        <v>378</v>
      </c>
    </row>
    <row r="257" spans="2:47" s="6" customFormat="1" ht="27" customHeight="1">
      <c r="B257" s="23"/>
      <c r="C257" s="24"/>
      <c r="D257" s="157" t="s">
        <v>142</v>
      </c>
      <c r="E257" s="24"/>
      <c r="F257" s="158" t="s">
        <v>379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142</v>
      </c>
      <c r="AU257" s="6" t="s">
        <v>78</v>
      </c>
    </row>
    <row r="258" spans="2:51" s="6" customFormat="1" ht="15.75" customHeight="1">
      <c r="B258" s="159"/>
      <c r="C258" s="160"/>
      <c r="D258" s="161" t="s">
        <v>144</v>
      </c>
      <c r="E258" s="160"/>
      <c r="F258" s="162" t="s">
        <v>231</v>
      </c>
      <c r="G258" s="160"/>
      <c r="H258" s="160"/>
      <c r="J258" s="160"/>
      <c r="K258" s="160"/>
      <c r="L258" s="163"/>
      <c r="M258" s="164"/>
      <c r="N258" s="160"/>
      <c r="O258" s="160"/>
      <c r="P258" s="160"/>
      <c r="Q258" s="160"/>
      <c r="R258" s="160"/>
      <c r="S258" s="160"/>
      <c r="T258" s="165"/>
      <c r="AT258" s="166" t="s">
        <v>144</v>
      </c>
      <c r="AU258" s="166" t="s">
        <v>78</v>
      </c>
      <c r="AV258" s="166" t="s">
        <v>20</v>
      </c>
      <c r="AW258" s="166" t="s">
        <v>99</v>
      </c>
      <c r="AX258" s="166" t="s">
        <v>71</v>
      </c>
      <c r="AY258" s="166" t="s">
        <v>134</v>
      </c>
    </row>
    <row r="259" spans="2:51" s="6" customFormat="1" ht="15.75" customHeight="1">
      <c r="B259" s="167"/>
      <c r="C259" s="168"/>
      <c r="D259" s="161" t="s">
        <v>144</v>
      </c>
      <c r="E259" s="168"/>
      <c r="F259" s="169" t="s">
        <v>380</v>
      </c>
      <c r="G259" s="168"/>
      <c r="H259" s="170">
        <v>1.325</v>
      </c>
      <c r="J259" s="168"/>
      <c r="K259" s="168"/>
      <c r="L259" s="171"/>
      <c r="M259" s="172"/>
      <c r="N259" s="168"/>
      <c r="O259" s="168"/>
      <c r="P259" s="168"/>
      <c r="Q259" s="168"/>
      <c r="R259" s="168"/>
      <c r="S259" s="168"/>
      <c r="T259" s="173"/>
      <c r="AT259" s="174" t="s">
        <v>144</v>
      </c>
      <c r="AU259" s="174" t="s">
        <v>78</v>
      </c>
      <c r="AV259" s="174" t="s">
        <v>78</v>
      </c>
      <c r="AW259" s="174" t="s">
        <v>99</v>
      </c>
      <c r="AX259" s="174" t="s">
        <v>20</v>
      </c>
      <c r="AY259" s="174" t="s">
        <v>134</v>
      </c>
    </row>
    <row r="260" spans="2:65" s="6" customFormat="1" ht="15.75" customHeight="1">
      <c r="B260" s="23"/>
      <c r="C260" s="145" t="s">
        <v>381</v>
      </c>
      <c r="D260" s="145" t="s">
        <v>136</v>
      </c>
      <c r="E260" s="146" t="s">
        <v>382</v>
      </c>
      <c r="F260" s="147" t="s">
        <v>383</v>
      </c>
      <c r="G260" s="148" t="s">
        <v>139</v>
      </c>
      <c r="H260" s="149">
        <v>5.88</v>
      </c>
      <c r="I260" s="150"/>
      <c r="J260" s="151">
        <f>ROUND($I$260*$H$260,2)</f>
        <v>0</v>
      </c>
      <c r="K260" s="147" t="s">
        <v>140</v>
      </c>
      <c r="L260" s="43"/>
      <c r="M260" s="152"/>
      <c r="N260" s="153" t="s">
        <v>42</v>
      </c>
      <c r="O260" s="24"/>
      <c r="P260" s="24"/>
      <c r="Q260" s="154">
        <v>0.00215</v>
      </c>
      <c r="R260" s="154">
        <f>$Q$260*$H$260</f>
        <v>0.012642</v>
      </c>
      <c r="S260" s="154">
        <v>0</v>
      </c>
      <c r="T260" s="155">
        <f>$S$260*$H$260</f>
        <v>0</v>
      </c>
      <c r="AR260" s="89" t="s">
        <v>84</v>
      </c>
      <c r="AT260" s="89" t="s">
        <v>136</v>
      </c>
      <c r="AU260" s="89" t="s">
        <v>78</v>
      </c>
      <c r="AY260" s="6" t="s">
        <v>134</v>
      </c>
      <c r="BE260" s="156">
        <f>IF($N$260="základní",$J$260,0)</f>
        <v>0</v>
      </c>
      <c r="BF260" s="156">
        <f>IF($N$260="snížená",$J$260,0)</f>
        <v>0</v>
      </c>
      <c r="BG260" s="156">
        <f>IF($N$260="zákl. přenesená",$J$260,0)</f>
        <v>0</v>
      </c>
      <c r="BH260" s="156">
        <f>IF($N$260="sníž. přenesená",$J$260,0)</f>
        <v>0</v>
      </c>
      <c r="BI260" s="156">
        <f>IF($N$260="nulová",$J$260,0)</f>
        <v>0</v>
      </c>
      <c r="BJ260" s="89" t="s">
        <v>20</v>
      </c>
      <c r="BK260" s="156">
        <f>ROUND($I$260*$H$260,2)</f>
        <v>0</v>
      </c>
      <c r="BL260" s="89" t="s">
        <v>84</v>
      </c>
      <c r="BM260" s="89" t="s">
        <v>384</v>
      </c>
    </row>
    <row r="261" spans="2:47" s="6" customFormat="1" ht="27" customHeight="1">
      <c r="B261" s="23"/>
      <c r="C261" s="24"/>
      <c r="D261" s="157" t="s">
        <v>142</v>
      </c>
      <c r="E261" s="24"/>
      <c r="F261" s="158" t="s">
        <v>385</v>
      </c>
      <c r="G261" s="24"/>
      <c r="H261" s="24"/>
      <c r="J261" s="24"/>
      <c r="K261" s="24"/>
      <c r="L261" s="43"/>
      <c r="M261" s="56"/>
      <c r="N261" s="24"/>
      <c r="O261" s="24"/>
      <c r="P261" s="24"/>
      <c r="Q261" s="24"/>
      <c r="R261" s="24"/>
      <c r="S261" s="24"/>
      <c r="T261" s="57"/>
      <c r="AT261" s="6" t="s">
        <v>142</v>
      </c>
      <c r="AU261" s="6" t="s">
        <v>78</v>
      </c>
    </row>
    <row r="262" spans="2:51" s="6" customFormat="1" ht="15.75" customHeight="1">
      <c r="B262" s="159"/>
      <c r="C262" s="160"/>
      <c r="D262" s="161" t="s">
        <v>144</v>
      </c>
      <c r="E262" s="160"/>
      <c r="F262" s="162" t="s">
        <v>231</v>
      </c>
      <c r="G262" s="160"/>
      <c r="H262" s="160"/>
      <c r="J262" s="160"/>
      <c r="K262" s="160"/>
      <c r="L262" s="163"/>
      <c r="M262" s="164"/>
      <c r="N262" s="160"/>
      <c r="O262" s="160"/>
      <c r="P262" s="160"/>
      <c r="Q262" s="160"/>
      <c r="R262" s="160"/>
      <c r="S262" s="160"/>
      <c r="T262" s="165"/>
      <c r="AT262" s="166" t="s">
        <v>144</v>
      </c>
      <c r="AU262" s="166" t="s">
        <v>78</v>
      </c>
      <c r="AV262" s="166" t="s">
        <v>20</v>
      </c>
      <c r="AW262" s="166" t="s">
        <v>99</v>
      </c>
      <c r="AX262" s="166" t="s">
        <v>71</v>
      </c>
      <c r="AY262" s="166" t="s">
        <v>134</v>
      </c>
    </row>
    <row r="263" spans="2:51" s="6" customFormat="1" ht="15.75" customHeight="1">
      <c r="B263" s="167"/>
      <c r="C263" s="168"/>
      <c r="D263" s="161" t="s">
        <v>144</v>
      </c>
      <c r="E263" s="168"/>
      <c r="F263" s="169" t="s">
        <v>386</v>
      </c>
      <c r="G263" s="168"/>
      <c r="H263" s="170">
        <v>5.88</v>
      </c>
      <c r="J263" s="168"/>
      <c r="K263" s="168"/>
      <c r="L263" s="171"/>
      <c r="M263" s="172"/>
      <c r="N263" s="168"/>
      <c r="O263" s="168"/>
      <c r="P263" s="168"/>
      <c r="Q263" s="168"/>
      <c r="R263" s="168"/>
      <c r="S263" s="168"/>
      <c r="T263" s="173"/>
      <c r="AT263" s="174" t="s">
        <v>144</v>
      </c>
      <c r="AU263" s="174" t="s">
        <v>78</v>
      </c>
      <c r="AV263" s="174" t="s">
        <v>78</v>
      </c>
      <c r="AW263" s="174" t="s">
        <v>99</v>
      </c>
      <c r="AX263" s="174" t="s">
        <v>20</v>
      </c>
      <c r="AY263" s="174" t="s">
        <v>134</v>
      </c>
    </row>
    <row r="264" spans="2:65" s="6" customFormat="1" ht="15.75" customHeight="1">
      <c r="B264" s="23"/>
      <c r="C264" s="145" t="s">
        <v>387</v>
      </c>
      <c r="D264" s="145" t="s">
        <v>136</v>
      </c>
      <c r="E264" s="146" t="s">
        <v>388</v>
      </c>
      <c r="F264" s="147" t="s">
        <v>389</v>
      </c>
      <c r="G264" s="148" t="s">
        <v>139</v>
      </c>
      <c r="H264" s="149">
        <v>5.88</v>
      </c>
      <c r="I264" s="150"/>
      <c r="J264" s="151">
        <f>ROUND($I$264*$H$264,2)</f>
        <v>0</v>
      </c>
      <c r="K264" s="147" t="s">
        <v>140</v>
      </c>
      <c r="L264" s="43"/>
      <c r="M264" s="152"/>
      <c r="N264" s="153" t="s">
        <v>42</v>
      </c>
      <c r="O264" s="24"/>
      <c r="P264" s="24"/>
      <c r="Q264" s="154">
        <v>0</v>
      </c>
      <c r="R264" s="154">
        <f>$Q$264*$H$264</f>
        <v>0</v>
      </c>
      <c r="S264" s="154">
        <v>0</v>
      </c>
      <c r="T264" s="155">
        <f>$S$264*$H$264</f>
        <v>0</v>
      </c>
      <c r="AR264" s="89" t="s">
        <v>84</v>
      </c>
      <c r="AT264" s="89" t="s">
        <v>136</v>
      </c>
      <c r="AU264" s="89" t="s">
        <v>78</v>
      </c>
      <c r="AY264" s="6" t="s">
        <v>134</v>
      </c>
      <c r="BE264" s="156">
        <f>IF($N$264="základní",$J$264,0)</f>
        <v>0</v>
      </c>
      <c r="BF264" s="156">
        <f>IF($N$264="snížená",$J$264,0)</f>
        <v>0</v>
      </c>
      <c r="BG264" s="156">
        <f>IF($N$264="zákl. přenesená",$J$264,0)</f>
        <v>0</v>
      </c>
      <c r="BH264" s="156">
        <f>IF($N$264="sníž. přenesená",$J$264,0)</f>
        <v>0</v>
      </c>
      <c r="BI264" s="156">
        <f>IF($N$264="nulová",$J$264,0)</f>
        <v>0</v>
      </c>
      <c r="BJ264" s="89" t="s">
        <v>20</v>
      </c>
      <c r="BK264" s="156">
        <f>ROUND($I$264*$H$264,2)</f>
        <v>0</v>
      </c>
      <c r="BL264" s="89" t="s">
        <v>84</v>
      </c>
      <c r="BM264" s="89" t="s">
        <v>390</v>
      </c>
    </row>
    <row r="265" spans="2:47" s="6" customFormat="1" ht="27" customHeight="1">
      <c r="B265" s="23"/>
      <c r="C265" s="24"/>
      <c r="D265" s="157" t="s">
        <v>142</v>
      </c>
      <c r="E265" s="24"/>
      <c r="F265" s="158" t="s">
        <v>391</v>
      </c>
      <c r="G265" s="24"/>
      <c r="H265" s="24"/>
      <c r="J265" s="24"/>
      <c r="K265" s="24"/>
      <c r="L265" s="43"/>
      <c r="M265" s="56"/>
      <c r="N265" s="24"/>
      <c r="O265" s="24"/>
      <c r="P265" s="24"/>
      <c r="Q265" s="24"/>
      <c r="R265" s="24"/>
      <c r="S265" s="24"/>
      <c r="T265" s="57"/>
      <c r="AT265" s="6" t="s">
        <v>142</v>
      </c>
      <c r="AU265" s="6" t="s">
        <v>78</v>
      </c>
    </row>
    <row r="266" spans="2:65" s="6" customFormat="1" ht="15.75" customHeight="1">
      <c r="B266" s="23"/>
      <c r="C266" s="145" t="s">
        <v>392</v>
      </c>
      <c r="D266" s="145" t="s">
        <v>136</v>
      </c>
      <c r="E266" s="146" t="s">
        <v>393</v>
      </c>
      <c r="F266" s="147" t="s">
        <v>394</v>
      </c>
      <c r="G266" s="148" t="s">
        <v>151</v>
      </c>
      <c r="H266" s="149">
        <v>54.319</v>
      </c>
      <c r="I266" s="150"/>
      <c r="J266" s="151">
        <f>ROUND($I$266*$H$266,2)</f>
        <v>0</v>
      </c>
      <c r="K266" s="147" t="s">
        <v>140</v>
      </c>
      <c r="L266" s="43"/>
      <c r="M266" s="152"/>
      <c r="N266" s="153" t="s">
        <v>42</v>
      </c>
      <c r="O266" s="24"/>
      <c r="P266" s="24"/>
      <c r="Q266" s="154">
        <v>2.45337</v>
      </c>
      <c r="R266" s="154">
        <f>$Q$266*$H$266</f>
        <v>133.26460503</v>
      </c>
      <c r="S266" s="154">
        <v>0</v>
      </c>
      <c r="T266" s="155">
        <f>$S$266*$H$266</f>
        <v>0</v>
      </c>
      <c r="AR266" s="89" t="s">
        <v>84</v>
      </c>
      <c r="AT266" s="89" t="s">
        <v>136</v>
      </c>
      <c r="AU266" s="89" t="s">
        <v>78</v>
      </c>
      <c r="AY266" s="6" t="s">
        <v>134</v>
      </c>
      <c r="BE266" s="156">
        <f>IF($N$266="základní",$J$266,0)</f>
        <v>0</v>
      </c>
      <c r="BF266" s="156">
        <f>IF($N$266="snížená",$J$266,0)</f>
        <v>0</v>
      </c>
      <c r="BG266" s="156">
        <f>IF($N$266="zákl. přenesená",$J$266,0)</f>
        <v>0</v>
      </c>
      <c r="BH266" s="156">
        <f>IF($N$266="sníž. přenesená",$J$266,0)</f>
        <v>0</v>
      </c>
      <c r="BI266" s="156">
        <f>IF($N$266="nulová",$J$266,0)</f>
        <v>0</v>
      </c>
      <c r="BJ266" s="89" t="s">
        <v>20</v>
      </c>
      <c r="BK266" s="156">
        <f>ROUND($I$266*$H$266,2)</f>
        <v>0</v>
      </c>
      <c r="BL266" s="89" t="s">
        <v>84</v>
      </c>
      <c r="BM266" s="89" t="s">
        <v>395</v>
      </c>
    </row>
    <row r="267" spans="2:47" s="6" customFormat="1" ht="16.5" customHeight="1">
      <c r="B267" s="23"/>
      <c r="C267" s="24"/>
      <c r="D267" s="157" t="s">
        <v>142</v>
      </c>
      <c r="E267" s="24"/>
      <c r="F267" s="158" t="s">
        <v>396</v>
      </c>
      <c r="G267" s="24"/>
      <c r="H267" s="24"/>
      <c r="J267" s="24"/>
      <c r="K267" s="24"/>
      <c r="L267" s="43"/>
      <c r="M267" s="56"/>
      <c r="N267" s="24"/>
      <c r="O267" s="24"/>
      <c r="P267" s="24"/>
      <c r="Q267" s="24"/>
      <c r="R267" s="24"/>
      <c r="S267" s="24"/>
      <c r="T267" s="57"/>
      <c r="AT267" s="6" t="s">
        <v>142</v>
      </c>
      <c r="AU267" s="6" t="s">
        <v>78</v>
      </c>
    </row>
    <row r="268" spans="2:51" s="6" customFormat="1" ht="15.75" customHeight="1">
      <c r="B268" s="159"/>
      <c r="C268" s="160"/>
      <c r="D268" s="161" t="s">
        <v>144</v>
      </c>
      <c r="E268" s="160"/>
      <c r="F268" s="162" t="s">
        <v>397</v>
      </c>
      <c r="G268" s="160"/>
      <c r="H268" s="160"/>
      <c r="J268" s="160"/>
      <c r="K268" s="160"/>
      <c r="L268" s="163"/>
      <c r="M268" s="164"/>
      <c r="N268" s="160"/>
      <c r="O268" s="160"/>
      <c r="P268" s="160"/>
      <c r="Q268" s="160"/>
      <c r="R268" s="160"/>
      <c r="S268" s="160"/>
      <c r="T268" s="165"/>
      <c r="AT268" s="166" t="s">
        <v>144</v>
      </c>
      <c r="AU268" s="166" t="s">
        <v>78</v>
      </c>
      <c r="AV268" s="166" t="s">
        <v>20</v>
      </c>
      <c r="AW268" s="166" t="s">
        <v>99</v>
      </c>
      <c r="AX268" s="166" t="s">
        <v>71</v>
      </c>
      <c r="AY268" s="166" t="s">
        <v>134</v>
      </c>
    </row>
    <row r="269" spans="2:51" s="6" customFormat="1" ht="15.75" customHeight="1">
      <c r="B269" s="167"/>
      <c r="C269" s="168"/>
      <c r="D269" s="161" t="s">
        <v>144</v>
      </c>
      <c r="E269" s="168"/>
      <c r="F269" s="169" t="s">
        <v>398</v>
      </c>
      <c r="G269" s="168"/>
      <c r="H269" s="170">
        <v>42.739</v>
      </c>
      <c r="J269" s="168"/>
      <c r="K269" s="168"/>
      <c r="L269" s="171"/>
      <c r="M269" s="172"/>
      <c r="N269" s="168"/>
      <c r="O269" s="168"/>
      <c r="P269" s="168"/>
      <c r="Q269" s="168"/>
      <c r="R269" s="168"/>
      <c r="S269" s="168"/>
      <c r="T269" s="173"/>
      <c r="AT269" s="174" t="s">
        <v>144</v>
      </c>
      <c r="AU269" s="174" t="s">
        <v>78</v>
      </c>
      <c r="AV269" s="174" t="s">
        <v>78</v>
      </c>
      <c r="AW269" s="174" t="s">
        <v>99</v>
      </c>
      <c r="AX269" s="174" t="s">
        <v>71</v>
      </c>
      <c r="AY269" s="174" t="s">
        <v>134</v>
      </c>
    </row>
    <row r="270" spans="2:51" s="6" customFormat="1" ht="15.75" customHeight="1">
      <c r="B270" s="167"/>
      <c r="C270" s="168"/>
      <c r="D270" s="161" t="s">
        <v>144</v>
      </c>
      <c r="E270" s="168"/>
      <c r="F270" s="169" t="s">
        <v>399</v>
      </c>
      <c r="G270" s="168"/>
      <c r="H270" s="170">
        <v>11.58</v>
      </c>
      <c r="J270" s="168"/>
      <c r="K270" s="168"/>
      <c r="L270" s="171"/>
      <c r="M270" s="172"/>
      <c r="N270" s="168"/>
      <c r="O270" s="168"/>
      <c r="P270" s="168"/>
      <c r="Q270" s="168"/>
      <c r="R270" s="168"/>
      <c r="S270" s="168"/>
      <c r="T270" s="173"/>
      <c r="AT270" s="174" t="s">
        <v>144</v>
      </c>
      <c r="AU270" s="174" t="s">
        <v>78</v>
      </c>
      <c r="AV270" s="174" t="s">
        <v>78</v>
      </c>
      <c r="AW270" s="174" t="s">
        <v>99</v>
      </c>
      <c r="AX270" s="174" t="s">
        <v>71</v>
      </c>
      <c r="AY270" s="174" t="s">
        <v>134</v>
      </c>
    </row>
    <row r="271" spans="2:51" s="6" customFormat="1" ht="15.75" customHeight="1">
      <c r="B271" s="175"/>
      <c r="C271" s="176"/>
      <c r="D271" s="161" t="s">
        <v>144</v>
      </c>
      <c r="E271" s="176"/>
      <c r="F271" s="177" t="s">
        <v>148</v>
      </c>
      <c r="G271" s="176"/>
      <c r="H271" s="178">
        <v>54.319</v>
      </c>
      <c r="J271" s="176"/>
      <c r="K271" s="176"/>
      <c r="L271" s="179"/>
      <c r="M271" s="180"/>
      <c r="N271" s="176"/>
      <c r="O271" s="176"/>
      <c r="P271" s="176"/>
      <c r="Q271" s="176"/>
      <c r="R271" s="176"/>
      <c r="S271" s="176"/>
      <c r="T271" s="181"/>
      <c r="AT271" s="182" t="s">
        <v>144</v>
      </c>
      <c r="AU271" s="182" t="s">
        <v>78</v>
      </c>
      <c r="AV271" s="182" t="s">
        <v>84</v>
      </c>
      <c r="AW271" s="182" t="s">
        <v>99</v>
      </c>
      <c r="AX271" s="182" t="s">
        <v>20</v>
      </c>
      <c r="AY271" s="182" t="s">
        <v>134</v>
      </c>
    </row>
    <row r="272" spans="2:65" s="6" customFormat="1" ht="15.75" customHeight="1">
      <c r="B272" s="23"/>
      <c r="C272" s="145" t="s">
        <v>400</v>
      </c>
      <c r="D272" s="145" t="s">
        <v>136</v>
      </c>
      <c r="E272" s="146" t="s">
        <v>401</v>
      </c>
      <c r="F272" s="147" t="s">
        <v>402</v>
      </c>
      <c r="G272" s="148" t="s">
        <v>197</v>
      </c>
      <c r="H272" s="149">
        <v>6.518</v>
      </c>
      <c r="I272" s="150"/>
      <c r="J272" s="151">
        <f>ROUND($I$272*$H$272,2)</f>
        <v>0</v>
      </c>
      <c r="K272" s="147" t="s">
        <v>140</v>
      </c>
      <c r="L272" s="43"/>
      <c r="M272" s="152"/>
      <c r="N272" s="153" t="s">
        <v>42</v>
      </c>
      <c r="O272" s="24"/>
      <c r="P272" s="24"/>
      <c r="Q272" s="154">
        <v>1.04887</v>
      </c>
      <c r="R272" s="154">
        <f>$Q$272*$H$272</f>
        <v>6.83653466</v>
      </c>
      <c r="S272" s="154">
        <v>0</v>
      </c>
      <c r="T272" s="155">
        <f>$S$272*$H$272</f>
        <v>0</v>
      </c>
      <c r="AR272" s="89" t="s">
        <v>84</v>
      </c>
      <c r="AT272" s="89" t="s">
        <v>136</v>
      </c>
      <c r="AU272" s="89" t="s">
        <v>78</v>
      </c>
      <c r="AY272" s="6" t="s">
        <v>134</v>
      </c>
      <c r="BE272" s="156">
        <f>IF($N$272="základní",$J$272,0)</f>
        <v>0</v>
      </c>
      <c r="BF272" s="156">
        <f>IF($N$272="snížená",$J$272,0)</f>
        <v>0</v>
      </c>
      <c r="BG272" s="156">
        <f>IF($N$272="zákl. přenesená",$J$272,0)</f>
        <v>0</v>
      </c>
      <c r="BH272" s="156">
        <f>IF($N$272="sníž. přenesená",$J$272,0)</f>
        <v>0</v>
      </c>
      <c r="BI272" s="156">
        <f>IF($N$272="nulová",$J$272,0)</f>
        <v>0</v>
      </c>
      <c r="BJ272" s="89" t="s">
        <v>20</v>
      </c>
      <c r="BK272" s="156">
        <f>ROUND($I$272*$H$272,2)</f>
        <v>0</v>
      </c>
      <c r="BL272" s="89" t="s">
        <v>84</v>
      </c>
      <c r="BM272" s="89" t="s">
        <v>403</v>
      </c>
    </row>
    <row r="273" spans="2:47" s="6" customFormat="1" ht="16.5" customHeight="1">
      <c r="B273" s="23"/>
      <c r="C273" s="24"/>
      <c r="D273" s="157" t="s">
        <v>142</v>
      </c>
      <c r="E273" s="24"/>
      <c r="F273" s="158" t="s">
        <v>404</v>
      </c>
      <c r="G273" s="24"/>
      <c r="H273" s="24"/>
      <c r="J273" s="24"/>
      <c r="K273" s="24"/>
      <c r="L273" s="43"/>
      <c r="M273" s="56"/>
      <c r="N273" s="24"/>
      <c r="O273" s="24"/>
      <c r="P273" s="24"/>
      <c r="Q273" s="24"/>
      <c r="R273" s="24"/>
      <c r="S273" s="24"/>
      <c r="T273" s="57"/>
      <c r="AT273" s="6" t="s">
        <v>142</v>
      </c>
      <c r="AU273" s="6" t="s">
        <v>78</v>
      </c>
    </row>
    <row r="274" spans="2:51" s="6" customFormat="1" ht="15.75" customHeight="1">
      <c r="B274" s="159"/>
      <c r="C274" s="160"/>
      <c r="D274" s="161" t="s">
        <v>144</v>
      </c>
      <c r="E274" s="160"/>
      <c r="F274" s="162" t="s">
        <v>397</v>
      </c>
      <c r="G274" s="160"/>
      <c r="H274" s="160"/>
      <c r="J274" s="160"/>
      <c r="K274" s="160"/>
      <c r="L274" s="163"/>
      <c r="M274" s="164"/>
      <c r="N274" s="160"/>
      <c r="O274" s="160"/>
      <c r="P274" s="160"/>
      <c r="Q274" s="160"/>
      <c r="R274" s="160"/>
      <c r="S274" s="160"/>
      <c r="T274" s="165"/>
      <c r="AT274" s="166" t="s">
        <v>144</v>
      </c>
      <c r="AU274" s="166" t="s">
        <v>78</v>
      </c>
      <c r="AV274" s="166" t="s">
        <v>20</v>
      </c>
      <c r="AW274" s="166" t="s">
        <v>99</v>
      </c>
      <c r="AX274" s="166" t="s">
        <v>71</v>
      </c>
      <c r="AY274" s="166" t="s">
        <v>134</v>
      </c>
    </row>
    <row r="275" spans="2:51" s="6" customFormat="1" ht="15.75" customHeight="1">
      <c r="B275" s="167"/>
      <c r="C275" s="168"/>
      <c r="D275" s="161" t="s">
        <v>144</v>
      </c>
      <c r="E275" s="168"/>
      <c r="F275" s="169" t="s">
        <v>405</v>
      </c>
      <c r="G275" s="168"/>
      <c r="H275" s="170">
        <v>6.518</v>
      </c>
      <c r="J275" s="168"/>
      <c r="K275" s="168"/>
      <c r="L275" s="171"/>
      <c r="M275" s="172"/>
      <c r="N275" s="168"/>
      <c r="O275" s="168"/>
      <c r="P275" s="168"/>
      <c r="Q275" s="168"/>
      <c r="R275" s="168"/>
      <c r="S275" s="168"/>
      <c r="T275" s="173"/>
      <c r="AT275" s="174" t="s">
        <v>144</v>
      </c>
      <c r="AU275" s="174" t="s">
        <v>78</v>
      </c>
      <c r="AV275" s="174" t="s">
        <v>78</v>
      </c>
      <c r="AW275" s="174" t="s">
        <v>99</v>
      </c>
      <c r="AX275" s="174" t="s">
        <v>20</v>
      </c>
      <c r="AY275" s="174" t="s">
        <v>134</v>
      </c>
    </row>
    <row r="276" spans="2:65" s="6" customFormat="1" ht="15.75" customHeight="1">
      <c r="B276" s="23"/>
      <c r="C276" s="145" t="s">
        <v>406</v>
      </c>
      <c r="D276" s="145" t="s">
        <v>136</v>
      </c>
      <c r="E276" s="146" t="s">
        <v>407</v>
      </c>
      <c r="F276" s="147" t="s">
        <v>408</v>
      </c>
      <c r="G276" s="148" t="s">
        <v>139</v>
      </c>
      <c r="H276" s="149">
        <v>362.128</v>
      </c>
      <c r="I276" s="150"/>
      <c r="J276" s="151">
        <f>ROUND($I$276*$H$276,2)</f>
        <v>0</v>
      </c>
      <c r="K276" s="147" t="s">
        <v>140</v>
      </c>
      <c r="L276" s="43"/>
      <c r="M276" s="152"/>
      <c r="N276" s="153" t="s">
        <v>42</v>
      </c>
      <c r="O276" s="24"/>
      <c r="P276" s="24"/>
      <c r="Q276" s="154">
        <v>0.01282</v>
      </c>
      <c r="R276" s="154">
        <f>$Q$276*$H$276</f>
        <v>4.642480959999999</v>
      </c>
      <c r="S276" s="154">
        <v>0</v>
      </c>
      <c r="T276" s="155">
        <f>$S$276*$H$276</f>
        <v>0</v>
      </c>
      <c r="AR276" s="89" t="s">
        <v>84</v>
      </c>
      <c r="AT276" s="89" t="s">
        <v>136</v>
      </c>
      <c r="AU276" s="89" t="s">
        <v>78</v>
      </c>
      <c r="AY276" s="6" t="s">
        <v>134</v>
      </c>
      <c r="BE276" s="156">
        <f>IF($N$276="základní",$J$276,0)</f>
        <v>0</v>
      </c>
      <c r="BF276" s="156">
        <f>IF($N$276="snížená",$J$276,0)</f>
        <v>0</v>
      </c>
      <c r="BG276" s="156">
        <f>IF($N$276="zákl. přenesená",$J$276,0)</f>
        <v>0</v>
      </c>
      <c r="BH276" s="156">
        <f>IF($N$276="sníž. přenesená",$J$276,0)</f>
        <v>0</v>
      </c>
      <c r="BI276" s="156">
        <f>IF($N$276="nulová",$J$276,0)</f>
        <v>0</v>
      </c>
      <c r="BJ276" s="89" t="s">
        <v>20</v>
      </c>
      <c r="BK276" s="156">
        <f>ROUND($I$276*$H$276,2)</f>
        <v>0</v>
      </c>
      <c r="BL276" s="89" t="s">
        <v>84</v>
      </c>
      <c r="BM276" s="89" t="s">
        <v>409</v>
      </c>
    </row>
    <row r="277" spans="2:47" s="6" customFormat="1" ht="16.5" customHeight="1">
      <c r="B277" s="23"/>
      <c r="C277" s="24"/>
      <c r="D277" s="157" t="s">
        <v>142</v>
      </c>
      <c r="E277" s="24"/>
      <c r="F277" s="158" t="s">
        <v>410</v>
      </c>
      <c r="G277" s="24"/>
      <c r="H277" s="24"/>
      <c r="J277" s="24"/>
      <c r="K277" s="24"/>
      <c r="L277" s="43"/>
      <c r="M277" s="56"/>
      <c r="N277" s="24"/>
      <c r="O277" s="24"/>
      <c r="P277" s="24"/>
      <c r="Q277" s="24"/>
      <c r="R277" s="24"/>
      <c r="S277" s="24"/>
      <c r="T277" s="57"/>
      <c r="AT277" s="6" t="s">
        <v>142</v>
      </c>
      <c r="AU277" s="6" t="s">
        <v>78</v>
      </c>
    </row>
    <row r="278" spans="2:51" s="6" customFormat="1" ht="15.75" customHeight="1">
      <c r="B278" s="159"/>
      <c r="C278" s="160"/>
      <c r="D278" s="161" t="s">
        <v>144</v>
      </c>
      <c r="E278" s="160"/>
      <c r="F278" s="162" t="s">
        <v>397</v>
      </c>
      <c r="G278" s="160"/>
      <c r="H278" s="160"/>
      <c r="J278" s="160"/>
      <c r="K278" s="160"/>
      <c r="L278" s="163"/>
      <c r="M278" s="164"/>
      <c r="N278" s="160"/>
      <c r="O278" s="160"/>
      <c r="P278" s="160"/>
      <c r="Q278" s="160"/>
      <c r="R278" s="160"/>
      <c r="S278" s="160"/>
      <c r="T278" s="165"/>
      <c r="AT278" s="166" t="s">
        <v>144</v>
      </c>
      <c r="AU278" s="166" t="s">
        <v>78</v>
      </c>
      <c r="AV278" s="166" t="s">
        <v>20</v>
      </c>
      <c r="AW278" s="166" t="s">
        <v>99</v>
      </c>
      <c r="AX278" s="166" t="s">
        <v>71</v>
      </c>
      <c r="AY278" s="166" t="s">
        <v>134</v>
      </c>
    </row>
    <row r="279" spans="2:51" s="6" customFormat="1" ht="15.75" customHeight="1">
      <c r="B279" s="167"/>
      <c r="C279" s="168"/>
      <c r="D279" s="161" t="s">
        <v>144</v>
      </c>
      <c r="E279" s="168"/>
      <c r="F279" s="169" t="s">
        <v>411</v>
      </c>
      <c r="G279" s="168"/>
      <c r="H279" s="170">
        <v>284.928</v>
      </c>
      <c r="J279" s="168"/>
      <c r="K279" s="168"/>
      <c r="L279" s="171"/>
      <c r="M279" s="172"/>
      <c r="N279" s="168"/>
      <c r="O279" s="168"/>
      <c r="P279" s="168"/>
      <c r="Q279" s="168"/>
      <c r="R279" s="168"/>
      <c r="S279" s="168"/>
      <c r="T279" s="173"/>
      <c r="AT279" s="174" t="s">
        <v>144</v>
      </c>
      <c r="AU279" s="174" t="s">
        <v>78</v>
      </c>
      <c r="AV279" s="174" t="s">
        <v>78</v>
      </c>
      <c r="AW279" s="174" t="s">
        <v>99</v>
      </c>
      <c r="AX279" s="174" t="s">
        <v>71</v>
      </c>
      <c r="AY279" s="174" t="s">
        <v>134</v>
      </c>
    </row>
    <row r="280" spans="2:51" s="6" customFormat="1" ht="15.75" customHeight="1">
      <c r="B280" s="167"/>
      <c r="C280" s="168"/>
      <c r="D280" s="161" t="s">
        <v>144</v>
      </c>
      <c r="E280" s="168"/>
      <c r="F280" s="169" t="s">
        <v>412</v>
      </c>
      <c r="G280" s="168"/>
      <c r="H280" s="170">
        <v>77.2</v>
      </c>
      <c r="J280" s="168"/>
      <c r="K280" s="168"/>
      <c r="L280" s="171"/>
      <c r="M280" s="172"/>
      <c r="N280" s="168"/>
      <c r="O280" s="168"/>
      <c r="P280" s="168"/>
      <c r="Q280" s="168"/>
      <c r="R280" s="168"/>
      <c r="S280" s="168"/>
      <c r="T280" s="173"/>
      <c r="AT280" s="174" t="s">
        <v>144</v>
      </c>
      <c r="AU280" s="174" t="s">
        <v>78</v>
      </c>
      <c r="AV280" s="174" t="s">
        <v>78</v>
      </c>
      <c r="AW280" s="174" t="s">
        <v>99</v>
      </c>
      <c r="AX280" s="174" t="s">
        <v>71</v>
      </c>
      <c r="AY280" s="174" t="s">
        <v>134</v>
      </c>
    </row>
    <row r="281" spans="2:51" s="6" customFormat="1" ht="15.75" customHeight="1">
      <c r="B281" s="175"/>
      <c r="C281" s="176"/>
      <c r="D281" s="161" t="s">
        <v>144</v>
      </c>
      <c r="E281" s="176"/>
      <c r="F281" s="177" t="s">
        <v>148</v>
      </c>
      <c r="G281" s="176"/>
      <c r="H281" s="178">
        <v>362.128</v>
      </c>
      <c r="J281" s="176"/>
      <c r="K281" s="176"/>
      <c r="L281" s="179"/>
      <c r="M281" s="180"/>
      <c r="N281" s="176"/>
      <c r="O281" s="176"/>
      <c r="P281" s="176"/>
      <c r="Q281" s="176"/>
      <c r="R281" s="176"/>
      <c r="S281" s="176"/>
      <c r="T281" s="181"/>
      <c r="AT281" s="182" t="s">
        <v>144</v>
      </c>
      <c r="AU281" s="182" t="s">
        <v>78</v>
      </c>
      <c r="AV281" s="182" t="s">
        <v>84</v>
      </c>
      <c r="AW281" s="182" t="s">
        <v>99</v>
      </c>
      <c r="AX281" s="182" t="s">
        <v>20</v>
      </c>
      <c r="AY281" s="182" t="s">
        <v>134</v>
      </c>
    </row>
    <row r="282" spans="2:65" s="6" customFormat="1" ht="15.75" customHeight="1">
      <c r="B282" s="23"/>
      <c r="C282" s="145" t="s">
        <v>413</v>
      </c>
      <c r="D282" s="145" t="s">
        <v>136</v>
      </c>
      <c r="E282" s="146" t="s">
        <v>414</v>
      </c>
      <c r="F282" s="147" t="s">
        <v>415</v>
      </c>
      <c r="G282" s="148" t="s">
        <v>139</v>
      </c>
      <c r="H282" s="149">
        <v>362.128</v>
      </c>
      <c r="I282" s="150"/>
      <c r="J282" s="151">
        <f>ROUND($I$282*$H$282,2)</f>
        <v>0</v>
      </c>
      <c r="K282" s="147" t="s">
        <v>140</v>
      </c>
      <c r="L282" s="43"/>
      <c r="M282" s="152"/>
      <c r="N282" s="153" t="s">
        <v>42</v>
      </c>
      <c r="O282" s="24"/>
      <c r="P282" s="24"/>
      <c r="Q282" s="154">
        <v>0</v>
      </c>
      <c r="R282" s="154">
        <f>$Q$282*$H$282</f>
        <v>0</v>
      </c>
      <c r="S282" s="154">
        <v>0</v>
      </c>
      <c r="T282" s="155">
        <f>$S$282*$H$282</f>
        <v>0</v>
      </c>
      <c r="AR282" s="89" t="s">
        <v>84</v>
      </c>
      <c r="AT282" s="89" t="s">
        <v>136</v>
      </c>
      <c r="AU282" s="89" t="s">
        <v>78</v>
      </c>
      <c r="AY282" s="6" t="s">
        <v>134</v>
      </c>
      <c r="BE282" s="156">
        <f>IF($N$282="základní",$J$282,0)</f>
        <v>0</v>
      </c>
      <c r="BF282" s="156">
        <f>IF($N$282="snížená",$J$282,0)</f>
        <v>0</v>
      </c>
      <c r="BG282" s="156">
        <f>IF($N$282="zákl. přenesená",$J$282,0)</f>
        <v>0</v>
      </c>
      <c r="BH282" s="156">
        <f>IF($N$282="sníž. přenesená",$J$282,0)</f>
        <v>0</v>
      </c>
      <c r="BI282" s="156">
        <f>IF($N$282="nulová",$J$282,0)</f>
        <v>0</v>
      </c>
      <c r="BJ282" s="89" t="s">
        <v>20</v>
      </c>
      <c r="BK282" s="156">
        <f>ROUND($I$282*$H$282,2)</f>
        <v>0</v>
      </c>
      <c r="BL282" s="89" t="s">
        <v>84</v>
      </c>
      <c r="BM282" s="89" t="s">
        <v>416</v>
      </c>
    </row>
    <row r="283" spans="2:47" s="6" customFormat="1" ht="16.5" customHeight="1">
      <c r="B283" s="23"/>
      <c r="C283" s="24"/>
      <c r="D283" s="157" t="s">
        <v>142</v>
      </c>
      <c r="E283" s="24"/>
      <c r="F283" s="158" t="s">
        <v>417</v>
      </c>
      <c r="G283" s="24"/>
      <c r="H283" s="24"/>
      <c r="J283" s="24"/>
      <c r="K283" s="24"/>
      <c r="L283" s="43"/>
      <c r="M283" s="56"/>
      <c r="N283" s="24"/>
      <c r="O283" s="24"/>
      <c r="P283" s="24"/>
      <c r="Q283" s="24"/>
      <c r="R283" s="24"/>
      <c r="S283" s="24"/>
      <c r="T283" s="57"/>
      <c r="AT283" s="6" t="s">
        <v>142</v>
      </c>
      <c r="AU283" s="6" t="s">
        <v>78</v>
      </c>
    </row>
    <row r="284" spans="2:63" s="132" customFormat="1" ht="30.75" customHeight="1">
      <c r="B284" s="133"/>
      <c r="C284" s="134"/>
      <c r="D284" s="134" t="s">
        <v>70</v>
      </c>
      <c r="E284" s="143" t="s">
        <v>170</v>
      </c>
      <c r="F284" s="143" t="s">
        <v>418</v>
      </c>
      <c r="G284" s="134"/>
      <c r="H284" s="134"/>
      <c r="J284" s="144">
        <f>$BK$284</f>
        <v>0</v>
      </c>
      <c r="K284" s="134"/>
      <c r="L284" s="137"/>
      <c r="M284" s="138"/>
      <c r="N284" s="134"/>
      <c r="O284" s="134"/>
      <c r="P284" s="139">
        <f>SUM($P$285:$P$292)</f>
        <v>0</v>
      </c>
      <c r="Q284" s="134"/>
      <c r="R284" s="139">
        <f>SUM($R$285:$R$292)</f>
        <v>3.9723875</v>
      </c>
      <c r="S284" s="134"/>
      <c r="T284" s="140">
        <f>SUM($T$285:$T$292)</f>
        <v>0</v>
      </c>
      <c r="AR284" s="141" t="s">
        <v>20</v>
      </c>
      <c r="AT284" s="141" t="s">
        <v>70</v>
      </c>
      <c r="AU284" s="141" t="s">
        <v>20</v>
      </c>
      <c r="AY284" s="141" t="s">
        <v>134</v>
      </c>
      <c r="BK284" s="142">
        <f>SUM($BK$285:$BK$292)</f>
        <v>0</v>
      </c>
    </row>
    <row r="285" spans="2:65" s="6" customFormat="1" ht="15.75" customHeight="1">
      <c r="B285" s="23"/>
      <c r="C285" s="145" t="s">
        <v>419</v>
      </c>
      <c r="D285" s="145" t="s">
        <v>136</v>
      </c>
      <c r="E285" s="146" t="s">
        <v>420</v>
      </c>
      <c r="F285" s="147" t="s">
        <v>421</v>
      </c>
      <c r="G285" s="148" t="s">
        <v>139</v>
      </c>
      <c r="H285" s="149">
        <v>47.15</v>
      </c>
      <c r="I285" s="150"/>
      <c r="J285" s="151">
        <f>ROUND($I$285*$H$285,2)</f>
        <v>0</v>
      </c>
      <c r="K285" s="147" t="s">
        <v>140</v>
      </c>
      <c r="L285" s="43"/>
      <c r="M285" s="152"/>
      <c r="N285" s="153" t="s">
        <v>42</v>
      </c>
      <c r="O285" s="24"/>
      <c r="P285" s="24"/>
      <c r="Q285" s="154">
        <v>0</v>
      </c>
      <c r="R285" s="154">
        <f>$Q$285*$H$285</f>
        <v>0</v>
      </c>
      <c r="S285" s="154">
        <v>0</v>
      </c>
      <c r="T285" s="155">
        <f>$S$285*$H$285</f>
        <v>0</v>
      </c>
      <c r="AR285" s="89" t="s">
        <v>84</v>
      </c>
      <c r="AT285" s="89" t="s">
        <v>136</v>
      </c>
      <c r="AU285" s="89" t="s">
        <v>78</v>
      </c>
      <c r="AY285" s="6" t="s">
        <v>134</v>
      </c>
      <c r="BE285" s="156">
        <f>IF($N$285="základní",$J$285,0)</f>
        <v>0</v>
      </c>
      <c r="BF285" s="156">
        <f>IF($N$285="snížená",$J$285,0)</f>
        <v>0</v>
      </c>
      <c r="BG285" s="156">
        <f>IF($N$285="zákl. přenesená",$J$285,0)</f>
        <v>0</v>
      </c>
      <c r="BH285" s="156">
        <f>IF($N$285="sníž. přenesená",$J$285,0)</f>
        <v>0</v>
      </c>
      <c r="BI285" s="156">
        <f>IF($N$285="nulová",$J$285,0)</f>
        <v>0</v>
      </c>
      <c r="BJ285" s="89" t="s">
        <v>20</v>
      </c>
      <c r="BK285" s="156">
        <f>ROUND($I$285*$H$285,2)</f>
        <v>0</v>
      </c>
      <c r="BL285" s="89" t="s">
        <v>84</v>
      </c>
      <c r="BM285" s="89" t="s">
        <v>422</v>
      </c>
    </row>
    <row r="286" spans="2:47" s="6" customFormat="1" ht="16.5" customHeight="1">
      <c r="B286" s="23"/>
      <c r="C286" s="24"/>
      <c r="D286" s="157" t="s">
        <v>142</v>
      </c>
      <c r="E286" s="24"/>
      <c r="F286" s="158" t="s">
        <v>423</v>
      </c>
      <c r="G286" s="24"/>
      <c r="H286" s="24"/>
      <c r="J286" s="24"/>
      <c r="K286" s="24"/>
      <c r="L286" s="43"/>
      <c r="M286" s="56"/>
      <c r="N286" s="24"/>
      <c r="O286" s="24"/>
      <c r="P286" s="24"/>
      <c r="Q286" s="24"/>
      <c r="R286" s="24"/>
      <c r="S286" s="24"/>
      <c r="T286" s="57"/>
      <c r="AT286" s="6" t="s">
        <v>142</v>
      </c>
      <c r="AU286" s="6" t="s">
        <v>78</v>
      </c>
    </row>
    <row r="287" spans="2:65" s="6" customFormat="1" ht="15.75" customHeight="1">
      <c r="B287" s="23"/>
      <c r="C287" s="145" t="s">
        <v>424</v>
      </c>
      <c r="D287" s="145" t="s">
        <v>136</v>
      </c>
      <c r="E287" s="146" t="s">
        <v>425</v>
      </c>
      <c r="F287" s="147" t="s">
        <v>426</v>
      </c>
      <c r="G287" s="148" t="s">
        <v>139</v>
      </c>
      <c r="H287" s="149">
        <v>47.15</v>
      </c>
      <c r="I287" s="150"/>
      <c r="J287" s="151">
        <f>ROUND($I$287*$H$287,2)</f>
        <v>0</v>
      </c>
      <c r="K287" s="147" t="s">
        <v>140</v>
      </c>
      <c r="L287" s="43"/>
      <c r="M287" s="152"/>
      <c r="N287" s="153" t="s">
        <v>42</v>
      </c>
      <c r="O287" s="24"/>
      <c r="P287" s="24"/>
      <c r="Q287" s="154">
        <v>0.08425</v>
      </c>
      <c r="R287" s="154">
        <f>$Q$287*$H$287</f>
        <v>3.9723875</v>
      </c>
      <c r="S287" s="154">
        <v>0</v>
      </c>
      <c r="T287" s="155">
        <f>$S$287*$H$287</f>
        <v>0</v>
      </c>
      <c r="AR287" s="89" t="s">
        <v>84</v>
      </c>
      <c r="AT287" s="89" t="s">
        <v>136</v>
      </c>
      <c r="AU287" s="89" t="s">
        <v>78</v>
      </c>
      <c r="AY287" s="6" t="s">
        <v>134</v>
      </c>
      <c r="BE287" s="156">
        <f>IF($N$287="základní",$J$287,0)</f>
        <v>0</v>
      </c>
      <c r="BF287" s="156">
        <f>IF($N$287="snížená",$J$287,0)</f>
        <v>0</v>
      </c>
      <c r="BG287" s="156">
        <f>IF($N$287="zákl. přenesená",$J$287,0)</f>
        <v>0</v>
      </c>
      <c r="BH287" s="156">
        <f>IF($N$287="sníž. přenesená",$J$287,0)</f>
        <v>0</v>
      </c>
      <c r="BI287" s="156">
        <f>IF($N$287="nulová",$J$287,0)</f>
        <v>0</v>
      </c>
      <c r="BJ287" s="89" t="s">
        <v>20</v>
      </c>
      <c r="BK287" s="156">
        <f>ROUND($I$287*$H$287,2)</f>
        <v>0</v>
      </c>
      <c r="BL287" s="89" t="s">
        <v>84</v>
      </c>
      <c r="BM287" s="89" t="s">
        <v>427</v>
      </c>
    </row>
    <row r="288" spans="2:47" s="6" customFormat="1" ht="38.25" customHeight="1">
      <c r="B288" s="23"/>
      <c r="C288" s="24"/>
      <c r="D288" s="157" t="s">
        <v>142</v>
      </c>
      <c r="E288" s="24"/>
      <c r="F288" s="158" t="s">
        <v>428</v>
      </c>
      <c r="G288" s="24"/>
      <c r="H288" s="24"/>
      <c r="J288" s="24"/>
      <c r="K288" s="24"/>
      <c r="L288" s="43"/>
      <c r="M288" s="56"/>
      <c r="N288" s="24"/>
      <c r="O288" s="24"/>
      <c r="P288" s="24"/>
      <c r="Q288" s="24"/>
      <c r="R288" s="24"/>
      <c r="S288" s="24"/>
      <c r="T288" s="57"/>
      <c r="AT288" s="6" t="s">
        <v>142</v>
      </c>
      <c r="AU288" s="6" t="s">
        <v>78</v>
      </c>
    </row>
    <row r="289" spans="2:51" s="6" customFormat="1" ht="15.75" customHeight="1">
      <c r="B289" s="159"/>
      <c r="C289" s="160"/>
      <c r="D289" s="161" t="s">
        <v>144</v>
      </c>
      <c r="E289" s="160"/>
      <c r="F289" s="162" t="s">
        <v>429</v>
      </c>
      <c r="G289" s="160"/>
      <c r="H289" s="160"/>
      <c r="J289" s="160"/>
      <c r="K289" s="160"/>
      <c r="L289" s="163"/>
      <c r="M289" s="164"/>
      <c r="N289" s="160"/>
      <c r="O289" s="160"/>
      <c r="P289" s="160"/>
      <c r="Q289" s="160"/>
      <c r="R289" s="160"/>
      <c r="S289" s="160"/>
      <c r="T289" s="165"/>
      <c r="AT289" s="166" t="s">
        <v>144</v>
      </c>
      <c r="AU289" s="166" t="s">
        <v>78</v>
      </c>
      <c r="AV289" s="166" t="s">
        <v>20</v>
      </c>
      <c r="AW289" s="166" t="s">
        <v>99</v>
      </c>
      <c r="AX289" s="166" t="s">
        <v>71</v>
      </c>
      <c r="AY289" s="166" t="s">
        <v>134</v>
      </c>
    </row>
    <row r="290" spans="2:51" s="6" customFormat="1" ht="15.75" customHeight="1">
      <c r="B290" s="167"/>
      <c r="C290" s="168"/>
      <c r="D290" s="161" t="s">
        <v>144</v>
      </c>
      <c r="E290" s="168"/>
      <c r="F290" s="169" t="s">
        <v>146</v>
      </c>
      <c r="G290" s="168"/>
      <c r="H290" s="170">
        <v>26.872</v>
      </c>
      <c r="J290" s="168"/>
      <c r="K290" s="168"/>
      <c r="L290" s="171"/>
      <c r="M290" s="172"/>
      <c r="N290" s="168"/>
      <c r="O290" s="168"/>
      <c r="P290" s="168"/>
      <c r="Q290" s="168"/>
      <c r="R290" s="168"/>
      <c r="S290" s="168"/>
      <c r="T290" s="173"/>
      <c r="AT290" s="174" t="s">
        <v>144</v>
      </c>
      <c r="AU290" s="174" t="s">
        <v>78</v>
      </c>
      <c r="AV290" s="174" t="s">
        <v>78</v>
      </c>
      <c r="AW290" s="174" t="s">
        <v>99</v>
      </c>
      <c r="AX290" s="174" t="s">
        <v>71</v>
      </c>
      <c r="AY290" s="174" t="s">
        <v>134</v>
      </c>
    </row>
    <row r="291" spans="2:51" s="6" customFormat="1" ht="15.75" customHeight="1">
      <c r="B291" s="167"/>
      <c r="C291" s="168"/>
      <c r="D291" s="161" t="s">
        <v>144</v>
      </c>
      <c r="E291" s="168"/>
      <c r="F291" s="169" t="s">
        <v>147</v>
      </c>
      <c r="G291" s="168"/>
      <c r="H291" s="170">
        <v>20.278</v>
      </c>
      <c r="J291" s="168"/>
      <c r="K291" s="168"/>
      <c r="L291" s="171"/>
      <c r="M291" s="172"/>
      <c r="N291" s="168"/>
      <c r="O291" s="168"/>
      <c r="P291" s="168"/>
      <c r="Q291" s="168"/>
      <c r="R291" s="168"/>
      <c r="S291" s="168"/>
      <c r="T291" s="173"/>
      <c r="AT291" s="174" t="s">
        <v>144</v>
      </c>
      <c r="AU291" s="174" t="s">
        <v>78</v>
      </c>
      <c r="AV291" s="174" t="s">
        <v>78</v>
      </c>
      <c r="AW291" s="174" t="s">
        <v>99</v>
      </c>
      <c r="AX291" s="174" t="s">
        <v>71</v>
      </c>
      <c r="AY291" s="174" t="s">
        <v>134</v>
      </c>
    </row>
    <row r="292" spans="2:51" s="6" customFormat="1" ht="15.75" customHeight="1">
      <c r="B292" s="175"/>
      <c r="C292" s="176"/>
      <c r="D292" s="161" t="s">
        <v>144</v>
      </c>
      <c r="E292" s="176"/>
      <c r="F292" s="177" t="s">
        <v>148</v>
      </c>
      <c r="G292" s="176"/>
      <c r="H292" s="178">
        <v>47.15</v>
      </c>
      <c r="J292" s="176"/>
      <c r="K292" s="176"/>
      <c r="L292" s="179"/>
      <c r="M292" s="180"/>
      <c r="N292" s="176"/>
      <c r="O292" s="176"/>
      <c r="P292" s="176"/>
      <c r="Q292" s="176"/>
      <c r="R292" s="176"/>
      <c r="S292" s="176"/>
      <c r="T292" s="181"/>
      <c r="AT292" s="182" t="s">
        <v>144</v>
      </c>
      <c r="AU292" s="182" t="s">
        <v>78</v>
      </c>
      <c r="AV292" s="182" t="s">
        <v>84</v>
      </c>
      <c r="AW292" s="182" t="s">
        <v>99</v>
      </c>
      <c r="AX292" s="182" t="s">
        <v>20</v>
      </c>
      <c r="AY292" s="182" t="s">
        <v>134</v>
      </c>
    </row>
    <row r="293" spans="2:63" s="132" customFormat="1" ht="30.75" customHeight="1">
      <c r="B293" s="133"/>
      <c r="C293" s="134"/>
      <c r="D293" s="134" t="s">
        <v>70</v>
      </c>
      <c r="E293" s="143" t="s">
        <v>175</v>
      </c>
      <c r="F293" s="143" t="s">
        <v>430</v>
      </c>
      <c r="G293" s="134"/>
      <c r="H293" s="134"/>
      <c r="J293" s="144">
        <f>$BK$293</f>
        <v>0</v>
      </c>
      <c r="K293" s="134"/>
      <c r="L293" s="137"/>
      <c r="M293" s="138"/>
      <c r="N293" s="134"/>
      <c r="O293" s="134"/>
      <c r="P293" s="139">
        <f>SUM($P$294:$P$345)</f>
        <v>0</v>
      </c>
      <c r="Q293" s="134"/>
      <c r="R293" s="139">
        <f>SUM($R$294:$R$345)</f>
        <v>51.49754214000001</v>
      </c>
      <c r="S293" s="134"/>
      <c r="T293" s="140">
        <f>SUM($T$294:$T$345)</f>
        <v>0</v>
      </c>
      <c r="AR293" s="141" t="s">
        <v>20</v>
      </c>
      <c r="AT293" s="141" t="s">
        <v>70</v>
      </c>
      <c r="AU293" s="141" t="s">
        <v>20</v>
      </c>
      <c r="AY293" s="141" t="s">
        <v>134</v>
      </c>
      <c r="BK293" s="142">
        <f>SUM($BK$294:$BK$345)</f>
        <v>0</v>
      </c>
    </row>
    <row r="294" spans="2:65" s="6" customFormat="1" ht="15.75" customHeight="1">
      <c r="B294" s="23"/>
      <c r="C294" s="145" t="s">
        <v>431</v>
      </c>
      <c r="D294" s="145" t="s">
        <v>136</v>
      </c>
      <c r="E294" s="146" t="s">
        <v>432</v>
      </c>
      <c r="F294" s="147" t="s">
        <v>433</v>
      </c>
      <c r="G294" s="148" t="s">
        <v>139</v>
      </c>
      <c r="H294" s="149">
        <v>40</v>
      </c>
      <c r="I294" s="150"/>
      <c r="J294" s="151">
        <f>ROUND($I$294*$H$294,2)</f>
        <v>0</v>
      </c>
      <c r="K294" s="147" t="s">
        <v>140</v>
      </c>
      <c r="L294" s="43"/>
      <c r="M294" s="152"/>
      <c r="N294" s="153" t="s">
        <v>42</v>
      </c>
      <c r="O294" s="24"/>
      <c r="P294" s="24"/>
      <c r="Q294" s="154">
        <v>0.00489</v>
      </c>
      <c r="R294" s="154">
        <f>$Q$294*$H$294</f>
        <v>0.1956</v>
      </c>
      <c r="S294" s="154">
        <v>0</v>
      </c>
      <c r="T294" s="155">
        <f>$S$294*$H$294</f>
        <v>0</v>
      </c>
      <c r="AR294" s="89" t="s">
        <v>84</v>
      </c>
      <c r="AT294" s="89" t="s">
        <v>136</v>
      </c>
      <c r="AU294" s="89" t="s">
        <v>78</v>
      </c>
      <c r="AY294" s="6" t="s">
        <v>134</v>
      </c>
      <c r="BE294" s="156">
        <f>IF($N$294="základní",$J$294,0)</f>
        <v>0</v>
      </c>
      <c r="BF294" s="156">
        <f>IF($N$294="snížená",$J$294,0)</f>
        <v>0</v>
      </c>
      <c r="BG294" s="156">
        <f>IF($N$294="zákl. přenesená",$J$294,0)</f>
        <v>0</v>
      </c>
      <c r="BH294" s="156">
        <f>IF($N$294="sníž. přenesená",$J$294,0)</f>
        <v>0</v>
      </c>
      <c r="BI294" s="156">
        <f>IF($N$294="nulová",$J$294,0)</f>
        <v>0</v>
      </c>
      <c r="BJ294" s="89" t="s">
        <v>20</v>
      </c>
      <c r="BK294" s="156">
        <f>ROUND($I$294*$H$294,2)</f>
        <v>0</v>
      </c>
      <c r="BL294" s="89" t="s">
        <v>84</v>
      </c>
      <c r="BM294" s="89" t="s">
        <v>434</v>
      </c>
    </row>
    <row r="295" spans="2:47" s="6" customFormat="1" ht="16.5" customHeight="1">
      <c r="B295" s="23"/>
      <c r="C295" s="24"/>
      <c r="D295" s="157" t="s">
        <v>142</v>
      </c>
      <c r="E295" s="24"/>
      <c r="F295" s="158" t="s">
        <v>435</v>
      </c>
      <c r="G295" s="24"/>
      <c r="H295" s="24"/>
      <c r="J295" s="24"/>
      <c r="K295" s="24"/>
      <c r="L295" s="43"/>
      <c r="M295" s="56"/>
      <c r="N295" s="24"/>
      <c r="O295" s="24"/>
      <c r="P295" s="24"/>
      <c r="Q295" s="24"/>
      <c r="R295" s="24"/>
      <c r="S295" s="24"/>
      <c r="T295" s="57"/>
      <c r="AT295" s="6" t="s">
        <v>142</v>
      </c>
      <c r="AU295" s="6" t="s">
        <v>78</v>
      </c>
    </row>
    <row r="296" spans="2:51" s="6" customFormat="1" ht="15.75" customHeight="1">
      <c r="B296" s="159"/>
      <c r="C296" s="160"/>
      <c r="D296" s="161" t="s">
        <v>144</v>
      </c>
      <c r="E296" s="160"/>
      <c r="F296" s="162" t="s">
        <v>436</v>
      </c>
      <c r="G296" s="160"/>
      <c r="H296" s="160"/>
      <c r="J296" s="160"/>
      <c r="K296" s="160"/>
      <c r="L296" s="163"/>
      <c r="M296" s="164"/>
      <c r="N296" s="160"/>
      <c r="O296" s="160"/>
      <c r="P296" s="160"/>
      <c r="Q296" s="160"/>
      <c r="R296" s="160"/>
      <c r="S296" s="160"/>
      <c r="T296" s="165"/>
      <c r="AT296" s="166" t="s">
        <v>144</v>
      </c>
      <c r="AU296" s="166" t="s">
        <v>78</v>
      </c>
      <c r="AV296" s="166" t="s">
        <v>20</v>
      </c>
      <c r="AW296" s="166" t="s">
        <v>99</v>
      </c>
      <c r="AX296" s="166" t="s">
        <v>71</v>
      </c>
      <c r="AY296" s="166" t="s">
        <v>134</v>
      </c>
    </row>
    <row r="297" spans="2:51" s="6" customFormat="1" ht="15.75" customHeight="1">
      <c r="B297" s="167"/>
      <c r="C297" s="168"/>
      <c r="D297" s="161" t="s">
        <v>144</v>
      </c>
      <c r="E297" s="168"/>
      <c r="F297" s="169" t="s">
        <v>437</v>
      </c>
      <c r="G297" s="168"/>
      <c r="H297" s="170">
        <v>40</v>
      </c>
      <c r="J297" s="168"/>
      <c r="K297" s="168"/>
      <c r="L297" s="171"/>
      <c r="M297" s="172"/>
      <c r="N297" s="168"/>
      <c r="O297" s="168"/>
      <c r="P297" s="168"/>
      <c r="Q297" s="168"/>
      <c r="R297" s="168"/>
      <c r="S297" s="168"/>
      <c r="T297" s="173"/>
      <c r="AT297" s="174" t="s">
        <v>144</v>
      </c>
      <c r="AU297" s="174" t="s">
        <v>78</v>
      </c>
      <c r="AV297" s="174" t="s">
        <v>78</v>
      </c>
      <c r="AW297" s="174" t="s">
        <v>99</v>
      </c>
      <c r="AX297" s="174" t="s">
        <v>20</v>
      </c>
      <c r="AY297" s="174" t="s">
        <v>134</v>
      </c>
    </row>
    <row r="298" spans="2:65" s="6" customFormat="1" ht="15.75" customHeight="1">
      <c r="B298" s="23"/>
      <c r="C298" s="145" t="s">
        <v>438</v>
      </c>
      <c r="D298" s="145" t="s">
        <v>136</v>
      </c>
      <c r="E298" s="146" t="s">
        <v>439</v>
      </c>
      <c r="F298" s="147" t="s">
        <v>440</v>
      </c>
      <c r="G298" s="148" t="s">
        <v>139</v>
      </c>
      <c r="H298" s="149">
        <v>40</v>
      </c>
      <c r="I298" s="150"/>
      <c r="J298" s="151">
        <f>ROUND($I$298*$H$298,2)</f>
        <v>0</v>
      </c>
      <c r="K298" s="147" t="s">
        <v>140</v>
      </c>
      <c r="L298" s="43"/>
      <c r="M298" s="152"/>
      <c r="N298" s="153" t="s">
        <v>42</v>
      </c>
      <c r="O298" s="24"/>
      <c r="P298" s="24"/>
      <c r="Q298" s="154">
        <v>0.0231</v>
      </c>
      <c r="R298" s="154">
        <f>$Q$298*$H$298</f>
        <v>0.9239999999999999</v>
      </c>
      <c r="S298" s="154">
        <v>0</v>
      </c>
      <c r="T298" s="155">
        <f>$S$298*$H$298</f>
        <v>0</v>
      </c>
      <c r="AR298" s="89" t="s">
        <v>84</v>
      </c>
      <c r="AT298" s="89" t="s">
        <v>136</v>
      </c>
      <c r="AU298" s="89" t="s">
        <v>78</v>
      </c>
      <c r="AY298" s="6" t="s">
        <v>134</v>
      </c>
      <c r="BE298" s="156">
        <f>IF($N$298="základní",$J$298,0)</f>
        <v>0</v>
      </c>
      <c r="BF298" s="156">
        <f>IF($N$298="snížená",$J$298,0)</f>
        <v>0</v>
      </c>
      <c r="BG298" s="156">
        <f>IF($N$298="zákl. přenesená",$J$298,0)</f>
        <v>0</v>
      </c>
      <c r="BH298" s="156">
        <f>IF($N$298="sníž. přenesená",$J$298,0)</f>
        <v>0</v>
      </c>
      <c r="BI298" s="156">
        <f>IF($N$298="nulová",$J$298,0)</f>
        <v>0</v>
      </c>
      <c r="BJ298" s="89" t="s">
        <v>20</v>
      </c>
      <c r="BK298" s="156">
        <f>ROUND($I$298*$H$298,2)</f>
        <v>0</v>
      </c>
      <c r="BL298" s="89" t="s">
        <v>84</v>
      </c>
      <c r="BM298" s="89" t="s">
        <v>441</v>
      </c>
    </row>
    <row r="299" spans="2:47" s="6" customFormat="1" ht="16.5" customHeight="1">
      <c r="B299" s="23"/>
      <c r="C299" s="24"/>
      <c r="D299" s="157" t="s">
        <v>142</v>
      </c>
      <c r="E299" s="24"/>
      <c r="F299" s="158" t="s">
        <v>442</v>
      </c>
      <c r="G299" s="24"/>
      <c r="H299" s="24"/>
      <c r="J299" s="24"/>
      <c r="K299" s="24"/>
      <c r="L299" s="43"/>
      <c r="M299" s="56"/>
      <c r="N299" s="24"/>
      <c r="O299" s="24"/>
      <c r="P299" s="24"/>
      <c r="Q299" s="24"/>
      <c r="R299" s="24"/>
      <c r="S299" s="24"/>
      <c r="T299" s="57"/>
      <c r="AT299" s="6" t="s">
        <v>142</v>
      </c>
      <c r="AU299" s="6" t="s">
        <v>78</v>
      </c>
    </row>
    <row r="300" spans="2:65" s="6" customFormat="1" ht="15.75" customHeight="1">
      <c r="B300" s="23"/>
      <c r="C300" s="145" t="s">
        <v>443</v>
      </c>
      <c r="D300" s="145" t="s">
        <v>136</v>
      </c>
      <c r="E300" s="146" t="s">
        <v>444</v>
      </c>
      <c r="F300" s="147" t="s">
        <v>445</v>
      </c>
      <c r="G300" s="148" t="s">
        <v>139</v>
      </c>
      <c r="H300" s="149">
        <v>40</v>
      </c>
      <c r="I300" s="150"/>
      <c r="J300" s="151">
        <f>ROUND($I$300*$H$300,2)</f>
        <v>0</v>
      </c>
      <c r="K300" s="147" t="s">
        <v>140</v>
      </c>
      <c r="L300" s="43"/>
      <c r="M300" s="152"/>
      <c r="N300" s="153" t="s">
        <v>42</v>
      </c>
      <c r="O300" s="24"/>
      <c r="P300" s="24"/>
      <c r="Q300" s="154">
        <v>0.00478</v>
      </c>
      <c r="R300" s="154">
        <f>$Q$300*$H$300</f>
        <v>0.1912</v>
      </c>
      <c r="S300" s="154">
        <v>0</v>
      </c>
      <c r="T300" s="155">
        <f>$S$300*$H$300</f>
        <v>0</v>
      </c>
      <c r="AR300" s="89" t="s">
        <v>84</v>
      </c>
      <c r="AT300" s="89" t="s">
        <v>136</v>
      </c>
      <c r="AU300" s="89" t="s">
        <v>78</v>
      </c>
      <c r="AY300" s="6" t="s">
        <v>134</v>
      </c>
      <c r="BE300" s="156">
        <f>IF($N$300="základní",$J$300,0)</f>
        <v>0</v>
      </c>
      <c r="BF300" s="156">
        <f>IF($N$300="snížená",$J$300,0)</f>
        <v>0</v>
      </c>
      <c r="BG300" s="156">
        <f>IF($N$300="zákl. přenesená",$J$300,0)</f>
        <v>0</v>
      </c>
      <c r="BH300" s="156">
        <f>IF($N$300="sníž. přenesená",$J$300,0)</f>
        <v>0</v>
      </c>
      <c r="BI300" s="156">
        <f>IF($N$300="nulová",$J$300,0)</f>
        <v>0</v>
      </c>
      <c r="BJ300" s="89" t="s">
        <v>20</v>
      </c>
      <c r="BK300" s="156">
        <f>ROUND($I$300*$H$300,2)</f>
        <v>0</v>
      </c>
      <c r="BL300" s="89" t="s">
        <v>84</v>
      </c>
      <c r="BM300" s="89" t="s">
        <v>446</v>
      </c>
    </row>
    <row r="301" spans="2:47" s="6" customFormat="1" ht="16.5" customHeight="1">
      <c r="B301" s="23"/>
      <c r="C301" s="24"/>
      <c r="D301" s="157" t="s">
        <v>142</v>
      </c>
      <c r="E301" s="24"/>
      <c r="F301" s="158" t="s">
        <v>447</v>
      </c>
      <c r="G301" s="24"/>
      <c r="H301" s="24"/>
      <c r="J301" s="24"/>
      <c r="K301" s="24"/>
      <c r="L301" s="43"/>
      <c r="M301" s="56"/>
      <c r="N301" s="24"/>
      <c r="O301" s="24"/>
      <c r="P301" s="24"/>
      <c r="Q301" s="24"/>
      <c r="R301" s="24"/>
      <c r="S301" s="24"/>
      <c r="T301" s="57"/>
      <c r="AT301" s="6" t="s">
        <v>142</v>
      </c>
      <c r="AU301" s="6" t="s">
        <v>78</v>
      </c>
    </row>
    <row r="302" spans="2:65" s="6" customFormat="1" ht="15.75" customHeight="1">
      <c r="B302" s="23"/>
      <c r="C302" s="145" t="s">
        <v>448</v>
      </c>
      <c r="D302" s="145" t="s">
        <v>136</v>
      </c>
      <c r="E302" s="146" t="s">
        <v>449</v>
      </c>
      <c r="F302" s="147" t="s">
        <v>450</v>
      </c>
      <c r="G302" s="148" t="s">
        <v>139</v>
      </c>
      <c r="H302" s="149">
        <v>270.26</v>
      </c>
      <c r="I302" s="150"/>
      <c r="J302" s="151">
        <f>ROUND($I$302*$H$302,2)</f>
        <v>0</v>
      </c>
      <c r="K302" s="147" t="s">
        <v>140</v>
      </c>
      <c r="L302" s="43"/>
      <c r="M302" s="152"/>
      <c r="N302" s="153" t="s">
        <v>42</v>
      </c>
      <c r="O302" s="24"/>
      <c r="P302" s="24"/>
      <c r="Q302" s="154">
        <v>0.00489</v>
      </c>
      <c r="R302" s="154">
        <f>$Q$302*$H$302</f>
        <v>1.3215714</v>
      </c>
      <c r="S302" s="154">
        <v>0</v>
      </c>
      <c r="T302" s="155">
        <f>$S$302*$H$302</f>
        <v>0</v>
      </c>
      <c r="AR302" s="89" t="s">
        <v>84</v>
      </c>
      <c r="AT302" s="89" t="s">
        <v>136</v>
      </c>
      <c r="AU302" s="89" t="s">
        <v>78</v>
      </c>
      <c r="AY302" s="6" t="s">
        <v>134</v>
      </c>
      <c r="BE302" s="156">
        <f>IF($N$302="základní",$J$302,0)</f>
        <v>0</v>
      </c>
      <c r="BF302" s="156">
        <f>IF($N$302="snížená",$J$302,0)</f>
        <v>0</v>
      </c>
      <c r="BG302" s="156">
        <f>IF($N$302="zákl. přenesená",$J$302,0)</f>
        <v>0</v>
      </c>
      <c r="BH302" s="156">
        <f>IF($N$302="sníž. přenesená",$J$302,0)</f>
        <v>0</v>
      </c>
      <c r="BI302" s="156">
        <f>IF($N$302="nulová",$J$302,0)</f>
        <v>0</v>
      </c>
      <c r="BJ302" s="89" t="s">
        <v>20</v>
      </c>
      <c r="BK302" s="156">
        <f>ROUND($I$302*$H$302,2)</f>
        <v>0</v>
      </c>
      <c r="BL302" s="89" t="s">
        <v>84</v>
      </c>
      <c r="BM302" s="89" t="s">
        <v>451</v>
      </c>
    </row>
    <row r="303" spans="2:47" s="6" customFormat="1" ht="16.5" customHeight="1">
      <c r="B303" s="23"/>
      <c r="C303" s="24"/>
      <c r="D303" s="157" t="s">
        <v>142</v>
      </c>
      <c r="E303" s="24"/>
      <c r="F303" s="158" t="s">
        <v>452</v>
      </c>
      <c r="G303" s="24"/>
      <c r="H303" s="24"/>
      <c r="J303" s="24"/>
      <c r="K303" s="24"/>
      <c r="L303" s="43"/>
      <c r="M303" s="56"/>
      <c r="N303" s="24"/>
      <c r="O303" s="24"/>
      <c r="P303" s="24"/>
      <c r="Q303" s="24"/>
      <c r="R303" s="24"/>
      <c r="S303" s="24"/>
      <c r="T303" s="57"/>
      <c r="AT303" s="6" t="s">
        <v>142</v>
      </c>
      <c r="AU303" s="6" t="s">
        <v>78</v>
      </c>
    </row>
    <row r="304" spans="2:51" s="6" customFormat="1" ht="15.75" customHeight="1">
      <c r="B304" s="159"/>
      <c r="C304" s="160"/>
      <c r="D304" s="161" t="s">
        <v>144</v>
      </c>
      <c r="E304" s="160"/>
      <c r="F304" s="162" t="s">
        <v>453</v>
      </c>
      <c r="G304" s="160"/>
      <c r="H304" s="160"/>
      <c r="J304" s="160"/>
      <c r="K304" s="160"/>
      <c r="L304" s="163"/>
      <c r="M304" s="164"/>
      <c r="N304" s="160"/>
      <c r="O304" s="160"/>
      <c r="P304" s="160"/>
      <c r="Q304" s="160"/>
      <c r="R304" s="160"/>
      <c r="S304" s="160"/>
      <c r="T304" s="165"/>
      <c r="AT304" s="166" t="s">
        <v>144</v>
      </c>
      <c r="AU304" s="166" t="s">
        <v>78</v>
      </c>
      <c r="AV304" s="166" t="s">
        <v>20</v>
      </c>
      <c r="AW304" s="166" t="s">
        <v>99</v>
      </c>
      <c r="AX304" s="166" t="s">
        <v>71</v>
      </c>
      <c r="AY304" s="166" t="s">
        <v>134</v>
      </c>
    </row>
    <row r="305" spans="2:51" s="6" customFormat="1" ht="15.75" customHeight="1">
      <c r="B305" s="167"/>
      <c r="C305" s="168"/>
      <c r="D305" s="161" t="s">
        <v>144</v>
      </c>
      <c r="E305" s="168"/>
      <c r="F305" s="169" t="s">
        <v>454</v>
      </c>
      <c r="G305" s="168"/>
      <c r="H305" s="170">
        <v>170</v>
      </c>
      <c r="J305" s="168"/>
      <c r="K305" s="168"/>
      <c r="L305" s="171"/>
      <c r="M305" s="172"/>
      <c r="N305" s="168"/>
      <c r="O305" s="168"/>
      <c r="P305" s="168"/>
      <c r="Q305" s="168"/>
      <c r="R305" s="168"/>
      <c r="S305" s="168"/>
      <c r="T305" s="173"/>
      <c r="AT305" s="174" t="s">
        <v>144</v>
      </c>
      <c r="AU305" s="174" t="s">
        <v>78</v>
      </c>
      <c r="AV305" s="174" t="s">
        <v>78</v>
      </c>
      <c r="AW305" s="174" t="s">
        <v>99</v>
      </c>
      <c r="AX305" s="174" t="s">
        <v>71</v>
      </c>
      <c r="AY305" s="174" t="s">
        <v>134</v>
      </c>
    </row>
    <row r="306" spans="2:51" s="6" customFormat="1" ht="15.75" customHeight="1">
      <c r="B306" s="159"/>
      <c r="C306" s="160"/>
      <c r="D306" s="161" t="s">
        <v>144</v>
      </c>
      <c r="E306" s="160"/>
      <c r="F306" s="162" t="s">
        <v>436</v>
      </c>
      <c r="G306" s="160"/>
      <c r="H306" s="160"/>
      <c r="J306" s="160"/>
      <c r="K306" s="160"/>
      <c r="L306" s="163"/>
      <c r="M306" s="164"/>
      <c r="N306" s="160"/>
      <c r="O306" s="160"/>
      <c r="P306" s="160"/>
      <c r="Q306" s="160"/>
      <c r="R306" s="160"/>
      <c r="S306" s="160"/>
      <c r="T306" s="165"/>
      <c r="AT306" s="166" t="s">
        <v>144</v>
      </c>
      <c r="AU306" s="166" t="s">
        <v>78</v>
      </c>
      <c r="AV306" s="166" t="s">
        <v>20</v>
      </c>
      <c r="AW306" s="166" t="s">
        <v>99</v>
      </c>
      <c r="AX306" s="166" t="s">
        <v>71</v>
      </c>
      <c r="AY306" s="166" t="s">
        <v>134</v>
      </c>
    </row>
    <row r="307" spans="2:51" s="6" customFormat="1" ht="15.75" customHeight="1">
      <c r="B307" s="167"/>
      <c r="C307" s="168"/>
      <c r="D307" s="161" t="s">
        <v>144</v>
      </c>
      <c r="E307" s="168"/>
      <c r="F307" s="169" t="s">
        <v>455</v>
      </c>
      <c r="G307" s="168"/>
      <c r="H307" s="170">
        <v>111.52</v>
      </c>
      <c r="J307" s="168"/>
      <c r="K307" s="168"/>
      <c r="L307" s="171"/>
      <c r="M307" s="172"/>
      <c r="N307" s="168"/>
      <c r="O307" s="168"/>
      <c r="P307" s="168"/>
      <c r="Q307" s="168"/>
      <c r="R307" s="168"/>
      <c r="S307" s="168"/>
      <c r="T307" s="173"/>
      <c r="AT307" s="174" t="s">
        <v>144</v>
      </c>
      <c r="AU307" s="174" t="s">
        <v>78</v>
      </c>
      <c r="AV307" s="174" t="s">
        <v>78</v>
      </c>
      <c r="AW307" s="174" t="s">
        <v>99</v>
      </c>
      <c r="AX307" s="174" t="s">
        <v>71</v>
      </c>
      <c r="AY307" s="174" t="s">
        <v>134</v>
      </c>
    </row>
    <row r="308" spans="2:51" s="6" customFormat="1" ht="15.75" customHeight="1">
      <c r="B308" s="167"/>
      <c r="C308" s="168"/>
      <c r="D308" s="161" t="s">
        <v>144</v>
      </c>
      <c r="E308" s="168"/>
      <c r="F308" s="169" t="s">
        <v>456</v>
      </c>
      <c r="G308" s="168"/>
      <c r="H308" s="170">
        <v>-11.26</v>
      </c>
      <c r="J308" s="168"/>
      <c r="K308" s="168"/>
      <c r="L308" s="171"/>
      <c r="M308" s="172"/>
      <c r="N308" s="168"/>
      <c r="O308" s="168"/>
      <c r="P308" s="168"/>
      <c r="Q308" s="168"/>
      <c r="R308" s="168"/>
      <c r="S308" s="168"/>
      <c r="T308" s="173"/>
      <c r="AT308" s="174" t="s">
        <v>144</v>
      </c>
      <c r="AU308" s="174" t="s">
        <v>78</v>
      </c>
      <c r="AV308" s="174" t="s">
        <v>78</v>
      </c>
      <c r="AW308" s="174" t="s">
        <v>99</v>
      </c>
      <c r="AX308" s="174" t="s">
        <v>71</v>
      </c>
      <c r="AY308" s="174" t="s">
        <v>134</v>
      </c>
    </row>
    <row r="309" spans="2:51" s="6" customFormat="1" ht="15.75" customHeight="1">
      <c r="B309" s="175"/>
      <c r="C309" s="176"/>
      <c r="D309" s="161" t="s">
        <v>144</v>
      </c>
      <c r="E309" s="176"/>
      <c r="F309" s="177" t="s">
        <v>148</v>
      </c>
      <c r="G309" s="176"/>
      <c r="H309" s="178">
        <v>270.26</v>
      </c>
      <c r="J309" s="176"/>
      <c r="K309" s="176"/>
      <c r="L309" s="179"/>
      <c r="M309" s="180"/>
      <c r="N309" s="176"/>
      <c r="O309" s="176"/>
      <c r="P309" s="176"/>
      <c r="Q309" s="176"/>
      <c r="R309" s="176"/>
      <c r="S309" s="176"/>
      <c r="T309" s="181"/>
      <c r="AT309" s="182" t="s">
        <v>144</v>
      </c>
      <c r="AU309" s="182" t="s">
        <v>78</v>
      </c>
      <c r="AV309" s="182" t="s">
        <v>84</v>
      </c>
      <c r="AW309" s="182" t="s">
        <v>99</v>
      </c>
      <c r="AX309" s="182" t="s">
        <v>20</v>
      </c>
      <c r="AY309" s="182" t="s">
        <v>134</v>
      </c>
    </row>
    <row r="310" spans="2:65" s="6" customFormat="1" ht="15.75" customHeight="1">
      <c r="B310" s="23"/>
      <c r="C310" s="145" t="s">
        <v>457</v>
      </c>
      <c r="D310" s="145" t="s">
        <v>136</v>
      </c>
      <c r="E310" s="146" t="s">
        <v>458</v>
      </c>
      <c r="F310" s="147" t="s">
        <v>459</v>
      </c>
      <c r="G310" s="148" t="s">
        <v>139</v>
      </c>
      <c r="H310" s="149">
        <v>270.26</v>
      </c>
      <c r="I310" s="150"/>
      <c r="J310" s="151">
        <f>ROUND($I$310*$H$310,2)</f>
        <v>0</v>
      </c>
      <c r="K310" s="147" t="s">
        <v>140</v>
      </c>
      <c r="L310" s="43"/>
      <c r="M310" s="152"/>
      <c r="N310" s="153" t="s">
        <v>42</v>
      </c>
      <c r="O310" s="24"/>
      <c r="P310" s="24"/>
      <c r="Q310" s="154">
        <v>0.0231</v>
      </c>
      <c r="R310" s="154">
        <f>$Q$310*$H$310</f>
        <v>6.243005999999999</v>
      </c>
      <c r="S310" s="154">
        <v>0</v>
      </c>
      <c r="T310" s="155">
        <f>$S$310*$H$310</f>
        <v>0</v>
      </c>
      <c r="AR310" s="89" t="s">
        <v>84</v>
      </c>
      <c r="AT310" s="89" t="s">
        <v>136</v>
      </c>
      <c r="AU310" s="89" t="s">
        <v>78</v>
      </c>
      <c r="AY310" s="6" t="s">
        <v>134</v>
      </c>
      <c r="BE310" s="156">
        <f>IF($N$310="základní",$J$310,0)</f>
        <v>0</v>
      </c>
      <c r="BF310" s="156">
        <f>IF($N$310="snížená",$J$310,0)</f>
        <v>0</v>
      </c>
      <c r="BG310" s="156">
        <f>IF($N$310="zákl. přenesená",$J$310,0)</f>
        <v>0</v>
      </c>
      <c r="BH310" s="156">
        <f>IF($N$310="sníž. přenesená",$J$310,0)</f>
        <v>0</v>
      </c>
      <c r="BI310" s="156">
        <f>IF($N$310="nulová",$J$310,0)</f>
        <v>0</v>
      </c>
      <c r="BJ310" s="89" t="s">
        <v>20</v>
      </c>
      <c r="BK310" s="156">
        <f>ROUND($I$310*$H$310,2)</f>
        <v>0</v>
      </c>
      <c r="BL310" s="89" t="s">
        <v>84</v>
      </c>
      <c r="BM310" s="89" t="s">
        <v>460</v>
      </c>
    </row>
    <row r="311" spans="2:47" s="6" customFormat="1" ht="16.5" customHeight="1">
      <c r="B311" s="23"/>
      <c r="C311" s="24"/>
      <c r="D311" s="157" t="s">
        <v>142</v>
      </c>
      <c r="E311" s="24"/>
      <c r="F311" s="158" t="s">
        <v>461</v>
      </c>
      <c r="G311" s="24"/>
      <c r="H311" s="24"/>
      <c r="J311" s="24"/>
      <c r="K311" s="24"/>
      <c r="L311" s="43"/>
      <c r="M311" s="56"/>
      <c r="N311" s="24"/>
      <c r="O311" s="24"/>
      <c r="P311" s="24"/>
      <c r="Q311" s="24"/>
      <c r="R311" s="24"/>
      <c r="S311" s="24"/>
      <c r="T311" s="57"/>
      <c r="AT311" s="6" t="s">
        <v>142</v>
      </c>
      <c r="AU311" s="6" t="s">
        <v>78</v>
      </c>
    </row>
    <row r="312" spans="2:65" s="6" customFormat="1" ht="15.75" customHeight="1">
      <c r="B312" s="23"/>
      <c r="C312" s="145" t="s">
        <v>462</v>
      </c>
      <c r="D312" s="145" t="s">
        <v>136</v>
      </c>
      <c r="E312" s="146" t="s">
        <v>463</v>
      </c>
      <c r="F312" s="147" t="s">
        <v>464</v>
      </c>
      <c r="G312" s="148" t="s">
        <v>139</v>
      </c>
      <c r="H312" s="149">
        <v>210.91</v>
      </c>
      <c r="I312" s="150"/>
      <c r="J312" s="151">
        <f>ROUND($I$312*$H$312,2)</f>
        <v>0</v>
      </c>
      <c r="K312" s="147" t="s">
        <v>140</v>
      </c>
      <c r="L312" s="43"/>
      <c r="M312" s="152"/>
      <c r="N312" s="153" t="s">
        <v>42</v>
      </c>
      <c r="O312" s="24"/>
      <c r="P312" s="24"/>
      <c r="Q312" s="154">
        <v>0.0315</v>
      </c>
      <c r="R312" s="154">
        <f>$Q$312*$H$312</f>
        <v>6.643665</v>
      </c>
      <c r="S312" s="154">
        <v>0</v>
      </c>
      <c r="T312" s="155">
        <f>$S$312*$H$312</f>
        <v>0</v>
      </c>
      <c r="AR312" s="89" t="s">
        <v>84</v>
      </c>
      <c r="AT312" s="89" t="s">
        <v>136</v>
      </c>
      <c r="AU312" s="89" t="s">
        <v>78</v>
      </c>
      <c r="AY312" s="6" t="s">
        <v>134</v>
      </c>
      <c r="BE312" s="156">
        <f>IF($N$312="základní",$J$312,0)</f>
        <v>0</v>
      </c>
      <c r="BF312" s="156">
        <f>IF($N$312="snížená",$J$312,0)</f>
        <v>0</v>
      </c>
      <c r="BG312" s="156">
        <f>IF($N$312="zákl. přenesená",$J$312,0)</f>
        <v>0</v>
      </c>
      <c r="BH312" s="156">
        <f>IF($N$312="sníž. přenesená",$J$312,0)</f>
        <v>0</v>
      </c>
      <c r="BI312" s="156">
        <f>IF($N$312="nulová",$J$312,0)</f>
        <v>0</v>
      </c>
      <c r="BJ312" s="89" t="s">
        <v>20</v>
      </c>
      <c r="BK312" s="156">
        <f>ROUND($I$312*$H$312,2)</f>
        <v>0</v>
      </c>
      <c r="BL312" s="89" t="s">
        <v>84</v>
      </c>
      <c r="BM312" s="89" t="s">
        <v>465</v>
      </c>
    </row>
    <row r="313" spans="2:47" s="6" customFormat="1" ht="16.5" customHeight="1">
      <c r="B313" s="23"/>
      <c r="C313" s="24"/>
      <c r="D313" s="157" t="s">
        <v>142</v>
      </c>
      <c r="E313" s="24"/>
      <c r="F313" s="158" t="s">
        <v>466</v>
      </c>
      <c r="G313" s="24"/>
      <c r="H313" s="24"/>
      <c r="J313" s="24"/>
      <c r="K313" s="24"/>
      <c r="L313" s="43"/>
      <c r="M313" s="56"/>
      <c r="N313" s="24"/>
      <c r="O313" s="24"/>
      <c r="P313" s="24"/>
      <c r="Q313" s="24"/>
      <c r="R313" s="24"/>
      <c r="S313" s="24"/>
      <c r="T313" s="57"/>
      <c r="AT313" s="6" t="s">
        <v>142</v>
      </c>
      <c r="AU313" s="6" t="s">
        <v>78</v>
      </c>
    </row>
    <row r="314" spans="2:51" s="6" customFormat="1" ht="15.75" customHeight="1">
      <c r="B314" s="159"/>
      <c r="C314" s="160"/>
      <c r="D314" s="161" t="s">
        <v>144</v>
      </c>
      <c r="E314" s="160"/>
      <c r="F314" s="162" t="s">
        <v>161</v>
      </c>
      <c r="G314" s="160"/>
      <c r="H314" s="160"/>
      <c r="J314" s="160"/>
      <c r="K314" s="160"/>
      <c r="L314" s="163"/>
      <c r="M314" s="164"/>
      <c r="N314" s="160"/>
      <c r="O314" s="160"/>
      <c r="P314" s="160"/>
      <c r="Q314" s="160"/>
      <c r="R314" s="160"/>
      <c r="S314" s="160"/>
      <c r="T314" s="165"/>
      <c r="AT314" s="166" t="s">
        <v>144</v>
      </c>
      <c r="AU314" s="166" t="s">
        <v>78</v>
      </c>
      <c r="AV314" s="166" t="s">
        <v>20</v>
      </c>
      <c r="AW314" s="166" t="s">
        <v>99</v>
      </c>
      <c r="AX314" s="166" t="s">
        <v>71</v>
      </c>
      <c r="AY314" s="166" t="s">
        <v>134</v>
      </c>
    </row>
    <row r="315" spans="2:51" s="6" customFormat="1" ht="15.75" customHeight="1">
      <c r="B315" s="167"/>
      <c r="C315" s="168"/>
      <c r="D315" s="161" t="s">
        <v>144</v>
      </c>
      <c r="E315" s="168"/>
      <c r="F315" s="169" t="s">
        <v>467</v>
      </c>
      <c r="G315" s="168"/>
      <c r="H315" s="170">
        <v>210.91</v>
      </c>
      <c r="J315" s="168"/>
      <c r="K315" s="168"/>
      <c r="L315" s="171"/>
      <c r="M315" s="172"/>
      <c r="N315" s="168"/>
      <c r="O315" s="168"/>
      <c r="P315" s="168"/>
      <c r="Q315" s="168"/>
      <c r="R315" s="168"/>
      <c r="S315" s="168"/>
      <c r="T315" s="173"/>
      <c r="AT315" s="174" t="s">
        <v>144</v>
      </c>
      <c r="AU315" s="174" t="s">
        <v>78</v>
      </c>
      <c r="AV315" s="174" t="s">
        <v>78</v>
      </c>
      <c r="AW315" s="174" t="s">
        <v>99</v>
      </c>
      <c r="AX315" s="174" t="s">
        <v>20</v>
      </c>
      <c r="AY315" s="174" t="s">
        <v>134</v>
      </c>
    </row>
    <row r="316" spans="2:65" s="6" customFormat="1" ht="15.75" customHeight="1">
      <c r="B316" s="23"/>
      <c r="C316" s="145" t="s">
        <v>468</v>
      </c>
      <c r="D316" s="145" t="s">
        <v>136</v>
      </c>
      <c r="E316" s="146" t="s">
        <v>469</v>
      </c>
      <c r="F316" s="147" t="s">
        <v>470</v>
      </c>
      <c r="G316" s="148" t="s">
        <v>139</v>
      </c>
      <c r="H316" s="149">
        <v>270.26</v>
      </c>
      <c r="I316" s="150"/>
      <c r="J316" s="151">
        <f>ROUND($I$316*$H$316,2)</f>
        <v>0</v>
      </c>
      <c r="K316" s="147" t="s">
        <v>140</v>
      </c>
      <c r="L316" s="43"/>
      <c r="M316" s="152"/>
      <c r="N316" s="153" t="s">
        <v>42</v>
      </c>
      <c r="O316" s="24"/>
      <c r="P316" s="24"/>
      <c r="Q316" s="154">
        <v>0.00478</v>
      </c>
      <c r="R316" s="154">
        <f>$Q$316*$H$316</f>
        <v>1.2918428</v>
      </c>
      <c r="S316" s="154">
        <v>0</v>
      </c>
      <c r="T316" s="155">
        <f>$S$316*$H$316</f>
        <v>0</v>
      </c>
      <c r="AR316" s="89" t="s">
        <v>84</v>
      </c>
      <c r="AT316" s="89" t="s">
        <v>136</v>
      </c>
      <c r="AU316" s="89" t="s">
        <v>78</v>
      </c>
      <c r="AY316" s="6" t="s">
        <v>134</v>
      </c>
      <c r="BE316" s="156">
        <f>IF($N$316="základní",$J$316,0)</f>
        <v>0</v>
      </c>
      <c r="BF316" s="156">
        <f>IF($N$316="snížená",$J$316,0)</f>
        <v>0</v>
      </c>
      <c r="BG316" s="156">
        <f>IF($N$316="zákl. přenesená",$J$316,0)</f>
        <v>0</v>
      </c>
      <c r="BH316" s="156">
        <f>IF($N$316="sníž. přenesená",$J$316,0)</f>
        <v>0</v>
      </c>
      <c r="BI316" s="156">
        <f>IF($N$316="nulová",$J$316,0)</f>
        <v>0</v>
      </c>
      <c r="BJ316" s="89" t="s">
        <v>20</v>
      </c>
      <c r="BK316" s="156">
        <f>ROUND($I$316*$H$316,2)</f>
        <v>0</v>
      </c>
      <c r="BL316" s="89" t="s">
        <v>84</v>
      </c>
      <c r="BM316" s="89" t="s">
        <v>471</v>
      </c>
    </row>
    <row r="317" spans="2:47" s="6" customFormat="1" ht="16.5" customHeight="1">
      <c r="B317" s="23"/>
      <c r="C317" s="24"/>
      <c r="D317" s="157" t="s">
        <v>142</v>
      </c>
      <c r="E317" s="24"/>
      <c r="F317" s="158" t="s">
        <v>472</v>
      </c>
      <c r="G317" s="24"/>
      <c r="H317" s="24"/>
      <c r="J317" s="24"/>
      <c r="K317" s="24"/>
      <c r="L317" s="43"/>
      <c r="M317" s="56"/>
      <c r="N317" s="24"/>
      <c r="O317" s="24"/>
      <c r="P317" s="24"/>
      <c r="Q317" s="24"/>
      <c r="R317" s="24"/>
      <c r="S317" s="24"/>
      <c r="T317" s="57"/>
      <c r="AT317" s="6" t="s">
        <v>142</v>
      </c>
      <c r="AU317" s="6" t="s">
        <v>78</v>
      </c>
    </row>
    <row r="318" spans="2:65" s="6" customFormat="1" ht="15.75" customHeight="1">
      <c r="B318" s="23"/>
      <c r="C318" s="145" t="s">
        <v>473</v>
      </c>
      <c r="D318" s="145" t="s">
        <v>136</v>
      </c>
      <c r="E318" s="146" t="s">
        <v>474</v>
      </c>
      <c r="F318" s="147" t="s">
        <v>475</v>
      </c>
      <c r="G318" s="148" t="s">
        <v>139</v>
      </c>
      <c r="H318" s="149">
        <v>172</v>
      </c>
      <c r="I318" s="150"/>
      <c r="J318" s="151">
        <f>ROUND($I$318*$H$318,2)</f>
        <v>0</v>
      </c>
      <c r="K318" s="147" t="s">
        <v>140</v>
      </c>
      <c r="L318" s="43"/>
      <c r="M318" s="152"/>
      <c r="N318" s="153" t="s">
        <v>42</v>
      </c>
      <c r="O318" s="24"/>
      <c r="P318" s="24"/>
      <c r="Q318" s="154">
        <v>0.03</v>
      </c>
      <c r="R318" s="154">
        <f>$Q$318*$H$318</f>
        <v>5.16</v>
      </c>
      <c r="S318" s="154">
        <v>0</v>
      </c>
      <c r="T318" s="155">
        <f>$S$318*$H$318</f>
        <v>0</v>
      </c>
      <c r="AR318" s="89" t="s">
        <v>84</v>
      </c>
      <c r="AT318" s="89" t="s">
        <v>136</v>
      </c>
      <c r="AU318" s="89" t="s">
        <v>78</v>
      </c>
      <c r="AY318" s="6" t="s">
        <v>134</v>
      </c>
      <c r="BE318" s="156">
        <f>IF($N$318="základní",$J$318,0)</f>
        <v>0</v>
      </c>
      <c r="BF318" s="156">
        <f>IF($N$318="snížená",$J$318,0)</f>
        <v>0</v>
      </c>
      <c r="BG318" s="156">
        <f>IF($N$318="zákl. přenesená",$J$318,0)</f>
        <v>0</v>
      </c>
      <c r="BH318" s="156">
        <f>IF($N$318="sníž. přenesená",$J$318,0)</f>
        <v>0</v>
      </c>
      <c r="BI318" s="156">
        <f>IF($N$318="nulová",$J$318,0)</f>
        <v>0</v>
      </c>
      <c r="BJ318" s="89" t="s">
        <v>20</v>
      </c>
      <c r="BK318" s="156">
        <f>ROUND($I$318*$H$318,2)</f>
        <v>0</v>
      </c>
      <c r="BL318" s="89" t="s">
        <v>84</v>
      </c>
      <c r="BM318" s="89" t="s">
        <v>476</v>
      </c>
    </row>
    <row r="319" spans="2:47" s="6" customFormat="1" ht="27" customHeight="1">
      <c r="B319" s="23"/>
      <c r="C319" s="24"/>
      <c r="D319" s="157" t="s">
        <v>142</v>
      </c>
      <c r="E319" s="24"/>
      <c r="F319" s="158" t="s">
        <v>477</v>
      </c>
      <c r="G319" s="24"/>
      <c r="H319" s="24"/>
      <c r="J319" s="24"/>
      <c r="K319" s="24"/>
      <c r="L319" s="43"/>
      <c r="M319" s="56"/>
      <c r="N319" s="24"/>
      <c r="O319" s="24"/>
      <c r="P319" s="24"/>
      <c r="Q319" s="24"/>
      <c r="R319" s="24"/>
      <c r="S319" s="24"/>
      <c r="T319" s="57"/>
      <c r="AT319" s="6" t="s">
        <v>142</v>
      </c>
      <c r="AU319" s="6" t="s">
        <v>78</v>
      </c>
    </row>
    <row r="320" spans="2:51" s="6" customFormat="1" ht="15.75" customHeight="1">
      <c r="B320" s="159"/>
      <c r="C320" s="160"/>
      <c r="D320" s="161" t="s">
        <v>144</v>
      </c>
      <c r="E320" s="160"/>
      <c r="F320" s="162" t="s">
        <v>478</v>
      </c>
      <c r="G320" s="160"/>
      <c r="H320" s="160"/>
      <c r="J320" s="160"/>
      <c r="K320" s="160"/>
      <c r="L320" s="163"/>
      <c r="M320" s="164"/>
      <c r="N320" s="160"/>
      <c r="O320" s="160"/>
      <c r="P320" s="160"/>
      <c r="Q320" s="160"/>
      <c r="R320" s="160"/>
      <c r="S320" s="160"/>
      <c r="T320" s="165"/>
      <c r="AT320" s="166" t="s">
        <v>144</v>
      </c>
      <c r="AU320" s="166" t="s">
        <v>78</v>
      </c>
      <c r="AV320" s="166" t="s">
        <v>20</v>
      </c>
      <c r="AW320" s="166" t="s">
        <v>99</v>
      </c>
      <c r="AX320" s="166" t="s">
        <v>71</v>
      </c>
      <c r="AY320" s="166" t="s">
        <v>134</v>
      </c>
    </row>
    <row r="321" spans="2:51" s="6" customFormat="1" ht="15.75" customHeight="1">
      <c r="B321" s="167"/>
      <c r="C321" s="168"/>
      <c r="D321" s="161" t="s">
        <v>144</v>
      </c>
      <c r="E321" s="168"/>
      <c r="F321" s="169" t="s">
        <v>479</v>
      </c>
      <c r="G321" s="168"/>
      <c r="H321" s="170">
        <v>172</v>
      </c>
      <c r="J321" s="168"/>
      <c r="K321" s="168"/>
      <c r="L321" s="171"/>
      <c r="M321" s="172"/>
      <c r="N321" s="168"/>
      <c r="O321" s="168"/>
      <c r="P321" s="168"/>
      <c r="Q321" s="168"/>
      <c r="R321" s="168"/>
      <c r="S321" s="168"/>
      <c r="T321" s="173"/>
      <c r="AT321" s="174" t="s">
        <v>144</v>
      </c>
      <c r="AU321" s="174" t="s">
        <v>78</v>
      </c>
      <c r="AV321" s="174" t="s">
        <v>78</v>
      </c>
      <c r="AW321" s="174" t="s">
        <v>99</v>
      </c>
      <c r="AX321" s="174" t="s">
        <v>20</v>
      </c>
      <c r="AY321" s="174" t="s">
        <v>134</v>
      </c>
    </row>
    <row r="322" spans="2:65" s="6" customFormat="1" ht="15.75" customHeight="1">
      <c r="B322" s="23"/>
      <c r="C322" s="145" t="s">
        <v>480</v>
      </c>
      <c r="D322" s="145" t="s">
        <v>136</v>
      </c>
      <c r="E322" s="146" t="s">
        <v>481</v>
      </c>
      <c r="F322" s="147" t="s">
        <v>482</v>
      </c>
      <c r="G322" s="148" t="s">
        <v>320</v>
      </c>
      <c r="H322" s="149">
        <v>7.5</v>
      </c>
      <c r="I322" s="150"/>
      <c r="J322" s="151">
        <f>ROUND($I$322*$H$322,2)</f>
        <v>0</v>
      </c>
      <c r="K322" s="147"/>
      <c r="L322" s="43"/>
      <c r="M322" s="152"/>
      <c r="N322" s="153" t="s">
        <v>42</v>
      </c>
      <c r="O322" s="24"/>
      <c r="P322" s="24"/>
      <c r="Q322" s="154">
        <v>0</v>
      </c>
      <c r="R322" s="154">
        <f>$Q$322*$H$322</f>
        <v>0</v>
      </c>
      <c r="S322" s="154">
        <v>0</v>
      </c>
      <c r="T322" s="155">
        <f>$S$322*$H$322</f>
        <v>0</v>
      </c>
      <c r="AR322" s="89" t="s">
        <v>84</v>
      </c>
      <c r="AT322" s="89" t="s">
        <v>136</v>
      </c>
      <c r="AU322" s="89" t="s">
        <v>78</v>
      </c>
      <c r="AY322" s="6" t="s">
        <v>134</v>
      </c>
      <c r="BE322" s="156">
        <f>IF($N$322="základní",$J$322,0)</f>
        <v>0</v>
      </c>
      <c r="BF322" s="156">
        <f>IF($N$322="snížená",$J$322,0)</f>
        <v>0</v>
      </c>
      <c r="BG322" s="156">
        <f>IF($N$322="zákl. přenesená",$J$322,0)</f>
        <v>0</v>
      </c>
      <c r="BH322" s="156">
        <f>IF($N$322="sníž. přenesená",$J$322,0)</f>
        <v>0</v>
      </c>
      <c r="BI322" s="156">
        <f>IF($N$322="nulová",$J$322,0)</f>
        <v>0</v>
      </c>
      <c r="BJ322" s="89" t="s">
        <v>20</v>
      </c>
      <c r="BK322" s="156">
        <f>ROUND($I$322*$H$322,2)</f>
        <v>0</v>
      </c>
      <c r="BL322" s="89" t="s">
        <v>84</v>
      </c>
      <c r="BM322" s="89" t="s">
        <v>483</v>
      </c>
    </row>
    <row r="323" spans="2:51" s="6" customFormat="1" ht="15.75" customHeight="1">
      <c r="B323" s="159"/>
      <c r="C323" s="160"/>
      <c r="D323" s="157" t="s">
        <v>144</v>
      </c>
      <c r="E323" s="162"/>
      <c r="F323" s="162" t="s">
        <v>453</v>
      </c>
      <c r="G323" s="160"/>
      <c r="H323" s="160"/>
      <c r="J323" s="160"/>
      <c r="K323" s="160"/>
      <c r="L323" s="163"/>
      <c r="M323" s="164"/>
      <c r="N323" s="160"/>
      <c r="O323" s="160"/>
      <c r="P323" s="160"/>
      <c r="Q323" s="160"/>
      <c r="R323" s="160"/>
      <c r="S323" s="160"/>
      <c r="T323" s="165"/>
      <c r="AT323" s="166" t="s">
        <v>144</v>
      </c>
      <c r="AU323" s="166" t="s">
        <v>78</v>
      </c>
      <c r="AV323" s="166" t="s">
        <v>20</v>
      </c>
      <c r="AW323" s="166" t="s">
        <v>99</v>
      </c>
      <c r="AX323" s="166" t="s">
        <v>71</v>
      </c>
      <c r="AY323" s="166" t="s">
        <v>134</v>
      </c>
    </row>
    <row r="324" spans="2:51" s="6" customFormat="1" ht="15.75" customHeight="1">
      <c r="B324" s="167"/>
      <c r="C324" s="168"/>
      <c r="D324" s="161" t="s">
        <v>144</v>
      </c>
      <c r="E324" s="168"/>
      <c r="F324" s="169" t="s">
        <v>484</v>
      </c>
      <c r="G324" s="168"/>
      <c r="H324" s="170">
        <v>7.5</v>
      </c>
      <c r="J324" s="168"/>
      <c r="K324" s="168"/>
      <c r="L324" s="171"/>
      <c r="M324" s="172"/>
      <c r="N324" s="168"/>
      <c r="O324" s="168"/>
      <c r="P324" s="168"/>
      <c r="Q324" s="168"/>
      <c r="R324" s="168"/>
      <c r="S324" s="168"/>
      <c r="T324" s="173"/>
      <c r="AT324" s="174" t="s">
        <v>144</v>
      </c>
      <c r="AU324" s="174" t="s">
        <v>78</v>
      </c>
      <c r="AV324" s="174" t="s">
        <v>78</v>
      </c>
      <c r="AW324" s="174" t="s">
        <v>99</v>
      </c>
      <c r="AX324" s="174" t="s">
        <v>20</v>
      </c>
      <c r="AY324" s="174" t="s">
        <v>134</v>
      </c>
    </row>
    <row r="325" spans="2:65" s="6" customFormat="1" ht="15.75" customHeight="1">
      <c r="B325" s="23"/>
      <c r="C325" s="145" t="s">
        <v>485</v>
      </c>
      <c r="D325" s="145" t="s">
        <v>136</v>
      </c>
      <c r="E325" s="146" t="s">
        <v>486</v>
      </c>
      <c r="F325" s="147" t="s">
        <v>487</v>
      </c>
      <c r="G325" s="148" t="s">
        <v>139</v>
      </c>
      <c r="H325" s="149">
        <v>210.91</v>
      </c>
      <c r="I325" s="150"/>
      <c r="J325" s="151">
        <f>ROUND($I$325*$H$325,2)</f>
        <v>0</v>
      </c>
      <c r="K325" s="147" t="s">
        <v>140</v>
      </c>
      <c r="L325" s="43"/>
      <c r="M325" s="152"/>
      <c r="N325" s="153" t="s">
        <v>42</v>
      </c>
      <c r="O325" s="24"/>
      <c r="P325" s="24"/>
      <c r="Q325" s="154">
        <v>0</v>
      </c>
      <c r="R325" s="154">
        <f>$Q$325*$H$325</f>
        <v>0</v>
      </c>
      <c r="S325" s="154">
        <v>0</v>
      </c>
      <c r="T325" s="155">
        <f>$S$325*$H$325</f>
        <v>0</v>
      </c>
      <c r="AR325" s="89" t="s">
        <v>84</v>
      </c>
      <c r="AT325" s="89" t="s">
        <v>136</v>
      </c>
      <c r="AU325" s="89" t="s">
        <v>78</v>
      </c>
      <c r="AY325" s="6" t="s">
        <v>134</v>
      </c>
      <c r="BE325" s="156">
        <f>IF($N$325="základní",$J$325,0)</f>
        <v>0</v>
      </c>
      <c r="BF325" s="156">
        <f>IF($N$325="snížená",$J$325,0)</f>
        <v>0</v>
      </c>
      <c r="BG325" s="156">
        <f>IF($N$325="zákl. přenesená",$J$325,0)</f>
        <v>0</v>
      </c>
      <c r="BH325" s="156">
        <f>IF($N$325="sníž. přenesená",$J$325,0)</f>
        <v>0</v>
      </c>
      <c r="BI325" s="156">
        <f>IF($N$325="nulová",$J$325,0)</f>
        <v>0</v>
      </c>
      <c r="BJ325" s="89" t="s">
        <v>20</v>
      </c>
      <c r="BK325" s="156">
        <f>ROUND($I$325*$H$325,2)</f>
        <v>0</v>
      </c>
      <c r="BL325" s="89" t="s">
        <v>84</v>
      </c>
      <c r="BM325" s="89" t="s">
        <v>488</v>
      </c>
    </row>
    <row r="326" spans="2:47" s="6" customFormat="1" ht="16.5" customHeight="1">
      <c r="B326" s="23"/>
      <c r="C326" s="24"/>
      <c r="D326" s="157" t="s">
        <v>142</v>
      </c>
      <c r="E326" s="24"/>
      <c r="F326" s="158" t="s">
        <v>489</v>
      </c>
      <c r="G326" s="24"/>
      <c r="H326" s="24"/>
      <c r="J326" s="24"/>
      <c r="K326" s="24"/>
      <c r="L326" s="43"/>
      <c r="M326" s="56"/>
      <c r="N326" s="24"/>
      <c r="O326" s="24"/>
      <c r="P326" s="24"/>
      <c r="Q326" s="24"/>
      <c r="R326" s="24"/>
      <c r="S326" s="24"/>
      <c r="T326" s="57"/>
      <c r="AT326" s="6" t="s">
        <v>142</v>
      </c>
      <c r="AU326" s="6" t="s">
        <v>78</v>
      </c>
    </row>
    <row r="327" spans="2:65" s="6" customFormat="1" ht="15.75" customHeight="1">
      <c r="B327" s="23"/>
      <c r="C327" s="145" t="s">
        <v>490</v>
      </c>
      <c r="D327" s="145" t="s">
        <v>136</v>
      </c>
      <c r="E327" s="146" t="s">
        <v>491</v>
      </c>
      <c r="F327" s="147" t="s">
        <v>492</v>
      </c>
      <c r="G327" s="148" t="s">
        <v>151</v>
      </c>
      <c r="H327" s="149">
        <v>10.8</v>
      </c>
      <c r="I327" s="150"/>
      <c r="J327" s="151">
        <f>ROUND($I$327*$H$327,2)</f>
        <v>0</v>
      </c>
      <c r="K327" s="147" t="s">
        <v>140</v>
      </c>
      <c r="L327" s="43"/>
      <c r="M327" s="152"/>
      <c r="N327" s="153" t="s">
        <v>42</v>
      </c>
      <c r="O327" s="24"/>
      <c r="P327" s="24"/>
      <c r="Q327" s="154">
        <v>2.45329</v>
      </c>
      <c r="R327" s="154">
        <f>$Q$327*$H$327</f>
        <v>26.495532</v>
      </c>
      <c r="S327" s="154">
        <v>0</v>
      </c>
      <c r="T327" s="155">
        <f>$S$327*$H$327</f>
        <v>0</v>
      </c>
      <c r="AR327" s="89" t="s">
        <v>84</v>
      </c>
      <c r="AT327" s="89" t="s">
        <v>136</v>
      </c>
      <c r="AU327" s="89" t="s">
        <v>78</v>
      </c>
      <c r="AY327" s="6" t="s">
        <v>134</v>
      </c>
      <c r="BE327" s="156">
        <f>IF($N$327="základní",$J$327,0)</f>
        <v>0</v>
      </c>
      <c r="BF327" s="156">
        <f>IF($N$327="snížená",$J$327,0)</f>
        <v>0</v>
      </c>
      <c r="BG327" s="156">
        <f>IF($N$327="zákl. přenesená",$J$327,0)</f>
        <v>0</v>
      </c>
      <c r="BH327" s="156">
        <f>IF($N$327="sníž. přenesená",$J$327,0)</f>
        <v>0</v>
      </c>
      <c r="BI327" s="156">
        <f>IF($N$327="nulová",$J$327,0)</f>
        <v>0</v>
      </c>
      <c r="BJ327" s="89" t="s">
        <v>20</v>
      </c>
      <c r="BK327" s="156">
        <f>ROUND($I$327*$H$327,2)</f>
        <v>0</v>
      </c>
      <c r="BL327" s="89" t="s">
        <v>84</v>
      </c>
      <c r="BM327" s="89" t="s">
        <v>493</v>
      </c>
    </row>
    <row r="328" spans="2:47" s="6" customFormat="1" ht="16.5" customHeight="1">
      <c r="B328" s="23"/>
      <c r="C328" s="24"/>
      <c r="D328" s="157" t="s">
        <v>142</v>
      </c>
      <c r="E328" s="24"/>
      <c r="F328" s="158" t="s">
        <v>494</v>
      </c>
      <c r="G328" s="24"/>
      <c r="H328" s="24"/>
      <c r="J328" s="24"/>
      <c r="K328" s="24"/>
      <c r="L328" s="43"/>
      <c r="M328" s="56"/>
      <c r="N328" s="24"/>
      <c r="O328" s="24"/>
      <c r="P328" s="24"/>
      <c r="Q328" s="24"/>
      <c r="R328" s="24"/>
      <c r="S328" s="24"/>
      <c r="T328" s="57"/>
      <c r="AT328" s="6" t="s">
        <v>142</v>
      </c>
      <c r="AU328" s="6" t="s">
        <v>78</v>
      </c>
    </row>
    <row r="329" spans="2:51" s="6" customFormat="1" ht="15.75" customHeight="1">
      <c r="B329" s="159"/>
      <c r="C329" s="160"/>
      <c r="D329" s="161" t="s">
        <v>144</v>
      </c>
      <c r="E329" s="160"/>
      <c r="F329" s="162" t="s">
        <v>453</v>
      </c>
      <c r="G329" s="160"/>
      <c r="H329" s="160"/>
      <c r="J329" s="160"/>
      <c r="K329" s="160"/>
      <c r="L329" s="163"/>
      <c r="M329" s="164"/>
      <c r="N329" s="160"/>
      <c r="O329" s="160"/>
      <c r="P329" s="160"/>
      <c r="Q329" s="160"/>
      <c r="R329" s="160"/>
      <c r="S329" s="160"/>
      <c r="T329" s="165"/>
      <c r="AT329" s="166" t="s">
        <v>144</v>
      </c>
      <c r="AU329" s="166" t="s">
        <v>78</v>
      </c>
      <c r="AV329" s="166" t="s">
        <v>20</v>
      </c>
      <c r="AW329" s="166" t="s">
        <v>99</v>
      </c>
      <c r="AX329" s="166" t="s">
        <v>71</v>
      </c>
      <c r="AY329" s="166" t="s">
        <v>134</v>
      </c>
    </row>
    <row r="330" spans="2:51" s="6" customFormat="1" ht="15.75" customHeight="1">
      <c r="B330" s="167"/>
      <c r="C330" s="168"/>
      <c r="D330" s="161" t="s">
        <v>144</v>
      </c>
      <c r="E330" s="168"/>
      <c r="F330" s="169" t="s">
        <v>495</v>
      </c>
      <c r="G330" s="168"/>
      <c r="H330" s="170">
        <v>10.8</v>
      </c>
      <c r="J330" s="168"/>
      <c r="K330" s="168"/>
      <c r="L330" s="171"/>
      <c r="M330" s="172"/>
      <c r="N330" s="168"/>
      <c r="O330" s="168"/>
      <c r="P330" s="168"/>
      <c r="Q330" s="168"/>
      <c r="R330" s="168"/>
      <c r="S330" s="168"/>
      <c r="T330" s="173"/>
      <c r="AT330" s="174" t="s">
        <v>144</v>
      </c>
      <c r="AU330" s="174" t="s">
        <v>78</v>
      </c>
      <c r="AV330" s="174" t="s">
        <v>78</v>
      </c>
      <c r="AW330" s="174" t="s">
        <v>99</v>
      </c>
      <c r="AX330" s="174" t="s">
        <v>20</v>
      </c>
      <c r="AY330" s="174" t="s">
        <v>134</v>
      </c>
    </row>
    <row r="331" spans="2:65" s="6" customFormat="1" ht="15.75" customHeight="1">
      <c r="B331" s="23"/>
      <c r="C331" s="145" t="s">
        <v>496</v>
      </c>
      <c r="D331" s="145" t="s">
        <v>136</v>
      </c>
      <c r="E331" s="146" t="s">
        <v>497</v>
      </c>
      <c r="F331" s="147" t="s">
        <v>498</v>
      </c>
      <c r="G331" s="148" t="s">
        <v>151</v>
      </c>
      <c r="H331" s="149">
        <v>10.8</v>
      </c>
      <c r="I331" s="150"/>
      <c r="J331" s="151">
        <f>ROUND($I$331*$H$331,2)</f>
        <v>0</v>
      </c>
      <c r="K331" s="147" t="s">
        <v>140</v>
      </c>
      <c r="L331" s="43"/>
      <c r="M331" s="152"/>
      <c r="N331" s="153" t="s">
        <v>42</v>
      </c>
      <c r="O331" s="24"/>
      <c r="P331" s="24"/>
      <c r="Q331" s="154">
        <v>0</v>
      </c>
      <c r="R331" s="154">
        <f>$Q$331*$H$331</f>
        <v>0</v>
      </c>
      <c r="S331" s="154">
        <v>0</v>
      </c>
      <c r="T331" s="155">
        <f>$S$331*$H$331</f>
        <v>0</v>
      </c>
      <c r="AR331" s="89" t="s">
        <v>84</v>
      </c>
      <c r="AT331" s="89" t="s">
        <v>136</v>
      </c>
      <c r="AU331" s="89" t="s">
        <v>78</v>
      </c>
      <c r="AY331" s="6" t="s">
        <v>134</v>
      </c>
      <c r="BE331" s="156">
        <f>IF($N$331="základní",$J$331,0)</f>
        <v>0</v>
      </c>
      <c r="BF331" s="156">
        <f>IF($N$331="snížená",$J$331,0)</f>
        <v>0</v>
      </c>
      <c r="BG331" s="156">
        <f>IF($N$331="zákl. přenesená",$J$331,0)</f>
        <v>0</v>
      </c>
      <c r="BH331" s="156">
        <f>IF($N$331="sníž. přenesená",$J$331,0)</f>
        <v>0</v>
      </c>
      <c r="BI331" s="156">
        <f>IF($N$331="nulová",$J$331,0)</f>
        <v>0</v>
      </c>
      <c r="BJ331" s="89" t="s">
        <v>20</v>
      </c>
      <c r="BK331" s="156">
        <f>ROUND($I$331*$H$331,2)</f>
        <v>0</v>
      </c>
      <c r="BL331" s="89" t="s">
        <v>84</v>
      </c>
      <c r="BM331" s="89" t="s">
        <v>499</v>
      </c>
    </row>
    <row r="332" spans="2:47" s="6" customFormat="1" ht="16.5" customHeight="1">
      <c r="B332" s="23"/>
      <c r="C332" s="24"/>
      <c r="D332" s="157" t="s">
        <v>142</v>
      </c>
      <c r="E332" s="24"/>
      <c r="F332" s="158" t="s">
        <v>500</v>
      </c>
      <c r="G332" s="24"/>
      <c r="H332" s="24"/>
      <c r="J332" s="24"/>
      <c r="K332" s="24"/>
      <c r="L332" s="43"/>
      <c r="M332" s="56"/>
      <c r="N332" s="24"/>
      <c r="O332" s="24"/>
      <c r="P332" s="24"/>
      <c r="Q332" s="24"/>
      <c r="R332" s="24"/>
      <c r="S332" s="24"/>
      <c r="T332" s="57"/>
      <c r="AT332" s="6" t="s">
        <v>142</v>
      </c>
      <c r="AU332" s="6" t="s">
        <v>78</v>
      </c>
    </row>
    <row r="333" spans="2:65" s="6" customFormat="1" ht="15.75" customHeight="1">
      <c r="B333" s="23"/>
      <c r="C333" s="145" t="s">
        <v>501</v>
      </c>
      <c r="D333" s="145" t="s">
        <v>136</v>
      </c>
      <c r="E333" s="146" t="s">
        <v>502</v>
      </c>
      <c r="F333" s="147" t="s">
        <v>503</v>
      </c>
      <c r="G333" s="148" t="s">
        <v>151</v>
      </c>
      <c r="H333" s="149">
        <v>10.8</v>
      </c>
      <c r="I333" s="150"/>
      <c r="J333" s="151">
        <f>ROUND($I$333*$H$333,2)</f>
        <v>0</v>
      </c>
      <c r="K333" s="147" t="s">
        <v>140</v>
      </c>
      <c r="L333" s="43"/>
      <c r="M333" s="152"/>
      <c r="N333" s="153" t="s">
        <v>42</v>
      </c>
      <c r="O333" s="24"/>
      <c r="P333" s="24"/>
      <c r="Q333" s="154">
        <v>0</v>
      </c>
      <c r="R333" s="154">
        <f>$Q$333*$H$333</f>
        <v>0</v>
      </c>
      <c r="S333" s="154">
        <v>0</v>
      </c>
      <c r="T333" s="155">
        <f>$S$333*$H$333</f>
        <v>0</v>
      </c>
      <c r="AR333" s="89" t="s">
        <v>84</v>
      </c>
      <c r="AT333" s="89" t="s">
        <v>136</v>
      </c>
      <c r="AU333" s="89" t="s">
        <v>78</v>
      </c>
      <c r="AY333" s="6" t="s">
        <v>134</v>
      </c>
      <c r="BE333" s="156">
        <f>IF($N$333="základní",$J$333,0)</f>
        <v>0</v>
      </c>
      <c r="BF333" s="156">
        <f>IF($N$333="snížená",$J$333,0)</f>
        <v>0</v>
      </c>
      <c r="BG333" s="156">
        <f>IF($N$333="zákl. přenesená",$J$333,0)</f>
        <v>0</v>
      </c>
      <c r="BH333" s="156">
        <f>IF($N$333="sníž. přenesená",$J$333,0)</f>
        <v>0</v>
      </c>
      <c r="BI333" s="156">
        <f>IF($N$333="nulová",$J$333,0)</f>
        <v>0</v>
      </c>
      <c r="BJ333" s="89" t="s">
        <v>20</v>
      </c>
      <c r="BK333" s="156">
        <f>ROUND($I$333*$H$333,2)</f>
        <v>0</v>
      </c>
      <c r="BL333" s="89" t="s">
        <v>84</v>
      </c>
      <c r="BM333" s="89" t="s">
        <v>504</v>
      </c>
    </row>
    <row r="334" spans="2:47" s="6" customFormat="1" ht="27" customHeight="1">
      <c r="B334" s="23"/>
      <c r="C334" s="24"/>
      <c r="D334" s="157" t="s">
        <v>142</v>
      </c>
      <c r="E334" s="24"/>
      <c r="F334" s="158" t="s">
        <v>505</v>
      </c>
      <c r="G334" s="24"/>
      <c r="H334" s="24"/>
      <c r="J334" s="24"/>
      <c r="K334" s="24"/>
      <c r="L334" s="43"/>
      <c r="M334" s="56"/>
      <c r="N334" s="24"/>
      <c r="O334" s="24"/>
      <c r="P334" s="24"/>
      <c r="Q334" s="24"/>
      <c r="R334" s="24"/>
      <c r="S334" s="24"/>
      <c r="T334" s="57"/>
      <c r="AT334" s="6" t="s">
        <v>142</v>
      </c>
      <c r="AU334" s="6" t="s">
        <v>78</v>
      </c>
    </row>
    <row r="335" spans="2:65" s="6" customFormat="1" ht="15.75" customHeight="1">
      <c r="B335" s="23"/>
      <c r="C335" s="145" t="s">
        <v>506</v>
      </c>
      <c r="D335" s="145" t="s">
        <v>136</v>
      </c>
      <c r="E335" s="146" t="s">
        <v>507</v>
      </c>
      <c r="F335" s="147" t="s">
        <v>508</v>
      </c>
      <c r="G335" s="148" t="s">
        <v>197</v>
      </c>
      <c r="H335" s="149">
        <v>1.299</v>
      </c>
      <c r="I335" s="150"/>
      <c r="J335" s="151">
        <f>ROUND($I$335*$H$335,2)</f>
        <v>0</v>
      </c>
      <c r="K335" s="147" t="s">
        <v>140</v>
      </c>
      <c r="L335" s="43"/>
      <c r="M335" s="152"/>
      <c r="N335" s="153" t="s">
        <v>42</v>
      </c>
      <c r="O335" s="24"/>
      <c r="P335" s="24"/>
      <c r="Q335" s="154">
        <v>1.05306</v>
      </c>
      <c r="R335" s="154">
        <f>$Q$335*$H$335</f>
        <v>1.36792494</v>
      </c>
      <c r="S335" s="154">
        <v>0</v>
      </c>
      <c r="T335" s="155">
        <f>$S$335*$H$335</f>
        <v>0</v>
      </c>
      <c r="AR335" s="89" t="s">
        <v>84</v>
      </c>
      <c r="AT335" s="89" t="s">
        <v>136</v>
      </c>
      <c r="AU335" s="89" t="s">
        <v>78</v>
      </c>
      <c r="AY335" s="6" t="s">
        <v>134</v>
      </c>
      <c r="BE335" s="156">
        <f>IF($N$335="základní",$J$335,0)</f>
        <v>0</v>
      </c>
      <c r="BF335" s="156">
        <f>IF($N$335="snížená",$J$335,0)</f>
        <v>0</v>
      </c>
      <c r="BG335" s="156">
        <f>IF($N$335="zákl. přenesená",$J$335,0)</f>
        <v>0</v>
      </c>
      <c r="BH335" s="156">
        <f>IF($N$335="sníž. přenesená",$J$335,0)</f>
        <v>0</v>
      </c>
      <c r="BI335" s="156">
        <f>IF($N$335="nulová",$J$335,0)</f>
        <v>0</v>
      </c>
      <c r="BJ335" s="89" t="s">
        <v>20</v>
      </c>
      <c r="BK335" s="156">
        <f>ROUND($I$335*$H$335,2)</f>
        <v>0</v>
      </c>
      <c r="BL335" s="89" t="s">
        <v>84</v>
      </c>
      <c r="BM335" s="89" t="s">
        <v>509</v>
      </c>
    </row>
    <row r="336" spans="2:47" s="6" customFormat="1" ht="16.5" customHeight="1">
      <c r="B336" s="23"/>
      <c r="C336" s="24"/>
      <c r="D336" s="157" t="s">
        <v>142</v>
      </c>
      <c r="E336" s="24"/>
      <c r="F336" s="158" t="s">
        <v>510</v>
      </c>
      <c r="G336" s="24"/>
      <c r="H336" s="24"/>
      <c r="J336" s="24"/>
      <c r="K336" s="24"/>
      <c r="L336" s="43"/>
      <c r="M336" s="56"/>
      <c r="N336" s="24"/>
      <c r="O336" s="24"/>
      <c r="P336" s="24"/>
      <c r="Q336" s="24"/>
      <c r="R336" s="24"/>
      <c r="S336" s="24"/>
      <c r="T336" s="57"/>
      <c r="AT336" s="6" t="s">
        <v>142</v>
      </c>
      <c r="AU336" s="6" t="s">
        <v>78</v>
      </c>
    </row>
    <row r="337" spans="2:51" s="6" customFormat="1" ht="15.75" customHeight="1">
      <c r="B337" s="159"/>
      <c r="C337" s="160"/>
      <c r="D337" s="161" t="s">
        <v>144</v>
      </c>
      <c r="E337" s="160"/>
      <c r="F337" s="162" t="s">
        <v>453</v>
      </c>
      <c r="G337" s="160"/>
      <c r="H337" s="160"/>
      <c r="J337" s="160"/>
      <c r="K337" s="160"/>
      <c r="L337" s="163"/>
      <c r="M337" s="164"/>
      <c r="N337" s="160"/>
      <c r="O337" s="160"/>
      <c r="P337" s="160"/>
      <c r="Q337" s="160"/>
      <c r="R337" s="160"/>
      <c r="S337" s="160"/>
      <c r="T337" s="165"/>
      <c r="AT337" s="166" t="s">
        <v>144</v>
      </c>
      <c r="AU337" s="166" t="s">
        <v>78</v>
      </c>
      <c r="AV337" s="166" t="s">
        <v>20</v>
      </c>
      <c r="AW337" s="166" t="s">
        <v>99</v>
      </c>
      <c r="AX337" s="166" t="s">
        <v>71</v>
      </c>
      <c r="AY337" s="166" t="s">
        <v>134</v>
      </c>
    </row>
    <row r="338" spans="2:51" s="6" customFormat="1" ht="15.75" customHeight="1">
      <c r="B338" s="167"/>
      <c r="C338" s="168"/>
      <c r="D338" s="161" t="s">
        <v>144</v>
      </c>
      <c r="E338" s="168"/>
      <c r="F338" s="169" t="s">
        <v>511</v>
      </c>
      <c r="G338" s="168"/>
      <c r="H338" s="170">
        <v>1.251</v>
      </c>
      <c r="J338" s="168"/>
      <c r="K338" s="168"/>
      <c r="L338" s="171"/>
      <c r="M338" s="172"/>
      <c r="N338" s="168"/>
      <c r="O338" s="168"/>
      <c r="P338" s="168"/>
      <c r="Q338" s="168"/>
      <c r="R338" s="168"/>
      <c r="S338" s="168"/>
      <c r="T338" s="173"/>
      <c r="AT338" s="174" t="s">
        <v>144</v>
      </c>
      <c r="AU338" s="174" t="s">
        <v>78</v>
      </c>
      <c r="AV338" s="174" t="s">
        <v>78</v>
      </c>
      <c r="AW338" s="174" t="s">
        <v>99</v>
      </c>
      <c r="AX338" s="174" t="s">
        <v>71</v>
      </c>
      <c r="AY338" s="174" t="s">
        <v>134</v>
      </c>
    </row>
    <row r="339" spans="2:51" s="6" customFormat="1" ht="15.75" customHeight="1">
      <c r="B339" s="159"/>
      <c r="C339" s="160"/>
      <c r="D339" s="161" t="s">
        <v>144</v>
      </c>
      <c r="E339" s="160"/>
      <c r="F339" s="162" t="s">
        <v>231</v>
      </c>
      <c r="G339" s="160"/>
      <c r="H339" s="160"/>
      <c r="J339" s="160"/>
      <c r="K339" s="160"/>
      <c r="L339" s="163"/>
      <c r="M339" s="164"/>
      <c r="N339" s="160"/>
      <c r="O339" s="160"/>
      <c r="P339" s="160"/>
      <c r="Q339" s="160"/>
      <c r="R339" s="160"/>
      <c r="S339" s="160"/>
      <c r="T339" s="165"/>
      <c r="AT339" s="166" t="s">
        <v>144</v>
      </c>
      <c r="AU339" s="166" t="s">
        <v>78</v>
      </c>
      <c r="AV339" s="166" t="s">
        <v>20</v>
      </c>
      <c r="AW339" s="166" t="s">
        <v>99</v>
      </c>
      <c r="AX339" s="166" t="s">
        <v>71</v>
      </c>
      <c r="AY339" s="166" t="s">
        <v>134</v>
      </c>
    </row>
    <row r="340" spans="2:51" s="6" customFormat="1" ht="15.75" customHeight="1">
      <c r="B340" s="167"/>
      <c r="C340" s="168"/>
      <c r="D340" s="161" t="s">
        <v>144</v>
      </c>
      <c r="E340" s="168"/>
      <c r="F340" s="169" t="s">
        <v>512</v>
      </c>
      <c r="G340" s="168"/>
      <c r="H340" s="170">
        <v>0.048</v>
      </c>
      <c r="J340" s="168"/>
      <c r="K340" s="168"/>
      <c r="L340" s="171"/>
      <c r="M340" s="172"/>
      <c r="N340" s="168"/>
      <c r="O340" s="168"/>
      <c r="P340" s="168"/>
      <c r="Q340" s="168"/>
      <c r="R340" s="168"/>
      <c r="S340" s="168"/>
      <c r="T340" s="173"/>
      <c r="AT340" s="174" t="s">
        <v>144</v>
      </c>
      <c r="AU340" s="174" t="s">
        <v>78</v>
      </c>
      <c r="AV340" s="174" t="s">
        <v>78</v>
      </c>
      <c r="AW340" s="174" t="s">
        <v>99</v>
      </c>
      <c r="AX340" s="174" t="s">
        <v>71</v>
      </c>
      <c r="AY340" s="174" t="s">
        <v>134</v>
      </c>
    </row>
    <row r="341" spans="2:51" s="6" customFormat="1" ht="15.75" customHeight="1">
      <c r="B341" s="175"/>
      <c r="C341" s="176"/>
      <c r="D341" s="161" t="s">
        <v>144</v>
      </c>
      <c r="E341" s="176"/>
      <c r="F341" s="177" t="s">
        <v>148</v>
      </c>
      <c r="G341" s="176"/>
      <c r="H341" s="178">
        <v>1.299</v>
      </c>
      <c r="J341" s="176"/>
      <c r="K341" s="176"/>
      <c r="L341" s="179"/>
      <c r="M341" s="180"/>
      <c r="N341" s="176"/>
      <c r="O341" s="176"/>
      <c r="P341" s="176"/>
      <c r="Q341" s="176"/>
      <c r="R341" s="176"/>
      <c r="S341" s="176"/>
      <c r="T341" s="181"/>
      <c r="AT341" s="182" t="s">
        <v>144</v>
      </c>
      <c r="AU341" s="182" t="s">
        <v>78</v>
      </c>
      <c r="AV341" s="182" t="s">
        <v>84</v>
      </c>
      <c r="AW341" s="182" t="s">
        <v>99</v>
      </c>
      <c r="AX341" s="182" t="s">
        <v>20</v>
      </c>
      <c r="AY341" s="182" t="s">
        <v>134</v>
      </c>
    </row>
    <row r="342" spans="2:65" s="6" customFormat="1" ht="15.75" customHeight="1">
      <c r="B342" s="23"/>
      <c r="C342" s="145" t="s">
        <v>513</v>
      </c>
      <c r="D342" s="145" t="s">
        <v>136</v>
      </c>
      <c r="E342" s="146" t="s">
        <v>514</v>
      </c>
      <c r="F342" s="147" t="s">
        <v>515</v>
      </c>
      <c r="G342" s="148" t="s">
        <v>139</v>
      </c>
      <c r="H342" s="149">
        <v>14.4</v>
      </c>
      <c r="I342" s="150"/>
      <c r="J342" s="151">
        <f>ROUND($I$342*$H$342,2)</f>
        <v>0</v>
      </c>
      <c r="K342" s="147" t="s">
        <v>140</v>
      </c>
      <c r="L342" s="43"/>
      <c r="M342" s="152"/>
      <c r="N342" s="153" t="s">
        <v>42</v>
      </c>
      <c r="O342" s="24"/>
      <c r="P342" s="24"/>
      <c r="Q342" s="154">
        <v>0.1155</v>
      </c>
      <c r="R342" s="154">
        <f>$Q$342*$H$342</f>
        <v>1.6632</v>
      </c>
      <c r="S342" s="154">
        <v>0</v>
      </c>
      <c r="T342" s="155">
        <f>$S$342*$H$342</f>
        <v>0</v>
      </c>
      <c r="AR342" s="89" t="s">
        <v>84</v>
      </c>
      <c r="AT342" s="89" t="s">
        <v>136</v>
      </c>
      <c r="AU342" s="89" t="s">
        <v>78</v>
      </c>
      <c r="AY342" s="6" t="s">
        <v>134</v>
      </c>
      <c r="BE342" s="156">
        <f>IF($N$342="základní",$J$342,0)</f>
        <v>0</v>
      </c>
      <c r="BF342" s="156">
        <f>IF($N$342="snížená",$J$342,0)</f>
        <v>0</v>
      </c>
      <c r="BG342" s="156">
        <f>IF($N$342="zákl. přenesená",$J$342,0)</f>
        <v>0</v>
      </c>
      <c r="BH342" s="156">
        <f>IF($N$342="sníž. přenesená",$J$342,0)</f>
        <v>0</v>
      </c>
      <c r="BI342" s="156">
        <f>IF($N$342="nulová",$J$342,0)</f>
        <v>0</v>
      </c>
      <c r="BJ342" s="89" t="s">
        <v>20</v>
      </c>
      <c r="BK342" s="156">
        <f>ROUND($I$342*$H$342,2)</f>
        <v>0</v>
      </c>
      <c r="BL342" s="89" t="s">
        <v>84</v>
      </c>
      <c r="BM342" s="89" t="s">
        <v>516</v>
      </c>
    </row>
    <row r="343" spans="2:47" s="6" customFormat="1" ht="16.5" customHeight="1">
      <c r="B343" s="23"/>
      <c r="C343" s="24"/>
      <c r="D343" s="157" t="s">
        <v>142</v>
      </c>
      <c r="E343" s="24"/>
      <c r="F343" s="158" t="s">
        <v>517</v>
      </c>
      <c r="G343" s="24"/>
      <c r="H343" s="24"/>
      <c r="J343" s="24"/>
      <c r="K343" s="24"/>
      <c r="L343" s="43"/>
      <c r="M343" s="56"/>
      <c r="N343" s="24"/>
      <c r="O343" s="24"/>
      <c r="P343" s="24"/>
      <c r="Q343" s="24"/>
      <c r="R343" s="24"/>
      <c r="S343" s="24"/>
      <c r="T343" s="57"/>
      <c r="AT343" s="6" t="s">
        <v>142</v>
      </c>
      <c r="AU343" s="6" t="s">
        <v>78</v>
      </c>
    </row>
    <row r="344" spans="2:51" s="6" customFormat="1" ht="15.75" customHeight="1">
      <c r="B344" s="159"/>
      <c r="C344" s="160"/>
      <c r="D344" s="161" t="s">
        <v>144</v>
      </c>
      <c r="E344" s="160"/>
      <c r="F344" s="162" t="s">
        <v>231</v>
      </c>
      <c r="G344" s="160"/>
      <c r="H344" s="160"/>
      <c r="J344" s="160"/>
      <c r="K344" s="160"/>
      <c r="L344" s="163"/>
      <c r="M344" s="164"/>
      <c r="N344" s="160"/>
      <c r="O344" s="160"/>
      <c r="P344" s="160"/>
      <c r="Q344" s="160"/>
      <c r="R344" s="160"/>
      <c r="S344" s="160"/>
      <c r="T344" s="165"/>
      <c r="AT344" s="166" t="s">
        <v>144</v>
      </c>
      <c r="AU344" s="166" t="s">
        <v>78</v>
      </c>
      <c r="AV344" s="166" t="s">
        <v>20</v>
      </c>
      <c r="AW344" s="166" t="s">
        <v>99</v>
      </c>
      <c r="AX344" s="166" t="s">
        <v>71</v>
      </c>
      <c r="AY344" s="166" t="s">
        <v>134</v>
      </c>
    </row>
    <row r="345" spans="2:51" s="6" customFormat="1" ht="15.75" customHeight="1">
      <c r="B345" s="167"/>
      <c r="C345" s="168"/>
      <c r="D345" s="161" t="s">
        <v>144</v>
      </c>
      <c r="E345" s="168"/>
      <c r="F345" s="169" t="s">
        <v>518</v>
      </c>
      <c r="G345" s="168"/>
      <c r="H345" s="170">
        <v>14.4</v>
      </c>
      <c r="J345" s="168"/>
      <c r="K345" s="168"/>
      <c r="L345" s="171"/>
      <c r="M345" s="172"/>
      <c r="N345" s="168"/>
      <c r="O345" s="168"/>
      <c r="P345" s="168"/>
      <c r="Q345" s="168"/>
      <c r="R345" s="168"/>
      <c r="S345" s="168"/>
      <c r="T345" s="173"/>
      <c r="AT345" s="174" t="s">
        <v>144</v>
      </c>
      <c r="AU345" s="174" t="s">
        <v>78</v>
      </c>
      <c r="AV345" s="174" t="s">
        <v>78</v>
      </c>
      <c r="AW345" s="174" t="s">
        <v>99</v>
      </c>
      <c r="AX345" s="174" t="s">
        <v>20</v>
      </c>
      <c r="AY345" s="174" t="s">
        <v>134</v>
      </c>
    </row>
    <row r="346" spans="2:63" s="132" customFormat="1" ht="30.75" customHeight="1">
      <c r="B346" s="133"/>
      <c r="C346" s="134"/>
      <c r="D346" s="134" t="s">
        <v>70</v>
      </c>
      <c r="E346" s="143" t="s">
        <v>194</v>
      </c>
      <c r="F346" s="143" t="s">
        <v>519</v>
      </c>
      <c r="G346" s="134"/>
      <c r="H346" s="134"/>
      <c r="J346" s="144">
        <f>$BK$346</f>
        <v>0</v>
      </c>
      <c r="K346" s="134"/>
      <c r="L346" s="137"/>
      <c r="M346" s="138"/>
      <c r="N346" s="134"/>
      <c r="O346" s="134"/>
      <c r="P346" s="139">
        <f>$P$347+SUM($P$348:$P$462)</f>
        <v>0</v>
      </c>
      <c r="Q346" s="134"/>
      <c r="R346" s="139">
        <f>$R$347+SUM($R$348:$R$462)</f>
        <v>15.101489999999998</v>
      </c>
      <c r="S346" s="134"/>
      <c r="T346" s="140">
        <f>$T$347+SUM($T$348:$T$462)</f>
        <v>705.9171140000001</v>
      </c>
      <c r="AR346" s="141" t="s">
        <v>20</v>
      </c>
      <c r="AT346" s="141" t="s">
        <v>70</v>
      </c>
      <c r="AU346" s="141" t="s">
        <v>20</v>
      </c>
      <c r="AY346" s="141" t="s">
        <v>134</v>
      </c>
      <c r="BK346" s="142">
        <f>$BK$347+SUM($BK$348:$BK$462)</f>
        <v>0</v>
      </c>
    </row>
    <row r="347" spans="2:65" s="6" customFormat="1" ht="15.75" customHeight="1">
      <c r="B347" s="23"/>
      <c r="C347" s="145" t="s">
        <v>520</v>
      </c>
      <c r="D347" s="145" t="s">
        <v>136</v>
      </c>
      <c r="E347" s="146" t="s">
        <v>521</v>
      </c>
      <c r="F347" s="147" t="s">
        <v>522</v>
      </c>
      <c r="G347" s="148" t="s">
        <v>139</v>
      </c>
      <c r="H347" s="149">
        <v>423.763</v>
      </c>
      <c r="I347" s="150"/>
      <c r="J347" s="151">
        <f>ROUND($I$347*$H$347,2)</f>
        <v>0</v>
      </c>
      <c r="K347" s="147" t="s">
        <v>140</v>
      </c>
      <c r="L347" s="43"/>
      <c r="M347" s="152"/>
      <c r="N347" s="153" t="s">
        <v>42</v>
      </c>
      <c r="O347" s="24"/>
      <c r="P347" s="24"/>
      <c r="Q347" s="154">
        <v>0</v>
      </c>
      <c r="R347" s="154">
        <f>$Q$347*$H$347</f>
        <v>0</v>
      </c>
      <c r="S347" s="154">
        <v>0</v>
      </c>
      <c r="T347" s="155">
        <f>$S$347*$H$347</f>
        <v>0</v>
      </c>
      <c r="AR347" s="89" t="s">
        <v>84</v>
      </c>
      <c r="AT347" s="89" t="s">
        <v>136</v>
      </c>
      <c r="AU347" s="89" t="s">
        <v>78</v>
      </c>
      <c r="AY347" s="6" t="s">
        <v>134</v>
      </c>
      <c r="BE347" s="156">
        <f>IF($N$347="základní",$J$347,0)</f>
        <v>0</v>
      </c>
      <c r="BF347" s="156">
        <f>IF($N$347="snížená",$J$347,0)</f>
        <v>0</v>
      </c>
      <c r="BG347" s="156">
        <f>IF($N$347="zákl. přenesená",$J$347,0)</f>
        <v>0</v>
      </c>
      <c r="BH347" s="156">
        <f>IF($N$347="sníž. přenesená",$J$347,0)</f>
        <v>0</v>
      </c>
      <c r="BI347" s="156">
        <f>IF($N$347="nulová",$J$347,0)</f>
        <v>0</v>
      </c>
      <c r="BJ347" s="89" t="s">
        <v>20</v>
      </c>
      <c r="BK347" s="156">
        <f>ROUND($I$347*$H$347,2)</f>
        <v>0</v>
      </c>
      <c r="BL347" s="89" t="s">
        <v>84</v>
      </c>
      <c r="BM347" s="89" t="s">
        <v>523</v>
      </c>
    </row>
    <row r="348" spans="2:47" s="6" customFormat="1" ht="16.5" customHeight="1">
      <c r="B348" s="23"/>
      <c r="C348" s="24"/>
      <c r="D348" s="157" t="s">
        <v>142</v>
      </c>
      <c r="E348" s="24"/>
      <c r="F348" s="158" t="s">
        <v>522</v>
      </c>
      <c r="G348" s="24"/>
      <c r="H348" s="24"/>
      <c r="J348" s="24"/>
      <c r="K348" s="24"/>
      <c r="L348" s="43"/>
      <c r="M348" s="56"/>
      <c r="N348" s="24"/>
      <c r="O348" s="24"/>
      <c r="P348" s="24"/>
      <c r="Q348" s="24"/>
      <c r="R348" s="24"/>
      <c r="S348" s="24"/>
      <c r="T348" s="57"/>
      <c r="AT348" s="6" t="s">
        <v>142</v>
      </c>
      <c r="AU348" s="6" t="s">
        <v>78</v>
      </c>
    </row>
    <row r="349" spans="2:51" s="6" customFormat="1" ht="15.75" customHeight="1">
      <c r="B349" s="159"/>
      <c r="C349" s="160"/>
      <c r="D349" s="161" t="s">
        <v>144</v>
      </c>
      <c r="E349" s="160"/>
      <c r="F349" s="162" t="s">
        <v>524</v>
      </c>
      <c r="G349" s="160"/>
      <c r="H349" s="160"/>
      <c r="J349" s="160"/>
      <c r="K349" s="160"/>
      <c r="L349" s="163"/>
      <c r="M349" s="164"/>
      <c r="N349" s="160"/>
      <c r="O349" s="160"/>
      <c r="P349" s="160"/>
      <c r="Q349" s="160"/>
      <c r="R349" s="160"/>
      <c r="S349" s="160"/>
      <c r="T349" s="165"/>
      <c r="AT349" s="166" t="s">
        <v>144</v>
      </c>
      <c r="AU349" s="166" t="s">
        <v>78</v>
      </c>
      <c r="AV349" s="166" t="s">
        <v>20</v>
      </c>
      <c r="AW349" s="166" t="s">
        <v>99</v>
      </c>
      <c r="AX349" s="166" t="s">
        <v>71</v>
      </c>
      <c r="AY349" s="166" t="s">
        <v>134</v>
      </c>
    </row>
    <row r="350" spans="2:51" s="6" customFormat="1" ht="15.75" customHeight="1">
      <c r="B350" s="167"/>
      <c r="C350" s="168"/>
      <c r="D350" s="161" t="s">
        <v>144</v>
      </c>
      <c r="E350" s="168"/>
      <c r="F350" s="169" t="s">
        <v>525</v>
      </c>
      <c r="G350" s="168"/>
      <c r="H350" s="170">
        <v>129.363</v>
      </c>
      <c r="J350" s="168"/>
      <c r="K350" s="168"/>
      <c r="L350" s="171"/>
      <c r="M350" s="172"/>
      <c r="N350" s="168"/>
      <c r="O350" s="168"/>
      <c r="P350" s="168"/>
      <c r="Q350" s="168"/>
      <c r="R350" s="168"/>
      <c r="S350" s="168"/>
      <c r="T350" s="173"/>
      <c r="AT350" s="174" t="s">
        <v>144</v>
      </c>
      <c r="AU350" s="174" t="s">
        <v>78</v>
      </c>
      <c r="AV350" s="174" t="s">
        <v>78</v>
      </c>
      <c r="AW350" s="174" t="s">
        <v>99</v>
      </c>
      <c r="AX350" s="174" t="s">
        <v>71</v>
      </c>
      <c r="AY350" s="174" t="s">
        <v>134</v>
      </c>
    </row>
    <row r="351" spans="2:51" s="6" customFormat="1" ht="15.75" customHeight="1">
      <c r="B351" s="167"/>
      <c r="C351" s="168"/>
      <c r="D351" s="161" t="s">
        <v>144</v>
      </c>
      <c r="E351" s="168"/>
      <c r="F351" s="169" t="s">
        <v>526</v>
      </c>
      <c r="G351" s="168"/>
      <c r="H351" s="170">
        <v>294.4</v>
      </c>
      <c r="J351" s="168"/>
      <c r="K351" s="168"/>
      <c r="L351" s="171"/>
      <c r="M351" s="172"/>
      <c r="N351" s="168"/>
      <c r="O351" s="168"/>
      <c r="P351" s="168"/>
      <c r="Q351" s="168"/>
      <c r="R351" s="168"/>
      <c r="S351" s="168"/>
      <c r="T351" s="173"/>
      <c r="AT351" s="174" t="s">
        <v>144</v>
      </c>
      <c r="AU351" s="174" t="s">
        <v>78</v>
      </c>
      <c r="AV351" s="174" t="s">
        <v>78</v>
      </c>
      <c r="AW351" s="174" t="s">
        <v>99</v>
      </c>
      <c r="AX351" s="174" t="s">
        <v>71</v>
      </c>
      <c r="AY351" s="174" t="s">
        <v>134</v>
      </c>
    </row>
    <row r="352" spans="2:51" s="6" customFormat="1" ht="15.75" customHeight="1">
      <c r="B352" s="175"/>
      <c r="C352" s="176"/>
      <c r="D352" s="161" t="s">
        <v>144</v>
      </c>
      <c r="E352" s="176"/>
      <c r="F352" s="177" t="s">
        <v>148</v>
      </c>
      <c r="G352" s="176"/>
      <c r="H352" s="178">
        <v>423.763</v>
      </c>
      <c r="J352" s="176"/>
      <c r="K352" s="176"/>
      <c r="L352" s="179"/>
      <c r="M352" s="180"/>
      <c r="N352" s="176"/>
      <c r="O352" s="176"/>
      <c r="P352" s="176"/>
      <c r="Q352" s="176"/>
      <c r="R352" s="176"/>
      <c r="S352" s="176"/>
      <c r="T352" s="181"/>
      <c r="AT352" s="182" t="s">
        <v>144</v>
      </c>
      <c r="AU352" s="182" t="s">
        <v>78</v>
      </c>
      <c r="AV352" s="182" t="s">
        <v>84</v>
      </c>
      <c r="AW352" s="182" t="s">
        <v>99</v>
      </c>
      <c r="AX352" s="182" t="s">
        <v>20</v>
      </c>
      <c r="AY352" s="182" t="s">
        <v>134</v>
      </c>
    </row>
    <row r="353" spans="2:65" s="6" customFormat="1" ht="15.75" customHeight="1">
      <c r="B353" s="23"/>
      <c r="C353" s="145" t="s">
        <v>527</v>
      </c>
      <c r="D353" s="145" t="s">
        <v>136</v>
      </c>
      <c r="E353" s="146" t="s">
        <v>528</v>
      </c>
      <c r="F353" s="147" t="s">
        <v>529</v>
      </c>
      <c r="G353" s="148" t="s">
        <v>139</v>
      </c>
      <c r="H353" s="149">
        <v>25425.78</v>
      </c>
      <c r="I353" s="150"/>
      <c r="J353" s="151">
        <f>ROUND($I$353*$H$353,2)</f>
        <v>0</v>
      </c>
      <c r="K353" s="147"/>
      <c r="L353" s="43"/>
      <c r="M353" s="152"/>
      <c r="N353" s="153" t="s">
        <v>42</v>
      </c>
      <c r="O353" s="24"/>
      <c r="P353" s="24"/>
      <c r="Q353" s="154">
        <v>0</v>
      </c>
      <c r="R353" s="154">
        <f>$Q$353*$H$353</f>
        <v>0</v>
      </c>
      <c r="S353" s="154">
        <v>0</v>
      </c>
      <c r="T353" s="155">
        <f>$S$353*$H$353</f>
        <v>0</v>
      </c>
      <c r="AR353" s="89" t="s">
        <v>84</v>
      </c>
      <c r="AT353" s="89" t="s">
        <v>136</v>
      </c>
      <c r="AU353" s="89" t="s">
        <v>78</v>
      </c>
      <c r="AY353" s="6" t="s">
        <v>134</v>
      </c>
      <c r="BE353" s="156">
        <f>IF($N$353="základní",$J$353,0)</f>
        <v>0</v>
      </c>
      <c r="BF353" s="156">
        <f>IF($N$353="snížená",$J$353,0)</f>
        <v>0</v>
      </c>
      <c r="BG353" s="156">
        <f>IF($N$353="zákl. přenesená",$J$353,0)</f>
        <v>0</v>
      </c>
      <c r="BH353" s="156">
        <f>IF($N$353="sníž. přenesená",$J$353,0)</f>
        <v>0</v>
      </c>
      <c r="BI353" s="156">
        <f>IF($N$353="nulová",$J$353,0)</f>
        <v>0</v>
      </c>
      <c r="BJ353" s="89" t="s">
        <v>20</v>
      </c>
      <c r="BK353" s="156">
        <f>ROUND($I$353*$H$353,2)</f>
        <v>0</v>
      </c>
      <c r="BL353" s="89" t="s">
        <v>84</v>
      </c>
      <c r="BM353" s="89" t="s">
        <v>530</v>
      </c>
    </row>
    <row r="354" spans="2:47" s="6" customFormat="1" ht="27" customHeight="1">
      <c r="B354" s="23"/>
      <c r="C354" s="24"/>
      <c r="D354" s="157" t="s">
        <v>142</v>
      </c>
      <c r="E354" s="24"/>
      <c r="F354" s="158" t="s">
        <v>531</v>
      </c>
      <c r="G354" s="24"/>
      <c r="H354" s="24"/>
      <c r="J354" s="24"/>
      <c r="K354" s="24"/>
      <c r="L354" s="43"/>
      <c r="M354" s="56"/>
      <c r="N354" s="24"/>
      <c r="O354" s="24"/>
      <c r="P354" s="24"/>
      <c r="Q354" s="24"/>
      <c r="R354" s="24"/>
      <c r="S354" s="24"/>
      <c r="T354" s="57"/>
      <c r="AT354" s="6" t="s">
        <v>142</v>
      </c>
      <c r="AU354" s="6" t="s">
        <v>78</v>
      </c>
    </row>
    <row r="355" spans="2:51" s="6" customFormat="1" ht="15.75" customHeight="1">
      <c r="B355" s="167"/>
      <c r="C355" s="168"/>
      <c r="D355" s="161" t="s">
        <v>144</v>
      </c>
      <c r="E355" s="168"/>
      <c r="F355" s="169" t="s">
        <v>532</v>
      </c>
      <c r="G355" s="168"/>
      <c r="H355" s="170">
        <v>25425.78</v>
      </c>
      <c r="J355" s="168"/>
      <c r="K355" s="168"/>
      <c r="L355" s="171"/>
      <c r="M355" s="172"/>
      <c r="N355" s="168"/>
      <c r="O355" s="168"/>
      <c r="P355" s="168"/>
      <c r="Q355" s="168"/>
      <c r="R355" s="168"/>
      <c r="S355" s="168"/>
      <c r="T355" s="173"/>
      <c r="AT355" s="174" t="s">
        <v>144</v>
      </c>
      <c r="AU355" s="174" t="s">
        <v>78</v>
      </c>
      <c r="AV355" s="174" t="s">
        <v>78</v>
      </c>
      <c r="AW355" s="174" t="s">
        <v>99</v>
      </c>
      <c r="AX355" s="174" t="s">
        <v>20</v>
      </c>
      <c r="AY355" s="174" t="s">
        <v>134</v>
      </c>
    </row>
    <row r="356" spans="2:65" s="6" customFormat="1" ht="15.75" customHeight="1">
      <c r="B356" s="23"/>
      <c r="C356" s="145" t="s">
        <v>533</v>
      </c>
      <c r="D356" s="145" t="s">
        <v>136</v>
      </c>
      <c r="E356" s="146" t="s">
        <v>534</v>
      </c>
      <c r="F356" s="147" t="s">
        <v>535</v>
      </c>
      <c r="G356" s="148" t="s">
        <v>139</v>
      </c>
      <c r="H356" s="149">
        <v>423.763</v>
      </c>
      <c r="I356" s="150"/>
      <c r="J356" s="151">
        <f>ROUND($I$356*$H$356,2)</f>
        <v>0</v>
      </c>
      <c r="K356" s="147" t="s">
        <v>140</v>
      </c>
      <c r="L356" s="43"/>
      <c r="M356" s="152"/>
      <c r="N356" s="153" t="s">
        <v>42</v>
      </c>
      <c r="O356" s="24"/>
      <c r="P356" s="24"/>
      <c r="Q356" s="154">
        <v>0</v>
      </c>
      <c r="R356" s="154">
        <f>$Q$356*$H$356</f>
        <v>0</v>
      </c>
      <c r="S356" s="154">
        <v>0</v>
      </c>
      <c r="T356" s="155">
        <f>$S$356*$H$356</f>
        <v>0</v>
      </c>
      <c r="AR356" s="89" t="s">
        <v>84</v>
      </c>
      <c r="AT356" s="89" t="s">
        <v>136</v>
      </c>
      <c r="AU356" s="89" t="s">
        <v>78</v>
      </c>
      <c r="AY356" s="6" t="s">
        <v>134</v>
      </c>
      <c r="BE356" s="156">
        <f>IF($N$356="základní",$J$356,0)</f>
        <v>0</v>
      </c>
      <c r="BF356" s="156">
        <f>IF($N$356="snížená",$J$356,0)</f>
        <v>0</v>
      </c>
      <c r="BG356" s="156">
        <f>IF($N$356="zákl. přenesená",$J$356,0)</f>
        <v>0</v>
      </c>
      <c r="BH356" s="156">
        <f>IF($N$356="sníž. přenesená",$J$356,0)</f>
        <v>0</v>
      </c>
      <c r="BI356" s="156">
        <f>IF($N$356="nulová",$J$356,0)</f>
        <v>0</v>
      </c>
      <c r="BJ356" s="89" t="s">
        <v>20</v>
      </c>
      <c r="BK356" s="156">
        <f>ROUND($I$356*$H$356,2)</f>
        <v>0</v>
      </c>
      <c r="BL356" s="89" t="s">
        <v>84</v>
      </c>
      <c r="BM356" s="89" t="s">
        <v>536</v>
      </c>
    </row>
    <row r="357" spans="2:47" s="6" customFormat="1" ht="16.5" customHeight="1">
      <c r="B357" s="23"/>
      <c r="C357" s="24"/>
      <c r="D357" s="157" t="s">
        <v>142</v>
      </c>
      <c r="E357" s="24"/>
      <c r="F357" s="158" t="s">
        <v>535</v>
      </c>
      <c r="G357" s="24"/>
      <c r="H357" s="24"/>
      <c r="J357" s="24"/>
      <c r="K357" s="24"/>
      <c r="L357" s="43"/>
      <c r="M357" s="56"/>
      <c r="N357" s="24"/>
      <c r="O357" s="24"/>
      <c r="P357" s="24"/>
      <c r="Q357" s="24"/>
      <c r="R357" s="24"/>
      <c r="S357" s="24"/>
      <c r="T357" s="57"/>
      <c r="AT357" s="6" t="s">
        <v>142</v>
      </c>
      <c r="AU357" s="6" t="s">
        <v>78</v>
      </c>
    </row>
    <row r="358" spans="2:65" s="6" customFormat="1" ht="15.75" customHeight="1">
      <c r="B358" s="23"/>
      <c r="C358" s="145" t="s">
        <v>537</v>
      </c>
      <c r="D358" s="145" t="s">
        <v>136</v>
      </c>
      <c r="E358" s="146" t="s">
        <v>538</v>
      </c>
      <c r="F358" s="147" t="s">
        <v>539</v>
      </c>
      <c r="G358" s="148" t="s">
        <v>139</v>
      </c>
      <c r="H358" s="149">
        <v>423.763</v>
      </c>
      <c r="I358" s="150"/>
      <c r="J358" s="151">
        <f>ROUND($I$358*$H$358,2)</f>
        <v>0</v>
      </c>
      <c r="K358" s="147" t="s">
        <v>140</v>
      </c>
      <c r="L358" s="43"/>
      <c r="M358" s="152"/>
      <c r="N358" s="153" t="s">
        <v>42</v>
      </c>
      <c r="O358" s="24"/>
      <c r="P358" s="24"/>
      <c r="Q358" s="154">
        <v>0</v>
      </c>
      <c r="R358" s="154">
        <f>$Q$358*$H$358</f>
        <v>0</v>
      </c>
      <c r="S358" s="154">
        <v>0</v>
      </c>
      <c r="T358" s="155">
        <f>$S$358*$H$358</f>
        <v>0</v>
      </c>
      <c r="AR358" s="89" t="s">
        <v>84</v>
      </c>
      <c r="AT358" s="89" t="s">
        <v>136</v>
      </c>
      <c r="AU358" s="89" t="s">
        <v>78</v>
      </c>
      <c r="AY358" s="6" t="s">
        <v>134</v>
      </c>
      <c r="BE358" s="156">
        <f>IF($N$358="základní",$J$358,0)</f>
        <v>0</v>
      </c>
      <c r="BF358" s="156">
        <f>IF($N$358="snížená",$J$358,0)</f>
        <v>0</v>
      </c>
      <c r="BG358" s="156">
        <f>IF($N$358="zákl. přenesená",$J$358,0)</f>
        <v>0</v>
      </c>
      <c r="BH358" s="156">
        <f>IF($N$358="sníž. přenesená",$J$358,0)</f>
        <v>0</v>
      </c>
      <c r="BI358" s="156">
        <f>IF($N$358="nulová",$J$358,0)</f>
        <v>0</v>
      </c>
      <c r="BJ358" s="89" t="s">
        <v>20</v>
      </c>
      <c r="BK358" s="156">
        <f>ROUND($I$358*$H$358,2)</f>
        <v>0</v>
      </c>
      <c r="BL358" s="89" t="s">
        <v>84</v>
      </c>
      <c r="BM358" s="89" t="s">
        <v>540</v>
      </c>
    </row>
    <row r="359" spans="2:47" s="6" customFormat="1" ht="16.5" customHeight="1">
      <c r="B359" s="23"/>
      <c r="C359" s="24"/>
      <c r="D359" s="157" t="s">
        <v>142</v>
      </c>
      <c r="E359" s="24"/>
      <c r="F359" s="158" t="s">
        <v>539</v>
      </c>
      <c r="G359" s="24"/>
      <c r="H359" s="24"/>
      <c r="J359" s="24"/>
      <c r="K359" s="24"/>
      <c r="L359" s="43"/>
      <c r="M359" s="56"/>
      <c r="N359" s="24"/>
      <c r="O359" s="24"/>
      <c r="P359" s="24"/>
      <c r="Q359" s="24"/>
      <c r="R359" s="24"/>
      <c r="S359" s="24"/>
      <c r="T359" s="57"/>
      <c r="AT359" s="6" t="s">
        <v>142</v>
      </c>
      <c r="AU359" s="6" t="s">
        <v>78</v>
      </c>
    </row>
    <row r="360" spans="2:65" s="6" customFormat="1" ht="15.75" customHeight="1">
      <c r="B360" s="23"/>
      <c r="C360" s="145" t="s">
        <v>541</v>
      </c>
      <c r="D360" s="145" t="s">
        <v>136</v>
      </c>
      <c r="E360" s="146" t="s">
        <v>542</v>
      </c>
      <c r="F360" s="147" t="s">
        <v>543</v>
      </c>
      <c r="G360" s="148" t="s">
        <v>139</v>
      </c>
      <c r="H360" s="149">
        <v>25425.78</v>
      </c>
      <c r="I360" s="150"/>
      <c r="J360" s="151">
        <f>ROUND($I$360*$H$360,2)</f>
        <v>0</v>
      </c>
      <c r="K360" s="147" t="s">
        <v>140</v>
      </c>
      <c r="L360" s="43"/>
      <c r="M360" s="152"/>
      <c r="N360" s="153" t="s">
        <v>42</v>
      </c>
      <c r="O360" s="24"/>
      <c r="P360" s="24"/>
      <c r="Q360" s="154">
        <v>0</v>
      </c>
      <c r="R360" s="154">
        <f>$Q$360*$H$360</f>
        <v>0</v>
      </c>
      <c r="S360" s="154">
        <v>0</v>
      </c>
      <c r="T360" s="155">
        <f>$S$360*$H$360</f>
        <v>0</v>
      </c>
      <c r="AR360" s="89" t="s">
        <v>84</v>
      </c>
      <c r="AT360" s="89" t="s">
        <v>136</v>
      </c>
      <c r="AU360" s="89" t="s">
        <v>78</v>
      </c>
      <c r="AY360" s="6" t="s">
        <v>134</v>
      </c>
      <c r="BE360" s="156">
        <f>IF($N$360="základní",$J$360,0)</f>
        <v>0</v>
      </c>
      <c r="BF360" s="156">
        <f>IF($N$360="snížená",$J$360,0)</f>
        <v>0</v>
      </c>
      <c r="BG360" s="156">
        <f>IF($N$360="zákl. přenesená",$J$360,0)</f>
        <v>0</v>
      </c>
      <c r="BH360" s="156">
        <f>IF($N$360="sníž. přenesená",$J$360,0)</f>
        <v>0</v>
      </c>
      <c r="BI360" s="156">
        <f>IF($N$360="nulová",$J$360,0)</f>
        <v>0</v>
      </c>
      <c r="BJ360" s="89" t="s">
        <v>20</v>
      </c>
      <c r="BK360" s="156">
        <f>ROUND($I$360*$H$360,2)</f>
        <v>0</v>
      </c>
      <c r="BL360" s="89" t="s">
        <v>84</v>
      </c>
      <c r="BM360" s="89" t="s">
        <v>544</v>
      </c>
    </row>
    <row r="361" spans="2:47" s="6" customFormat="1" ht="16.5" customHeight="1">
      <c r="B361" s="23"/>
      <c r="C361" s="24"/>
      <c r="D361" s="157" t="s">
        <v>142</v>
      </c>
      <c r="E361" s="24"/>
      <c r="F361" s="158" t="s">
        <v>543</v>
      </c>
      <c r="G361" s="24"/>
      <c r="H361" s="24"/>
      <c r="J361" s="24"/>
      <c r="K361" s="24"/>
      <c r="L361" s="43"/>
      <c r="M361" s="56"/>
      <c r="N361" s="24"/>
      <c r="O361" s="24"/>
      <c r="P361" s="24"/>
      <c r="Q361" s="24"/>
      <c r="R361" s="24"/>
      <c r="S361" s="24"/>
      <c r="T361" s="57"/>
      <c r="AT361" s="6" t="s">
        <v>142</v>
      </c>
      <c r="AU361" s="6" t="s">
        <v>78</v>
      </c>
    </row>
    <row r="362" spans="2:51" s="6" customFormat="1" ht="15.75" customHeight="1">
      <c r="B362" s="167"/>
      <c r="C362" s="168"/>
      <c r="D362" s="161" t="s">
        <v>144</v>
      </c>
      <c r="E362" s="168"/>
      <c r="F362" s="169" t="s">
        <v>532</v>
      </c>
      <c r="G362" s="168"/>
      <c r="H362" s="170">
        <v>25425.78</v>
      </c>
      <c r="J362" s="168"/>
      <c r="K362" s="168"/>
      <c r="L362" s="171"/>
      <c r="M362" s="172"/>
      <c r="N362" s="168"/>
      <c r="O362" s="168"/>
      <c r="P362" s="168"/>
      <c r="Q362" s="168"/>
      <c r="R362" s="168"/>
      <c r="S362" s="168"/>
      <c r="T362" s="173"/>
      <c r="AT362" s="174" t="s">
        <v>144</v>
      </c>
      <c r="AU362" s="174" t="s">
        <v>78</v>
      </c>
      <c r="AV362" s="174" t="s">
        <v>78</v>
      </c>
      <c r="AW362" s="174" t="s">
        <v>99</v>
      </c>
      <c r="AX362" s="174" t="s">
        <v>20</v>
      </c>
      <c r="AY362" s="174" t="s">
        <v>134</v>
      </c>
    </row>
    <row r="363" spans="2:65" s="6" customFormat="1" ht="15.75" customHeight="1">
      <c r="B363" s="23"/>
      <c r="C363" s="145" t="s">
        <v>545</v>
      </c>
      <c r="D363" s="145" t="s">
        <v>136</v>
      </c>
      <c r="E363" s="146" t="s">
        <v>546</v>
      </c>
      <c r="F363" s="147" t="s">
        <v>547</v>
      </c>
      <c r="G363" s="148" t="s">
        <v>139</v>
      </c>
      <c r="H363" s="149">
        <v>423.763</v>
      </c>
      <c r="I363" s="150"/>
      <c r="J363" s="151">
        <f>ROUND($I$363*$H$363,2)</f>
        <v>0</v>
      </c>
      <c r="K363" s="147" t="s">
        <v>140</v>
      </c>
      <c r="L363" s="43"/>
      <c r="M363" s="152"/>
      <c r="N363" s="153" t="s">
        <v>42</v>
      </c>
      <c r="O363" s="24"/>
      <c r="P363" s="24"/>
      <c r="Q363" s="154">
        <v>0</v>
      </c>
      <c r="R363" s="154">
        <f>$Q$363*$H$363</f>
        <v>0</v>
      </c>
      <c r="S363" s="154">
        <v>0</v>
      </c>
      <c r="T363" s="155">
        <f>$S$363*$H$363</f>
        <v>0</v>
      </c>
      <c r="AR363" s="89" t="s">
        <v>84</v>
      </c>
      <c r="AT363" s="89" t="s">
        <v>136</v>
      </c>
      <c r="AU363" s="89" t="s">
        <v>78</v>
      </c>
      <c r="AY363" s="6" t="s">
        <v>134</v>
      </c>
      <c r="BE363" s="156">
        <f>IF($N$363="základní",$J$363,0)</f>
        <v>0</v>
      </c>
      <c r="BF363" s="156">
        <f>IF($N$363="snížená",$J$363,0)</f>
        <v>0</v>
      </c>
      <c r="BG363" s="156">
        <f>IF($N$363="zákl. přenesená",$J$363,0)</f>
        <v>0</v>
      </c>
      <c r="BH363" s="156">
        <f>IF($N$363="sníž. přenesená",$J$363,0)</f>
        <v>0</v>
      </c>
      <c r="BI363" s="156">
        <f>IF($N$363="nulová",$J$363,0)</f>
        <v>0</v>
      </c>
      <c r="BJ363" s="89" t="s">
        <v>20</v>
      </c>
      <c r="BK363" s="156">
        <f>ROUND($I$363*$H$363,2)</f>
        <v>0</v>
      </c>
      <c r="BL363" s="89" t="s">
        <v>84</v>
      </c>
      <c r="BM363" s="89" t="s">
        <v>548</v>
      </c>
    </row>
    <row r="364" spans="2:47" s="6" customFormat="1" ht="16.5" customHeight="1">
      <c r="B364" s="23"/>
      <c r="C364" s="24"/>
      <c r="D364" s="157" t="s">
        <v>142</v>
      </c>
      <c r="E364" s="24"/>
      <c r="F364" s="158" t="s">
        <v>547</v>
      </c>
      <c r="G364" s="24"/>
      <c r="H364" s="24"/>
      <c r="J364" s="24"/>
      <c r="K364" s="24"/>
      <c r="L364" s="43"/>
      <c r="M364" s="56"/>
      <c r="N364" s="24"/>
      <c r="O364" s="24"/>
      <c r="P364" s="24"/>
      <c r="Q364" s="24"/>
      <c r="R364" s="24"/>
      <c r="S364" s="24"/>
      <c r="T364" s="57"/>
      <c r="AT364" s="6" t="s">
        <v>142</v>
      </c>
      <c r="AU364" s="6" t="s">
        <v>78</v>
      </c>
    </row>
    <row r="365" spans="2:65" s="6" customFormat="1" ht="15.75" customHeight="1">
      <c r="B365" s="23"/>
      <c r="C365" s="145" t="s">
        <v>549</v>
      </c>
      <c r="D365" s="145" t="s">
        <v>136</v>
      </c>
      <c r="E365" s="146" t="s">
        <v>550</v>
      </c>
      <c r="F365" s="147" t="s">
        <v>551</v>
      </c>
      <c r="G365" s="148" t="s">
        <v>139</v>
      </c>
      <c r="H365" s="149">
        <v>120</v>
      </c>
      <c r="I365" s="150"/>
      <c r="J365" s="151">
        <f>ROUND($I$365*$H$365,2)</f>
        <v>0</v>
      </c>
      <c r="K365" s="147" t="s">
        <v>140</v>
      </c>
      <c r="L365" s="43"/>
      <c r="M365" s="152"/>
      <c r="N365" s="153" t="s">
        <v>42</v>
      </c>
      <c r="O365" s="24"/>
      <c r="P365" s="24"/>
      <c r="Q365" s="154">
        <v>0.00021</v>
      </c>
      <c r="R365" s="154">
        <f>$Q$365*$H$365</f>
        <v>0.0252</v>
      </c>
      <c r="S365" s="154">
        <v>0</v>
      </c>
      <c r="T365" s="155">
        <f>$S$365*$H$365</f>
        <v>0</v>
      </c>
      <c r="AR365" s="89" t="s">
        <v>84</v>
      </c>
      <c r="AT365" s="89" t="s">
        <v>136</v>
      </c>
      <c r="AU365" s="89" t="s">
        <v>78</v>
      </c>
      <c r="AY365" s="6" t="s">
        <v>134</v>
      </c>
      <c r="BE365" s="156">
        <f>IF($N$365="základní",$J$365,0)</f>
        <v>0</v>
      </c>
      <c r="BF365" s="156">
        <f>IF($N$365="snížená",$J$365,0)</f>
        <v>0</v>
      </c>
      <c r="BG365" s="156">
        <f>IF($N$365="zákl. přenesená",$J$365,0)</f>
        <v>0</v>
      </c>
      <c r="BH365" s="156">
        <f>IF($N$365="sníž. přenesená",$J$365,0)</f>
        <v>0</v>
      </c>
      <c r="BI365" s="156">
        <f>IF($N$365="nulová",$J$365,0)</f>
        <v>0</v>
      </c>
      <c r="BJ365" s="89" t="s">
        <v>20</v>
      </c>
      <c r="BK365" s="156">
        <f>ROUND($I$365*$H$365,2)</f>
        <v>0</v>
      </c>
      <c r="BL365" s="89" t="s">
        <v>84</v>
      </c>
      <c r="BM365" s="89" t="s">
        <v>552</v>
      </c>
    </row>
    <row r="366" spans="2:47" s="6" customFormat="1" ht="16.5" customHeight="1">
      <c r="B366" s="23"/>
      <c r="C366" s="24"/>
      <c r="D366" s="157" t="s">
        <v>142</v>
      </c>
      <c r="E366" s="24"/>
      <c r="F366" s="158" t="s">
        <v>551</v>
      </c>
      <c r="G366" s="24"/>
      <c r="H366" s="24"/>
      <c r="J366" s="24"/>
      <c r="K366" s="24"/>
      <c r="L366" s="43"/>
      <c r="M366" s="56"/>
      <c r="N366" s="24"/>
      <c r="O366" s="24"/>
      <c r="P366" s="24"/>
      <c r="Q366" s="24"/>
      <c r="R366" s="24"/>
      <c r="S366" s="24"/>
      <c r="T366" s="57"/>
      <c r="AT366" s="6" t="s">
        <v>142</v>
      </c>
      <c r="AU366" s="6" t="s">
        <v>78</v>
      </c>
    </row>
    <row r="367" spans="2:51" s="6" customFormat="1" ht="15.75" customHeight="1">
      <c r="B367" s="159"/>
      <c r="C367" s="160"/>
      <c r="D367" s="161" t="s">
        <v>144</v>
      </c>
      <c r="E367" s="160"/>
      <c r="F367" s="162" t="s">
        <v>453</v>
      </c>
      <c r="G367" s="160"/>
      <c r="H367" s="160"/>
      <c r="J367" s="160"/>
      <c r="K367" s="160"/>
      <c r="L367" s="163"/>
      <c r="M367" s="164"/>
      <c r="N367" s="160"/>
      <c r="O367" s="160"/>
      <c r="P367" s="160"/>
      <c r="Q367" s="160"/>
      <c r="R367" s="160"/>
      <c r="S367" s="160"/>
      <c r="T367" s="165"/>
      <c r="AT367" s="166" t="s">
        <v>144</v>
      </c>
      <c r="AU367" s="166" t="s">
        <v>78</v>
      </c>
      <c r="AV367" s="166" t="s">
        <v>20</v>
      </c>
      <c r="AW367" s="166" t="s">
        <v>99</v>
      </c>
      <c r="AX367" s="166" t="s">
        <v>71</v>
      </c>
      <c r="AY367" s="166" t="s">
        <v>134</v>
      </c>
    </row>
    <row r="368" spans="2:51" s="6" customFormat="1" ht="15.75" customHeight="1">
      <c r="B368" s="167"/>
      <c r="C368" s="168"/>
      <c r="D368" s="161" t="s">
        <v>144</v>
      </c>
      <c r="E368" s="168"/>
      <c r="F368" s="169" t="s">
        <v>553</v>
      </c>
      <c r="G368" s="168"/>
      <c r="H368" s="170">
        <v>80</v>
      </c>
      <c r="J368" s="168"/>
      <c r="K368" s="168"/>
      <c r="L368" s="171"/>
      <c r="M368" s="172"/>
      <c r="N368" s="168"/>
      <c r="O368" s="168"/>
      <c r="P368" s="168"/>
      <c r="Q368" s="168"/>
      <c r="R368" s="168"/>
      <c r="S368" s="168"/>
      <c r="T368" s="173"/>
      <c r="AT368" s="174" t="s">
        <v>144</v>
      </c>
      <c r="AU368" s="174" t="s">
        <v>78</v>
      </c>
      <c r="AV368" s="174" t="s">
        <v>78</v>
      </c>
      <c r="AW368" s="174" t="s">
        <v>99</v>
      </c>
      <c r="AX368" s="174" t="s">
        <v>71</v>
      </c>
      <c r="AY368" s="174" t="s">
        <v>134</v>
      </c>
    </row>
    <row r="369" spans="2:51" s="6" customFormat="1" ht="15.75" customHeight="1">
      <c r="B369" s="159"/>
      <c r="C369" s="160"/>
      <c r="D369" s="161" t="s">
        <v>144</v>
      </c>
      <c r="E369" s="160"/>
      <c r="F369" s="162" t="s">
        <v>554</v>
      </c>
      <c r="G369" s="160"/>
      <c r="H369" s="160"/>
      <c r="J369" s="160"/>
      <c r="K369" s="160"/>
      <c r="L369" s="163"/>
      <c r="M369" s="164"/>
      <c r="N369" s="160"/>
      <c r="O369" s="160"/>
      <c r="P369" s="160"/>
      <c r="Q369" s="160"/>
      <c r="R369" s="160"/>
      <c r="S369" s="160"/>
      <c r="T369" s="165"/>
      <c r="AT369" s="166" t="s">
        <v>144</v>
      </c>
      <c r="AU369" s="166" t="s">
        <v>78</v>
      </c>
      <c r="AV369" s="166" t="s">
        <v>20</v>
      </c>
      <c r="AW369" s="166" t="s">
        <v>99</v>
      </c>
      <c r="AX369" s="166" t="s">
        <v>71</v>
      </c>
      <c r="AY369" s="166" t="s">
        <v>134</v>
      </c>
    </row>
    <row r="370" spans="2:51" s="6" customFormat="1" ht="15.75" customHeight="1">
      <c r="B370" s="167"/>
      <c r="C370" s="168"/>
      <c r="D370" s="161" t="s">
        <v>144</v>
      </c>
      <c r="E370" s="168"/>
      <c r="F370" s="169" t="s">
        <v>437</v>
      </c>
      <c r="G370" s="168"/>
      <c r="H370" s="170">
        <v>40</v>
      </c>
      <c r="J370" s="168"/>
      <c r="K370" s="168"/>
      <c r="L370" s="171"/>
      <c r="M370" s="172"/>
      <c r="N370" s="168"/>
      <c r="O370" s="168"/>
      <c r="P370" s="168"/>
      <c r="Q370" s="168"/>
      <c r="R370" s="168"/>
      <c r="S370" s="168"/>
      <c r="T370" s="173"/>
      <c r="AT370" s="174" t="s">
        <v>144</v>
      </c>
      <c r="AU370" s="174" t="s">
        <v>78</v>
      </c>
      <c r="AV370" s="174" t="s">
        <v>78</v>
      </c>
      <c r="AW370" s="174" t="s">
        <v>99</v>
      </c>
      <c r="AX370" s="174" t="s">
        <v>71</v>
      </c>
      <c r="AY370" s="174" t="s">
        <v>134</v>
      </c>
    </row>
    <row r="371" spans="2:51" s="6" customFormat="1" ht="15.75" customHeight="1">
      <c r="B371" s="175"/>
      <c r="C371" s="176"/>
      <c r="D371" s="161" t="s">
        <v>144</v>
      </c>
      <c r="E371" s="176"/>
      <c r="F371" s="177" t="s">
        <v>148</v>
      </c>
      <c r="G371" s="176"/>
      <c r="H371" s="178">
        <v>120</v>
      </c>
      <c r="J371" s="176"/>
      <c r="K371" s="176"/>
      <c r="L371" s="179"/>
      <c r="M371" s="180"/>
      <c r="N371" s="176"/>
      <c r="O371" s="176"/>
      <c r="P371" s="176"/>
      <c r="Q371" s="176"/>
      <c r="R371" s="176"/>
      <c r="S371" s="176"/>
      <c r="T371" s="181"/>
      <c r="AT371" s="182" t="s">
        <v>144</v>
      </c>
      <c r="AU371" s="182" t="s">
        <v>78</v>
      </c>
      <c r="AV371" s="182" t="s">
        <v>84</v>
      </c>
      <c r="AW371" s="182" t="s">
        <v>99</v>
      </c>
      <c r="AX371" s="182" t="s">
        <v>20</v>
      </c>
      <c r="AY371" s="182" t="s">
        <v>134</v>
      </c>
    </row>
    <row r="372" spans="2:65" s="6" customFormat="1" ht="15.75" customHeight="1">
      <c r="B372" s="23"/>
      <c r="C372" s="145" t="s">
        <v>555</v>
      </c>
      <c r="D372" s="145" t="s">
        <v>136</v>
      </c>
      <c r="E372" s="146" t="s">
        <v>556</v>
      </c>
      <c r="F372" s="147" t="s">
        <v>557</v>
      </c>
      <c r="G372" s="148" t="s">
        <v>151</v>
      </c>
      <c r="H372" s="149">
        <v>94.807</v>
      </c>
      <c r="I372" s="150"/>
      <c r="J372" s="151">
        <f>ROUND($I$372*$H$372,2)</f>
        <v>0</v>
      </c>
      <c r="K372" s="147" t="s">
        <v>140</v>
      </c>
      <c r="L372" s="43"/>
      <c r="M372" s="152"/>
      <c r="N372" s="153" t="s">
        <v>42</v>
      </c>
      <c r="O372" s="24"/>
      <c r="P372" s="24"/>
      <c r="Q372" s="154">
        <v>0</v>
      </c>
      <c r="R372" s="154">
        <f>$Q$372*$H$372</f>
        <v>0</v>
      </c>
      <c r="S372" s="154">
        <v>2</v>
      </c>
      <c r="T372" s="155">
        <f>$S$372*$H$372</f>
        <v>189.614</v>
      </c>
      <c r="AR372" s="89" t="s">
        <v>84</v>
      </c>
      <c r="AT372" s="89" t="s">
        <v>136</v>
      </c>
      <c r="AU372" s="89" t="s">
        <v>78</v>
      </c>
      <c r="AY372" s="6" t="s">
        <v>134</v>
      </c>
      <c r="BE372" s="156">
        <f>IF($N$372="základní",$J$372,0)</f>
        <v>0</v>
      </c>
      <c r="BF372" s="156">
        <f>IF($N$372="snížená",$J$372,0)</f>
        <v>0</v>
      </c>
      <c r="BG372" s="156">
        <f>IF($N$372="zákl. přenesená",$J$372,0)</f>
        <v>0</v>
      </c>
      <c r="BH372" s="156">
        <f>IF($N$372="sníž. přenesená",$J$372,0)</f>
        <v>0</v>
      </c>
      <c r="BI372" s="156">
        <f>IF($N$372="nulová",$J$372,0)</f>
        <v>0</v>
      </c>
      <c r="BJ372" s="89" t="s">
        <v>20</v>
      </c>
      <c r="BK372" s="156">
        <f>ROUND($I$372*$H$372,2)</f>
        <v>0</v>
      </c>
      <c r="BL372" s="89" t="s">
        <v>84</v>
      </c>
      <c r="BM372" s="89" t="s">
        <v>558</v>
      </c>
    </row>
    <row r="373" spans="2:47" s="6" customFormat="1" ht="16.5" customHeight="1">
      <c r="B373" s="23"/>
      <c r="C373" s="24"/>
      <c r="D373" s="157" t="s">
        <v>142</v>
      </c>
      <c r="E373" s="24"/>
      <c r="F373" s="158" t="s">
        <v>559</v>
      </c>
      <c r="G373" s="24"/>
      <c r="H373" s="24"/>
      <c r="J373" s="24"/>
      <c r="K373" s="24"/>
      <c r="L373" s="43"/>
      <c r="M373" s="56"/>
      <c r="N373" s="24"/>
      <c r="O373" s="24"/>
      <c r="P373" s="24"/>
      <c r="Q373" s="24"/>
      <c r="R373" s="24"/>
      <c r="S373" s="24"/>
      <c r="T373" s="57"/>
      <c r="AT373" s="6" t="s">
        <v>142</v>
      </c>
      <c r="AU373" s="6" t="s">
        <v>78</v>
      </c>
    </row>
    <row r="374" spans="2:51" s="6" customFormat="1" ht="15.75" customHeight="1">
      <c r="B374" s="159"/>
      <c r="C374" s="160"/>
      <c r="D374" s="161" t="s">
        <v>144</v>
      </c>
      <c r="E374" s="160"/>
      <c r="F374" s="162" t="s">
        <v>268</v>
      </c>
      <c r="G374" s="160"/>
      <c r="H374" s="160"/>
      <c r="J374" s="160"/>
      <c r="K374" s="160"/>
      <c r="L374" s="163"/>
      <c r="M374" s="164"/>
      <c r="N374" s="160"/>
      <c r="O374" s="160"/>
      <c r="P374" s="160"/>
      <c r="Q374" s="160"/>
      <c r="R374" s="160"/>
      <c r="S374" s="160"/>
      <c r="T374" s="165"/>
      <c r="AT374" s="166" t="s">
        <v>144</v>
      </c>
      <c r="AU374" s="166" t="s">
        <v>78</v>
      </c>
      <c r="AV374" s="166" t="s">
        <v>20</v>
      </c>
      <c r="AW374" s="166" t="s">
        <v>99</v>
      </c>
      <c r="AX374" s="166" t="s">
        <v>71</v>
      </c>
      <c r="AY374" s="166" t="s">
        <v>134</v>
      </c>
    </row>
    <row r="375" spans="2:51" s="6" customFormat="1" ht="15.75" customHeight="1">
      <c r="B375" s="167"/>
      <c r="C375" s="168"/>
      <c r="D375" s="161" t="s">
        <v>144</v>
      </c>
      <c r="E375" s="168"/>
      <c r="F375" s="169" t="s">
        <v>280</v>
      </c>
      <c r="G375" s="168"/>
      <c r="H375" s="170">
        <v>17.605</v>
      </c>
      <c r="J375" s="168"/>
      <c r="K375" s="168"/>
      <c r="L375" s="171"/>
      <c r="M375" s="172"/>
      <c r="N375" s="168"/>
      <c r="O375" s="168"/>
      <c r="P375" s="168"/>
      <c r="Q375" s="168"/>
      <c r="R375" s="168"/>
      <c r="S375" s="168"/>
      <c r="T375" s="173"/>
      <c r="AT375" s="174" t="s">
        <v>144</v>
      </c>
      <c r="AU375" s="174" t="s">
        <v>78</v>
      </c>
      <c r="AV375" s="174" t="s">
        <v>78</v>
      </c>
      <c r="AW375" s="174" t="s">
        <v>99</v>
      </c>
      <c r="AX375" s="174" t="s">
        <v>71</v>
      </c>
      <c r="AY375" s="174" t="s">
        <v>134</v>
      </c>
    </row>
    <row r="376" spans="2:51" s="6" customFormat="1" ht="15.75" customHeight="1">
      <c r="B376" s="167"/>
      <c r="C376" s="168"/>
      <c r="D376" s="161" t="s">
        <v>144</v>
      </c>
      <c r="E376" s="168"/>
      <c r="F376" s="169" t="s">
        <v>281</v>
      </c>
      <c r="G376" s="168"/>
      <c r="H376" s="170">
        <v>5.202</v>
      </c>
      <c r="J376" s="168"/>
      <c r="K376" s="168"/>
      <c r="L376" s="171"/>
      <c r="M376" s="172"/>
      <c r="N376" s="168"/>
      <c r="O376" s="168"/>
      <c r="P376" s="168"/>
      <c r="Q376" s="168"/>
      <c r="R376" s="168"/>
      <c r="S376" s="168"/>
      <c r="T376" s="173"/>
      <c r="AT376" s="174" t="s">
        <v>144</v>
      </c>
      <c r="AU376" s="174" t="s">
        <v>78</v>
      </c>
      <c r="AV376" s="174" t="s">
        <v>78</v>
      </c>
      <c r="AW376" s="174" t="s">
        <v>99</v>
      </c>
      <c r="AX376" s="174" t="s">
        <v>71</v>
      </c>
      <c r="AY376" s="174" t="s">
        <v>134</v>
      </c>
    </row>
    <row r="377" spans="2:51" s="6" customFormat="1" ht="15.75" customHeight="1">
      <c r="B377" s="167"/>
      <c r="C377" s="168"/>
      <c r="D377" s="161" t="s">
        <v>144</v>
      </c>
      <c r="E377" s="168"/>
      <c r="F377" s="169" t="s">
        <v>282</v>
      </c>
      <c r="G377" s="168"/>
      <c r="H377" s="170">
        <v>55.98</v>
      </c>
      <c r="J377" s="168"/>
      <c r="K377" s="168"/>
      <c r="L377" s="171"/>
      <c r="M377" s="172"/>
      <c r="N377" s="168"/>
      <c r="O377" s="168"/>
      <c r="P377" s="168"/>
      <c r="Q377" s="168"/>
      <c r="R377" s="168"/>
      <c r="S377" s="168"/>
      <c r="T377" s="173"/>
      <c r="AT377" s="174" t="s">
        <v>144</v>
      </c>
      <c r="AU377" s="174" t="s">
        <v>78</v>
      </c>
      <c r="AV377" s="174" t="s">
        <v>78</v>
      </c>
      <c r="AW377" s="174" t="s">
        <v>99</v>
      </c>
      <c r="AX377" s="174" t="s">
        <v>71</v>
      </c>
      <c r="AY377" s="174" t="s">
        <v>134</v>
      </c>
    </row>
    <row r="378" spans="2:51" s="6" customFormat="1" ht="15.75" customHeight="1">
      <c r="B378" s="167"/>
      <c r="C378" s="168"/>
      <c r="D378" s="161" t="s">
        <v>144</v>
      </c>
      <c r="E378" s="168"/>
      <c r="F378" s="169" t="s">
        <v>283</v>
      </c>
      <c r="G378" s="168"/>
      <c r="H378" s="170">
        <v>16.02</v>
      </c>
      <c r="J378" s="168"/>
      <c r="K378" s="168"/>
      <c r="L378" s="171"/>
      <c r="M378" s="172"/>
      <c r="N378" s="168"/>
      <c r="O378" s="168"/>
      <c r="P378" s="168"/>
      <c r="Q378" s="168"/>
      <c r="R378" s="168"/>
      <c r="S378" s="168"/>
      <c r="T378" s="173"/>
      <c r="AT378" s="174" t="s">
        <v>144</v>
      </c>
      <c r="AU378" s="174" t="s">
        <v>78</v>
      </c>
      <c r="AV378" s="174" t="s">
        <v>78</v>
      </c>
      <c r="AW378" s="174" t="s">
        <v>99</v>
      </c>
      <c r="AX378" s="174" t="s">
        <v>71</v>
      </c>
      <c r="AY378" s="174" t="s">
        <v>134</v>
      </c>
    </row>
    <row r="379" spans="2:51" s="6" customFormat="1" ht="15.75" customHeight="1">
      <c r="B379" s="175"/>
      <c r="C379" s="176"/>
      <c r="D379" s="161" t="s">
        <v>144</v>
      </c>
      <c r="E379" s="176"/>
      <c r="F379" s="177" t="s">
        <v>148</v>
      </c>
      <c r="G379" s="176"/>
      <c r="H379" s="178">
        <v>94.807</v>
      </c>
      <c r="J379" s="176"/>
      <c r="K379" s="176"/>
      <c r="L379" s="179"/>
      <c r="M379" s="180"/>
      <c r="N379" s="176"/>
      <c r="O379" s="176"/>
      <c r="P379" s="176"/>
      <c r="Q379" s="176"/>
      <c r="R379" s="176"/>
      <c r="S379" s="176"/>
      <c r="T379" s="181"/>
      <c r="AT379" s="182" t="s">
        <v>144</v>
      </c>
      <c r="AU379" s="182" t="s">
        <v>78</v>
      </c>
      <c r="AV379" s="182" t="s">
        <v>84</v>
      </c>
      <c r="AW379" s="182" t="s">
        <v>99</v>
      </c>
      <c r="AX379" s="182" t="s">
        <v>20</v>
      </c>
      <c r="AY379" s="182" t="s">
        <v>134</v>
      </c>
    </row>
    <row r="380" spans="2:65" s="6" customFormat="1" ht="15.75" customHeight="1">
      <c r="B380" s="23"/>
      <c r="C380" s="145" t="s">
        <v>560</v>
      </c>
      <c r="D380" s="145" t="s">
        <v>136</v>
      </c>
      <c r="E380" s="146" t="s">
        <v>561</v>
      </c>
      <c r="F380" s="147" t="s">
        <v>562</v>
      </c>
      <c r="G380" s="148" t="s">
        <v>151</v>
      </c>
      <c r="H380" s="149">
        <v>4.512</v>
      </c>
      <c r="I380" s="150"/>
      <c r="J380" s="151">
        <f>ROUND($I$380*$H$380,2)</f>
        <v>0</v>
      </c>
      <c r="K380" s="147" t="s">
        <v>140</v>
      </c>
      <c r="L380" s="43"/>
      <c r="M380" s="152"/>
      <c r="N380" s="153" t="s">
        <v>42</v>
      </c>
      <c r="O380" s="24"/>
      <c r="P380" s="24"/>
      <c r="Q380" s="154">
        <v>0</v>
      </c>
      <c r="R380" s="154">
        <f>$Q$380*$H$380</f>
        <v>0</v>
      </c>
      <c r="S380" s="154">
        <v>2.4</v>
      </c>
      <c r="T380" s="155">
        <f>$S$380*$H$380</f>
        <v>10.8288</v>
      </c>
      <c r="AR380" s="89" t="s">
        <v>84</v>
      </c>
      <c r="AT380" s="89" t="s">
        <v>136</v>
      </c>
      <c r="AU380" s="89" t="s">
        <v>78</v>
      </c>
      <c r="AY380" s="6" t="s">
        <v>134</v>
      </c>
      <c r="BE380" s="156">
        <f>IF($N$380="základní",$J$380,0)</f>
        <v>0</v>
      </c>
      <c r="BF380" s="156">
        <f>IF($N$380="snížená",$J$380,0)</f>
        <v>0</v>
      </c>
      <c r="BG380" s="156">
        <f>IF($N$380="zákl. přenesená",$J$380,0)</f>
        <v>0</v>
      </c>
      <c r="BH380" s="156">
        <f>IF($N$380="sníž. přenesená",$J$380,0)</f>
        <v>0</v>
      </c>
      <c r="BI380" s="156">
        <f>IF($N$380="nulová",$J$380,0)</f>
        <v>0</v>
      </c>
      <c r="BJ380" s="89" t="s">
        <v>20</v>
      </c>
      <c r="BK380" s="156">
        <f>ROUND($I$380*$H$380,2)</f>
        <v>0</v>
      </c>
      <c r="BL380" s="89" t="s">
        <v>84</v>
      </c>
      <c r="BM380" s="89" t="s">
        <v>563</v>
      </c>
    </row>
    <row r="381" spans="2:47" s="6" customFormat="1" ht="16.5" customHeight="1">
      <c r="B381" s="23"/>
      <c r="C381" s="24"/>
      <c r="D381" s="157" t="s">
        <v>142</v>
      </c>
      <c r="E381" s="24"/>
      <c r="F381" s="158" t="s">
        <v>564</v>
      </c>
      <c r="G381" s="24"/>
      <c r="H381" s="24"/>
      <c r="J381" s="24"/>
      <c r="K381" s="24"/>
      <c r="L381" s="43"/>
      <c r="M381" s="56"/>
      <c r="N381" s="24"/>
      <c r="O381" s="24"/>
      <c r="P381" s="24"/>
      <c r="Q381" s="24"/>
      <c r="R381" s="24"/>
      <c r="S381" s="24"/>
      <c r="T381" s="57"/>
      <c r="AT381" s="6" t="s">
        <v>142</v>
      </c>
      <c r="AU381" s="6" t="s">
        <v>78</v>
      </c>
    </row>
    <row r="382" spans="2:51" s="6" customFormat="1" ht="15.75" customHeight="1">
      <c r="B382" s="159"/>
      <c r="C382" s="160"/>
      <c r="D382" s="161" t="s">
        <v>144</v>
      </c>
      <c r="E382" s="160"/>
      <c r="F382" s="162" t="s">
        <v>231</v>
      </c>
      <c r="G382" s="160"/>
      <c r="H382" s="160"/>
      <c r="J382" s="160"/>
      <c r="K382" s="160"/>
      <c r="L382" s="163"/>
      <c r="M382" s="164"/>
      <c r="N382" s="160"/>
      <c r="O382" s="160"/>
      <c r="P382" s="160"/>
      <c r="Q382" s="160"/>
      <c r="R382" s="160"/>
      <c r="S382" s="160"/>
      <c r="T382" s="165"/>
      <c r="AT382" s="166" t="s">
        <v>144</v>
      </c>
      <c r="AU382" s="166" t="s">
        <v>78</v>
      </c>
      <c r="AV382" s="166" t="s">
        <v>20</v>
      </c>
      <c r="AW382" s="166" t="s">
        <v>99</v>
      </c>
      <c r="AX382" s="166" t="s">
        <v>71</v>
      </c>
      <c r="AY382" s="166" t="s">
        <v>134</v>
      </c>
    </row>
    <row r="383" spans="2:51" s="6" customFormat="1" ht="15.75" customHeight="1">
      <c r="B383" s="167"/>
      <c r="C383" s="168"/>
      <c r="D383" s="161" t="s">
        <v>144</v>
      </c>
      <c r="E383" s="168"/>
      <c r="F383" s="169" t="s">
        <v>565</v>
      </c>
      <c r="G383" s="168"/>
      <c r="H383" s="170">
        <v>4.512</v>
      </c>
      <c r="J383" s="168"/>
      <c r="K383" s="168"/>
      <c r="L383" s="171"/>
      <c r="M383" s="172"/>
      <c r="N383" s="168"/>
      <c r="O383" s="168"/>
      <c r="P383" s="168"/>
      <c r="Q383" s="168"/>
      <c r="R383" s="168"/>
      <c r="S383" s="168"/>
      <c r="T383" s="173"/>
      <c r="AT383" s="174" t="s">
        <v>144</v>
      </c>
      <c r="AU383" s="174" t="s">
        <v>78</v>
      </c>
      <c r="AV383" s="174" t="s">
        <v>78</v>
      </c>
      <c r="AW383" s="174" t="s">
        <v>99</v>
      </c>
      <c r="AX383" s="174" t="s">
        <v>20</v>
      </c>
      <c r="AY383" s="174" t="s">
        <v>134</v>
      </c>
    </row>
    <row r="384" spans="2:65" s="6" customFormat="1" ht="15.75" customHeight="1">
      <c r="B384" s="23"/>
      <c r="C384" s="145" t="s">
        <v>566</v>
      </c>
      <c r="D384" s="145" t="s">
        <v>136</v>
      </c>
      <c r="E384" s="146" t="s">
        <v>567</v>
      </c>
      <c r="F384" s="147" t="s">
        <v>568</v>
      </c>
      <c r="G384" s="148" t="s">
        <v>151</v>
      </c>
      <c r="H384" s="149">
        <v>57.026</v>
      </c>
      <c r="I384" s="150"/>
      <c r="J384" s="151">
        <f>ROUND($I$384*$H$384,2)</f>
        <v>0</v>
      </c>
      <c r="K384" s="147" t="s">
        <v>140</v>
      </c>
      <c r="L384" s="43"/>
      <c r="M384" s="152"/>
      <c r="N384" s="153" t="s">
        <v>42</v>
      </c>
      <c r="O384" s="24"/>
      <c r="P384" s="24"/>
      <c r="Q384" s="154">
        <v>0</v>
      </c>
      <c r="R384" s="154">
        <f>$Q$384*$H$384</f>
        <v>0</v>
      </c>
      <c r="S384" s="154">
        <v>1.8</v>
      </c>
      <c r="T384" s="155">
        <f>$S$384*$H$384</f>
        <v>102.64680000000001</v>
      </c>
      <c r="AR384" s="89" t="s">
        <v>84</v>
      </c>
      <c r="AT384" s="89" t="s">
        <v>136</v>
      </c>
      <c r="AU384" s="89" t="s">
        <v>78</v>
      </c>
      <c r="AY384" s="6" t="s">
        <v>134</v>
      </c>
      <c r="BE384" s="156">
        <f>IF($N$384="základní",$J$384,0)</f>
        <v>0</v>
      </c>
      <c r="BF384" s="156">
        <f>IF($N$384="snížená",$J$384,0)</f>
        <v>0</v>
      </c>
      <c r="BG384" s="156">
        <f>IF($N$384="zákl. přenesená",$J$384,0)</f>
        <v>0</v>
      </c>
      <c r="BH384" s="156">
        <f>IF($N$384="sníž. přenesená",$J$384,0)</f>
        <v>0</v>
      </c>
      <c r="BI384" s="156">
        <f>IF($N$384="nulová",$J$384,0)</f>
        <v>0</v>
      </c>
      <c r="BJ384" s="89" t="s">
        <v>20</v>
      </c>
      <c r="BK384" s="156">
        <f>ROUND($I$384*$H$384,2)</f>
        <v>0</v>
      </c>
      <c r="BL384" s="89" t="s">
        <v>84</v>
      </c>
      <c r="BM384" s="89" t="s">
        <v>569</v>
      </c>
    </row>
    <row r="385" spans="2:47" s="6" customFormat="1" ht="27" customHeight="1">
      <c r="B385" s="23"/>
      <c r="C385" s="24"/>
      <c r="D385" s="157" t="s">
        <v>142</v>
      </c>
      <c r="E385" s="24"/>
      <c r="F385" s="158" t="s">
        <v>570</v>
      </c>
      <c r="G385" s="24"/>
      <c r="H385" s="24"/>
      <c r="J385" s="24"/>
      <c r="K385" s="24"/>
      <c r="L385" s="43"/>
      <c r="M385" s="56"/>
      <c r="N385" s="24"/>
      <c r="O385" s="24"/>
      <c r="P385" s="24"/>
      <c r="Q385" s="24"/>
      <c r="R385" s="24"/>
      <c r="S385" s="24"/>
      <c r="T385" s="57"/>
      <c r="AT385" s="6" t="s">
        <v>142</v>
      </c>
      <c r="AU385" s="6" t="s">
        <v>78</v>
      </c>
    </row>
    <row r="386" spans="2:51" s="6" customFormat="1" ht="15.75" customHeight="1">
      <c r="B386" s="159"/>
      <c r="C386" s="160"/>
      <c r="D386" s="161" t="s">
        <v>144</v>
      </c>
      <c r="E386" s="160"/>
      <c r="F386" s="162" t="s">
        <v>338</v>
      </c>
      <c r="G386" s="160"/>
      <c r="H386" s="160"/>
      <c r="J386" s="160"/>
      <c r="K386" s="160"/>
      <c r="L386" s="163"/>
      <c r="M386" s="164"/>
      <c r="N386" s="160"/>
      <c r="O386" s="160"/>
      <c r="P386" s="160"/>
      <c r="Q386" s="160"/>
      <c r="R386" s="160"/>
      <c r="S386" s="160"/>
      <c r="T386" s="165"/>
      <c r="AT386" s="166" t="s">
        <v>144</v>
      </c>
      <c r="AU386" s="166" t="s">
        <v>78</v>
      </c>
      <c r="AV386" s="166" t="s">
        <v>20</v>
      </c>
      <c r="AW386" s="166" t="s">
        <v>99</v>
      </c>
      <c r="AX386" s="166" t="s">
        <v>71</v>
      </c>
      <c r="AY386" s="166" t="s">
        <v>134</v>
      </c>
    </row>
    <row r="387" spans="2:51" s="6" customFormat="1" ht="15.75" customHeight="1">
      <c r="B387" s="167"/>
      <c r="C387" s="168"/>
      <c r="D387" s="161" t="s">
        <v>144</v>
      </c>
      <c r="E387" s="168"/>
      <c r="F387" s="169" t="s">
        <v>339</v>
      </c>
      <c r="G387" s="168"/>
      <c r="H387" s="170">
        <v>25.431</v>
      </c>
      <c r="J387" s="168"/>
      <c r="K387" s="168"/>
      <c r="L387" s="171"/>
      <c r="M387" s="172"/>
      <c r="N387" s="168"/>
      <c r="O387" s="168"/>
      <c r="P387" s="168"/>
      <c r="Q387" s="168"/>
      <c r="R387" s="168"/>
      <c r="S387" s="168"/>
      <c r="T387" s="173"/>
      <c r="AT387" s="174" t="s">
        <v>144</v>
      </c>
      <c r="AU387" s="174" t="s">
        <v>78</v>
      </c>
      <c r="AV387" s="174" t="s">
        <v>78</v>
      </c>
      <c r="AW387" s="174" t="s">
        <v>99</v>
      </c>
      <c r="AX387" s="174" t="s">
        <v>71</v>
      </c>
      <c r="AY387" s="174" t="s">
        <v>134</v>
      </c>
    </row>
    <row r="388" spans="2:51" s="6" customFormat="1" ht="15.75" customHeight="1">
      <c r="B388" s="167"/>
      <c r="C388" s="168"/>
      <c r="D388" s="161" t="s">
        <v>144</v>
      </c>
      <c r="E388" s="168"/>
      <c r="F388" s="169" t="s">
        <v>340</v>
      </c>
      <c r="G388" s="168"/>
      <c r="H388" s="170">
        <v>7.031</v>
      </c>
      <c r="J388" s="168"/>
      <c r="K388" s="168"/>
      <c r="L388" s="171"/>
      <c r="M388" s="172"/>
      <c r="N388" s="168"/>
      <c r="O388" s="168"/>
      <c r="P388" s="168"/>
      <c r="Q388" s="168"/>
      <c r="R388" s="168"/>
      <c r="S388" s="168"/>
      <c r="T388" s="173"/>
      <c r="AT388" s="174" t="s">
        <v>144</v>
      </c>
      <c r="AU388" s="174" t="s">
        <v>78</v>
      </c>
      <c r="AV388" s="174" t="s">
        <v>78</v>
      </c>
      <c r="AW388" s="174" t="s">
        <v>99</v>
      </c>
      <c r="AX388" s="174" t="s">
        <v>71</v>
      </c>
      <c r="AY388" s="174" t="s">
        <v>134</v>
      </c>
    </row>
    <row r="389" spans="2:51" s="6" customFormat="1" ht="15.75" customHeight="1">
      <c r="B389" s="167"/>
      <c r="C389" s="168"/>
      <c r="D389" s="161" t="s">
        <v>144</v>
      </c>
      <c r="E389" s="168"/>
      <c r="F389" s="169" t="s">
        <v>341</v>
      </c>
      <c r="G389" s="168"/>
      <c r="H389" s="170">
        <v>24.564</v>
      </c>
      <c r="J389" s="168"/>
      <c r="K389" s="168"/>
      <c r="L389" s="171"/>
      <c r="M389" s="172"/>
      <c r="N389" s="168"/>
      <c r="O389" s="168"/>
      <c r="P389" s="168"/>
      <c r="Q389" s="168"/>
      <c r="R389" s="168"/>
      <c r="S389" s="168"/>
      <c r="T389" s="173"/>
      <c r="AT389" s="174" t="s">
        <v>144</v>
      </c>
      <c r="AU389" s="174" t="s">
        <v>78</v>
      </c>
      <c r="AV389" s="174" t="s">
        <v>78</v>
      </c>
      <c r="AW389" s="174" t="s">
        <v>99</v>
      </c>
      <c r="AX389" s="174" t="s">
        <v>71</v>
      </c>
      <c r="AY389" s="174" t="s">
        <v>134</v>
      </c>
    </row>
    <row r="390" spans="2:51" s="6" customFormat="1" ht="15.75" customHeight="1">
      <c r="B390" s="175"/>
      <c r="C390" s="176"/>
      <c r="D390" s="161" t="s">
        <v>144</v>
      </c>
      <c r="E390" s="176"/>
      <c r="F390" s="177" t="s">
        <v>148</v>
      </c>
      <c r="G390" s="176"/>
      <c r="H390" s="178">
        <v>57.026</v>
      </c>
      <c r="J390" s="176"/>
      <c r="K390" s="176"/>
      <c r="L390" s="179"/>
      <c r="M390" s="180"/>
      <c r="N390" s="176"/>
      <c r="O390" s="176"/>
      <c r="P390" s="176"/>
      <c r="Q390" s="176"/>
      <c r="R390" s="176"/>
      <c r="S390" s="176"/>
      <c r="T390" s="181"/>
      <c r="AT390" s="182" t="s">
        <v>144</v>
      </c>
      <c r="AU390" s="182" t="s">
        <v>78</v>
      </c>
      <c r="AV390" s="182" t="s">
        <v>84</v>
      </c>
      <c r="AW390" s="182" t="s">
        <v>99</v>
      </c>
      <c r="AX390" s="182" t="s">
        <v>20</v>
      </c>
      <c r="AY390" s="182" t="s">
        <v>134</v>
      </c>
    </row>
    <row r="391" spans="2:65" s="6" customFormat="1" ht="15.75" customHeight="1">
      <c r="B391" s="23"/>
      <c r="C391" s="145" t="s">
        <v>571</v>
      </c>
      <c r="D391" s="145" t="s">
        <v>136</v>
      </c>
      <c r="E391" s="146" t="s">
        <v>572</v>
      </c>
      <c r="F391" s="147" t="s">
        <v>573</v>
      </c>
      <c r="G391" s="148" t="s">
        <v>139</v>
      </c>
      <c r="H391" s="149">
        <v>55.4</v>
      </c>
      <c r="I391" s="150"/>
      <c r="J391" s="151">
        <f>ROUND($I$391*$H$391,2)</f>
        <v>0</v>
      </c>
      <c r="K391" s="147" t="s">
        <v>140</v>
      </c>
      <c r="L391" s="43"/>
      <c r="M391" s="152"/>
      <c r="N391" s="153" t="s">
        <v>42</v>
      </c>
      <c r="O391" s="24"/>
      <c r="P391" s="24"/>
      <c r="Q391" s="154">
        <v>0</v>
      </c>
      <c r="R391" s="154">
        <f>$Q$391*$H$391</f>
        <v>0</v>
      </c>
      <c r="S391" s="154">
        <v>0.324</v>
      </c>
      <c r="T391" s="155">
        <f>$S$391*$H$391</f>
        <v>17.9496</v>
      </c>
      <c r="AR391" s="89" t="s">
        <v>84</v>
      </c>
      <c r="AT391" s="89" t="s">
        <v>136</v>
      </c>
      <c r="AU391" s="89" t="s">
        <v>78</v>
      </c>
      <c r="AY391" s="6" t="s">
        <v>134</v>
      </c>
      <c r="BE391" s="156">
        <f>IF($N$391="základní",$J$391,0)</f>
        <v>0</v>
      </c>
      <c r="BF391" s="156">
        <f>IF($N$391="snížená",$J$391,0)</f>
        <v>0</v>
      </c>
      <c r="BG391" s="156">
        <f>IF($N$391="zákl. přenesená",$J$391,0)</f>
        <v>0</v>
      </c>
      <c r="BH391" s="156">
        <f>IF($N$391="sníž. přenesená",$J$391,0)</f>
        <v>0</v>
      </c>
      <c r="BI391" s="156">
        <f>IF($N$391="nulová",$J$391,0)</f>
        <v>0</v>
      </c>
      <c r="BJ391" s="89" t="s">
        <v>20</v>
      </c>
      <c r="BK391" s="156">
        <f>ROUND($I$391*$H$391,2)</f>
        <v>0</v>
      </c>
      <c r="BL391" s="89" t="s">
        <v>84</v>
      </c>
      <c r="BM391" s="89" t="s">
        <v>574</v>
      </c>
    </row>
    <row r="392" spans="2:47" s="6" customFormat="1" ht="16.5" customHeight="1">
      <c r="B392" s="23"/>
      <c r="C392" s="24"/>
      <c r="D392" s="157" t="s">
        <v>142</v>
      </c>
      <c r="E392" s="24"/>
      <c r="F392" s="158" t="s">
        <v>575</v>
      </c>
      <c r="G392" s="24"/>
      <c r="H392" s="24"/>
      <c r="J392" s="24"/>
      <c r="K392" s="24"/>
      <c r="L392" s="43"/>
      <c r="M392" s="56"/>
      <c r="N392" s="24"/>
      <c r="O392" s="24"/>
      <c r="P392" s="24"/>
      <c r="Q392" s="24"/>
      <c r="R392" s="24"/>
      <c r="S392" s="24"/>
      <c r="T392" s="57"/>
      <c r="AT392" s="6" t="s">
        <v>142</v>
      </c>
      <c r="AU392" s="6" t="s">
        <v>78</v>
      </c>
    </row>
    <row r="393" spans="2:51" s="6" customFormat="1" ht="15.75" customHeight="1">
      <c r="B393" s="159"/>
      <c r="C393" s="160"/>
      <c r="D393" s="161" t="s">
        <v>144</v>
      </c>
      <c r="E393" s="160"/>
      <c r="F393" s="162" t="s">
        <v>231</v>
      </c>
      <c r="G393" s="160"/>
      <c r="H393" s="160"/>
      <c r="J393" s="160"/>
      <c r="K393" s="160"/>
      <c r="L393" s="163"/>
      <c r="M393" s="164"/>
      <c r="N393" s="160"/>
      <c r="O393" s="160"/>
      <c r="P393" s="160"/>
      <c r="Q393" s="160"/>
      <c r="R393" s="160"/>
      <c r="S393" s="160"/>
      <c r="T393" s="165"/>
      <c r="AT393" s="166" t="s">
        <v>144</v>
      </c>
      <c r="AU393" s="166" t="s">
        <v>78</v>
      </c>
      <c r="AV393" s="166" t="s">
        <v>20</v>
      </c>
      <c r="AW393" s="166" t="s">
        <v>99</v>
      </c>
      <c r="AX393" s="166" t="s">
        <v>71</v>
      </c>
      <c r="AY393" s="166" t="s">
        <v>134</v>
      </c>
    </row>
    <row r="394" spans="2:51" s="6" customFormat="1" ht="15.75" customHeight="1">
      <c r="B394" s="167"/>
      <c r="C394" s="168"/>
      <c r="D394" s="161" t="s">
        <v>144</v>
      </c>
      <c r="E394" s="168"/>
      <c r="F394" s="169" t="s">
        <v>576</v>
      </c>
      <c r="G394" s="168"/>
      <c r="H394" s="170">
        <v>7.4</v>
      </c>
      <c r="J394" s="168"/>
      <c r="K394" s="168"/>
      <c r="L394" s="171"/>
      <c r="M394" s="172"/>
      <c r="N394" s="168"/>
      <c r="O394" s="168"/>
      <c r="P394" s="168"/>
      <c r="Q394" s="168"/>
      <c r="R394" s="168"/>
      <c r="S394" s="168"/>
      <c r="T394" s="173"/>
      <c r="AT394" s="174" t="s">
        <v>144</v>
      </c>
      <c r="AU394" s="174" t="s">
        <v>78</v>
      </c>
      <c r="AV394" s="174" t="s">
        <v>78</v>
      </c>
      <c r="AW394" s="174" t="s">
        <v>99</v>
      </c>
      <c r="AX394" s="174" t="s">
        <v>71</v>
      </c>
      <c r="AY394" s="174" t="s">
        <v>134</v>
      </c>
    </row>
    <row r="395" spans="2:51" s="6" customFormat="1" ht="15.75" customHeight="1">
      <c r="B395" s="167"/>
      <c r="C395" s="168"/>
      <c r="D395" s="161" t="s">
        <v>144</v>
      </c>
      <c r="E395" s="168"/>
      <c r="F395" s="169" t="s">
        <v>290</v>
      </c>
      <c r="G395" s="168"/>
      <c r="H395" s="170">
        <v>48</v>
      </c>
      <c r="J395" s="168"/>
      <c r="K395" s="168"/>
      <c r="L395" s="171"/>
      <c r="M395" s="172"/>
      <c r="N395" s="168"/>
      <c r="O395" s="168"/>
      <c r="P395" s="168"/>
      <c r="Q395" s="168"/>
      <c r="R395" s="168"/>
      <c r="S395" s="168"/>
      <c r="T395" s="173"/>
      <c r="AT395" s="174" t="s">
        <v>144</v>
      </c>
      <c r="AU395" s="174" t="s">
        <v>78</v>
      </c>
      <c r="AV395" s="174" t="s">
        <v>78</v>
      </c>
      <c r="AW395" s="174" t="s">
        <v>99</v>
      </c>
      <c r="AX395" s="174" t="s">
        <v>71</v>
      </c>
      <c r="AY395" s="174" t="s">
        <v>134</v>
      </c>
    </row>
    <row r="396" spans="2:51" s="6" customFormat="1" ht="15.75" customHeight="1">
      <c r="B396" s="175"/>
      <c r="C396" s="176"/>
      <c r="D396" s="161" t="s">
        <v>144</v>
      </c>
      <c r="E396" s="176"/>
      <c r="F396" s="177" t="s">
        <v>148</v>
      </c>
      <c r="G396" s="176"/>
      <c r="H396" s="178">
        <v>55.4</v>
      </c>
      <c r="J396" s="176"/>
      <c r="K396" s="176"/>
      <c r="L396" s="179"/>
      <c r="M396" s="180"/>
      <c r="N396" s="176"/>
      <c r="O396" s="176"/>
      <c r="P396" s="176"/>
      <c r="Q396" s="176"/>
      <c r="R396" s="176"/>
      <c r="S396" s="176"/>
      <c r="T396" s="181"/>
      <c r="AT396" s="182" t="s">
        <v>144</v>
      </c>
      <c r="AU396" s="182" t="s">
        <v>78</v>
      </c>
      <c r="AV396" s="182" t="s">
        <v>84</v>
      </c>
      <c r="AW396" s="182" t="s">
        <v>99</v>
      </c>
      <c r="AX396" s="182" t="s">
        <v>20</v>
      </c>
      <c r="AY396" s="182" t="s">
        <v>134</v>
      </c>
    </row>
    <row r="397" spans="2:65" s="6" customFormat="1" ht="15.75" customHeight="1">
      <c r="B397" s="23"/>
      <c r="C397" s="145" t="s">
        <v>577</v>
      </c>
      <c r="D397" s="145" t="s">
        <v>136</v>
      </c>
      <c r="E397" s="146" t="s">
        <v>578</v>
      </c>
      <c r="F397" s="147" t="s">
        <v>579</v>
      </c>
      <c r="G397" s="148" t="s">
        <v>151</v>
      </c>
      <c r="H397" s="149">
        <v>2.933</v>
      </c>
      <c r="I397" s="150"/>
      <c r="J397" s="151">
        <f>ROUND($I$397*$H$397,2)</f>
        <v>0</v>
      </c>
      <c r="K397" s="147" t="s">
        <v>140</v>
      </c>
      <c r="L397" s="43"/>
      <c r="M397" s="152"/>
      <c r="N397" s="153" t="s">
        <v>42</v>
      </c>
      <c r="O397" s="24"/>
      <c r="P397" s="24"/>
      <c r="Q397" s="154">
        <v>0</v>
      </c>
      <c r="R397" s="154">
        <f>$Q$397*$H$397</f>
        <v>0</v>
      </c>
      <c r="S397" s="154">
        <v>2.1</v>
      </c>
      <c r="T397" s="155">
        <f>$S$397*$H$397</f>
        <v>6.1593</v>
      </c>
      <c r="AR397" s="89" t="s">
        <v>84</v>
      </c>
      <c r="AT397" s="89" t="s">
        <v>136</v>
      </c>
      <c r="AU397" s="89" t="s">
        <v>78</v>
      </c>
      <c r="AY397" s="6" t="s">
        <v>134</v>
      </c>
      <c r="BE397" s="156">
        <f>IF($N$397="základní",$J$397,0)</f>
        <v>0</v>
      </c>
      <c r="BF397" s="156">
        <f>IF($N$397="snížená",$J$397,0)</f>
        <v>0</v>
      </c>
      <c r="BG397" s="156">
        <f>IF($N$397="zákl. přenesená",$J$397,0)</f>
        <v>0</v>
      </c>
      <c r="BH397" s="156">
        <f>IF($N$397="sníž. přenesená",$J$397,0)</f>
        <v>0</v>
      </c>
      <c r="BI397" s="156">
        <f>IF($N$397="nulová",$J$397,0)</f>
        <v>0</v>
      </c>
      <c r="BJ397" s="89" t="s">
        <v>20</v>
      </c>
      <c r="BK397" s="156">
        <f>ROUND($I$397*$H$397,2)</f>
        <v>0</v>
      </c>
      <c r="BL397" s="89" t="s">
        <v>84</v>
      </c>
      <c r="BM397" s="89" t="s">
        <v>580</v>
      </c>
    </row>
    <row r="398" spans="2:47" s="6" customFormat="1" ht="16.5" customHeight="1">
      <c r="B398" s="23"/>
      <c r="C398" s="24"/>
      <c r="D398" s="157" t="s">
        <v>142</v>
      </c>
      <c r="E398" s="24"/>
      <c r="F398" s="158" t="s">
        <v>581</v>
      </c>
      <c r="G398" s="24"/>
      <c r="H398" s="24"/>
      <c r="J398" s="24"/>
      <c r="K398" s="24"/>
      <c r="L398" s="43"/>
      <c r="M398" s="56"/>
      <c r="N398" s="24"/>
      <c r="O398" s="24"/>
      <c r="P398" s="24"/>
      <c r="Q398" s="24"/>
      <c r="R398" s="24"/>
      <c r="S398" s="24"/>
      <c r="T398" s="57"/>
      <c r="AT398" s="6" t="s">
        <v>142</v>
      </c>
      <c r="AU398" s="6" t="s">
        <v>78</v>
      </c>
    </row>
    <row r="399" spans="2:51" s="6" customFormat="1" ht="15.75" customHeight="1">
      <c r="B399" s="159"/>
      <c r="C399" s="160"/>
      <c r="D399" s="161" t="s">
        <v>144</v>
      </c>
      <c r="E399" s="160"/>
      <c r="F399" s="162" t="s">
        <v>231</v>
      </c>
      <c r="G399" s="160"/>
      <c r="H399" s="160"/>
      <c r="J399" s="160"/>
      <c r="K399" s="160"/>
      <c r="L399" s="163"/>
      <c r="M399" s="164"/>
      <c r="N399" s="160"/>
      <c r="O399" s="160"/>
      <c r="P399" s="160"/>
      <c r="Q399" s="160"/>
      <c r="R399" s="160"/>
      <c r="S399" s="160"/>
      <c r="T399" s="165"/>
      <c r="AT399" s="166" t="s">
        <v>144</v>
      </c>
      <c r="AU399" s="166" t="s">
        <v>78</v>
      </c>
      <c r="AV399" s="166" t="s">
        <v>20</v>
      </c>
      <c r="AW399" s="166" t="s">
        <v>99</v>
      </c>
      <c r="AX399" s="166" t="s">
        <v>71</v>
      </c>
      <c r="AY399" s="166" t="s">
        <v>134</v>
      </c>
    </row>
    <row r="400" spans="2:51" s="6" customFormat="1" ht="15.75" customHeight="1">
      <c r="B400" s="167"/>
      <c r="C400" s="168"/>
      <c r="D400" s="161" t="s">
        <v>144</v>
      </c>
      <c r="E400" s="168"/>
      <c r="F400" s="169" t="s">
        <v>582</v>
      </c>
      <c r="G400" s="168"/>
      <c r="H400" s="170">
        <v>2.933</v>
      </c>
      <c r="J400" s="168"/>
      <c r="K400" s="168"/>
      <c r="L400" s="171"/>
      <c r="M400" s="172"/>
      <c r="N400" s="168"/>
      <c r="O400" s="168"/>
      <c r="P400" s="168"/>
      <c r="Q400" s="168"/>
      <c r="R400" s="168"/>
      <c r="S400" s="168"/>
      <c r="T400" s="173"/>
      <c r="AT400" s="174" t="s">
        <v>144</v>
      </c>
      <c r="AU400" s="174" t="s">
        <v>78</v>
      </c>
      <c r="AV400" s="174" t="s">
        <v>78</v>
      </c>
      <c r="AW400" s="174" t="s">
        <v>99</v>
      </c>
      <c r="AX400" s="174" t="s">
        <v>20</v>
      </c>
      <c r="AY400" s="174" t="s">
        <v>134</v>
      </c>
    </row>
    <row r="401" spans="2:65" s="6" customFormat="1" ht="15.75" customHeight="1">
      <c r="B401" s="23"/>
      <c r="C401" s="145" t="s">
        <v>583</v>
      </c>
      <c r="D401" s="145" t="s">
        <v>136</v>
      </c>
      <c r="E401" s="146" t="s">
        <v>584</v>
      </c>
      <c r="F401" s="147" t="s">
        <v>585</v>
      </c>
      <c r="G401" s="148" t="s">
        <v>320</v>
      </c>
      <c r="H401" s="149">
        <v>754.5</v>
      </c>
      <c r="I401" s="150"/>
      <c r="J401" s="151">
        <f>ROUND($I$401*$H$401,2)</f>
        <v>0</v>
      </c>
      <c r="K401" s="147" t="s">
        <v>140</v>
      </c>
      <c r="L401" s="43"/>
      <c r="M401" s="152"/>
      <c r="N401" s="153" t="s">
        <v>42</v>
      </c>
      <c r="O401" s="24"/>
      <c r="P401" s="24"/>
      <c r="Q401" s="154">
        <v>0</v>
      </c>
      <c r="R401" s="154">
        <f>$Q$401*$H$401</f>
        <v>0</v>
      </c>
      <c r="S401" s="154">
        <v>0.112</v>
      </c>
      <c r="T401" s="155">
        <f>$S$401*$H$401</f>
        <v>84.504</v>
      </c>
      <c r="AR401" s="89" t="s">
        <v>84</v>
      </c>
      <c r="AT401" s="89" t="s">
        <v>136</v>
      </c>
      <c r="AU401" s="89" t="s">
        <v>78</v>
      </c>
      <c r="AY401" s="6" t="s">
        <v>134</v>
      </c>
      <c r="BE401" s="156">
        <f>IF($N$401="základní",$J$401,0)</f>
        <v>0</v>
      </c>
      <c r="BF401" s="156">
        <f>IF($N$401="snížená",$J$401,0)</f>
        <v>0</v>
      </c>
      <c r="BG401" s="156">
        <f>IF($N$401="zákl. přenesená",$J$401,0)</f>
        <v>0</v>
      </c>
      <c r="BH401" s="156">
        <f>IF($N$401="sníž. přenesená",$J$401,0)</f>
        <v>0</v>
      </c>
      <c r="BI401" s="156">
        <f>IF($N$401="nulová",$J$401,0)</f>
        <v>0</v>
      </c>
      <c r="BJ401" s="89" t="s">
        <v>20</v>
      </c>
      <c r="BK401" s="156">
        <f>ROUND($I$401*$H$401,2)</f>
        <v>0</v>
      </c>
      <c r="BL401" s="89" t="s">
        <v>84</v>
      </c>
      <c r="BM401" s="89" t="s">
        <v>586</v>
      </c>
    </row>
    <row r="402" spans="2:47" s="6" customFormat="1" ht="16.5" customHeight="1">
      <c r="B402" s="23"/>
      <c r="C402" s="24"/>
      <c r="D402" s="157" t="s">
        <v>142</v>
      </c>
      <c r="E402" s="24"/>
      <c r="F402" s="158" t="s">
        <v>587</v>
      </c>
      <c r="G402" s="24"/>
      <c r="H402" s="24"/>
      <c r="J402" s="24"/>
      <c r="K402" s="24"/>
      <c r="L402" s="43"/>
      <c r="M402" s="56"/>
      <c r="N402" s="24"/>
      <c r="O402" s="24"/>
      <c r="P402" s="24"/>
      <c r="Q402" s="24"/>
      <c r="R402" s="24"/>
      <c r="S402" s="24"/>
      <c r="T402" s="57"/>
      <c r="AT402" s="6" t="s">
        <v>142</v>
      </c>
      <c r="AU402" s="6" t="s">
        <v>78</v>
      </c>
    </row>
    <row r="403" spans="2:51" s="6" customFormat="1" ht="15.75" customHeight="1">
      <c r="B403" s="159"/>
      <c r="C403" s="160"/>
      <c r="D403" s="161" t="s">
        <v>144</v>
      </c>
      <c r="E403" s="160"/>
      <c r="F403" s="162" t="s">
        <v>588</v>
      </c>
      <c r="G403" s="160"/>
      <c r="H403" s="160"/>
      <c r="J403" s="160"/>
      <c r="K403" s="160"/>
      <c r="L403" s="163"/>
      <c r="M403" s="164"/>
      <c r="N403" s="160"/>
      <c r="O403" s="160"/>
      <c r="P403" s="160"/>
      <c r="Q403" s="160"/>
      <c r="R403" s="160"/>
      <c r="S403" s="160"/>
      <c r="T403" s="165"/>
      <c r="AT403" s="166" t="s">
        <v>144</v>
      </c>
      <c r="AU403" s="166" t="s">
        <v>78</v>
      </c>
      <c r="AV403" s="166" t="s">
        <v>20</v>
      </c>
      <c r="AW403" s="166" t="s">
        <v>99</v>
      </c>
      <c r="AX403" s="166" t="s">
        <v>71</v>
      </c>
      <c r="AY403" s="166" t="s">
        <v>134</v>
      </c>
    </row>
    <row r="404" spans="2:51" s="6" customFormat="1" ht="15.75" customHeight="1">
      <c r="B404" s="167"/>
      <c r="C404" s="168"/>
      <c r="D404" s="161" t="s">
        <v>144</v>
      </c>
      <c r="E404" s="168"/>
      <c r="F404" s="169" t="s">
        <v>589</v>
      </c>
      <c r="G404" s="168"/>
      <c r="H404" s="170">
        <v>754.5</v>
      </c>
      <c r="J404" s="168"/>
      <c r="K404" s="168"/>
      <c r="L404" s="171"/>
      <c r="M404" s="172"/>
      <c r="N404" s="168"/>
      <c r="O404" s="168"/>
      <c r="P404" s="168"/>
      <c r="Q404" s="168"/>
      <c r="R404" s="168"/>
      <c r="S404" s="168"/>
      <c r="T404" s="173"/>
      <c r="AT404" s="174" t="s">
        <v>144</v>
      </c>
      <c r="AU404" s="174" t="s">
        <v>78</v>
      </c>
      <c r="AV404" s="174" t="s">
        <v>78</v>
      </c>
      <c r="AW404" s="174" t="s">
        <v>99</v>
      </c>
      <c r="AX404" s="174" t="s">
        <v>20</v>
      </c>
      <c r="AY404" s="174" t="s">
        <v>134</v>
      </c>
    </row>
    <row r="405" spans="2:65" s="6" customFormat="1" ht="15.75" customHeight="1">
      <c r="B405" s="23"/>
      <c r="C405" s="145" t="s">
        <v>590</v>
      </c>
      <c r="D405" s="145" t="s">
        <v>136</v>
      </c>
      <c r="E405" s="146" t="s">
        <v>591</v>
      </c>
      <c r="F405" s="147" t="s">
        <v>592</v>
      </c>
      <c r="G405" s="148" t="s">
        <v>139</v>
      </c>
      <c r="H405" s="149">
        <v>362.128</v>
      </c>
      <c r="I405" s="150"/>
      <c r="J405" s="151">
        <f>ROUND($I$405*$H$405,2)</f>
        <v>0</v>
      </c>
      <c r="K405" s="147" t="s">
        <v>140</v>
      </c>
      <c r="L405" s="43"/>
      <c r="M405" s="152"/>
      <c r="N405" s="153" t="s">
        <v>42</v>
      </c>
      <c r="O405" s="24"/>
      <c r="P405" s="24"/>
      <c r="Q405" s="154">
        <v>0</v>
      </c>
      <c r="R405" s="154">
        <f>$Q$405*$H$405</f>
        <v>0</v>
      </c>
      <c r="S405" s="154">
        <v>0.432</v>
      </c>
      <c r="T405" s="155">
        <f>$S$405*$H$405</f>
        <v>156.43929599999998</v>
      </c>
      <c r="AR405" s="89" t="s">
        <v>84</v>
      </c>
      <c r="AT405" s="89" t="s">
        <v>136</v>
      </c>
      <c r="AU405" s="89" t="s">
        <v>78</v>
      </c>
      <c r="AY405" s="6" t="s">
        <v>134</v>
      </c>
      <c r="BE405" s="156">
        <f>IF($N$405="základní",$J$405,0)</f>
        <v>0</v>
      </c>
      <c r="BF405" s="156">
        <f>IF($N$405="snížená",$J$405,0)</f>
        <v>0</v>
      </c>
      <c r="BG405" s="156">
        <f>IF($N$405="zákl. přenesená",$J$405,0)</f>
        <v>0</v>
      </c>
      <c r="BH405" s="156">
        <f>IF($N$405="sníž. přenesená",$J$405,0)</f>
        <v>0</v>
      </c>
      <c r="BI405" s="156">
        <f>IF($N$405="nulová",$J$405,0)</f>
        <v>0</v>
      </c>
      <c r="BJ405" s="89" t="s">
        <v>20</v>
      </c>
      <c r="BK405" s="156">
        <f>ROUND($I$405*$H$405,2)</f>
        <v>0</v>
      </c>
      <c r="BL405" s="89" t="s">
        <v>84</v>
      </c>
      <c r="BM405" s="89" t="s">
        <v>593</v>
      </c>
    </row>
    <row r="406" spans="2:47" s="6" customFormat="1" ht="16.5" customHeight="1">
      <c r="B406" s="23"/>
      <c r="C406" s="24"/>
      <c r="D406" s="157" t="s">
        <v>142</v>
      </c>
      <c r="E406" s="24"/>
      <c r="F406" s="158" t="s">
        <v>594</v>
      </c>
      <c r="G406" s="24"/>
      <c r="H406" s="24"/>
      <c r="J406" s="24"/>
      <c r="K406" s="24"/>
      <c r="L406" s="43"/>
      <c r="M406" s="56"/>
      <c r="N406" s="24"/>
      <c r="O406" s="24"/>
      <c r="P406" s="24"/>
      <c r="Q406" s="24"/>
      <c r="R406" s="24"/>
      <c r="S406" s="24"/>
      <c r="T406" s="57"/>
      <c r="AT406" s="6" t="s">
        <v>142</v>
      </c>
      <c r="AU406" s="6" t="s">
        <v>78</v>
      </c>
    </row>
    <row r="407" spans="2:51" s="6" customFormat="1" ht="15.75" customHeight="1">
      <c r="B407" s="159"/>
      <c r="C407" s="160"/>
      <c r="D407" s="161" t="s">
        <v>144</v>
      </c>
      <c r="E407" s="160"/>
      <c r="F407" s="162" t="s">
        <v>397</v>
      </c>
      <c r="G407" s="160"/>
      <c r="H407" s="160"/>
      <c r="J407" s="160"/>
      <c r="K407" s="160"/>
      <c r="L407" s="163"/>
      <c r="M407" s="164"/>
      <c r="N407" s="160"/>
      <c r="O407" s="160"/>
      <c r="P407" s="160"/>
      <c r="Q407" s="160"/>
      <c r="R407" s="160"/>
      <c r="S407" s="160"/>
      <c r="T407" s="165"/>
      <c r="AT407" s="166" t="s">
        <v>144</v>
      </c>
      <c r="AU407" s="166" t="s">
        <v>78</v>
      </c>
      <c r="AV407" s="166" t="s">
        <v>20</v>
      </c>
      <c r="AW407" s="166" t="s">
        <v>99</v>
      </c>
      <c r="AX407" s="166" t="s">
        <v>71</v>
      </c>
      <c r="AY407" s="166" t="s">
        <v>134</v>
      </c>
    </row>
    <row r="408" spans="2:51" s="6" customFormat="1" ht="15.75" customHeight="1">
      <c r="B408" s="167"/>
      <c r="C408" s="168"/>
      <c r="D408" s="161" t="s">
        <v>144</v>
      </c>
      <c r="E408" s="168"/>
      <c r="F408" s="169" t="s">
        <v>411</v>
      </c>
      <c r="G408" s="168"/>
      <c r="H408" s="170">
        <v>284.928</v>
      </c>
      <c r="J408" s="168"/>
      <c r="K408" s="168"/>
      <c r="L408" s="171"/>
      <c r="M408" s="172"/>
      <c r="N408" s="168"/>
      <c r="O408" s="168"/>
      <c r="P408" s="168"/>
      <c r="Q408" s="168"/>
      <c r="R408" s="168"/>
      <c r="S408" s="168"/>
      <c r="T408" s="173"/>
      <c r="AT408" s="174" t="s">
        <v>144</v>
      </c>
      <c r="AU408" s="174" t="s">
        <v>78</v>
      </c>
      <c r="AV408" s="174" t="s">
        <v>78</v>
      </c>
      <c r="AW408" s="174" t="s">
        <v>99</v>
      </c>
      <c r="AX408" s="174" t="s">
        <v>71</v>
      </c>
      <c r="AY408" s="174" t="s">
        <v>134</v>
      </c>
    </row>
    <row r="409" spans="2:51" s="6" customFormat="1" ht="15.75" customHeight="1">
      <c r="B409" s="167"/>
      <c r="C409" s="168"/>
      <c r="D409" s="161" t="s">
        <v>144</v>
      </c>
      <c r="E409" s="168"/>
      <c r="F409" s="169" t="s">
        <v>412</v>
      </c>
      <c r="G409" s="168"/>
      <c r="H409" s="170">
        <v>77.2</v>
      </c>
      <c r="J409" s="168"/>
      <c r="K409" s="168"/>
      <c r="L409" s="171"/>
      <c r="M409" s="172"/>
      <c r="N409" s="168"/>
      <c r="O409" s="168"/>
      <c r="P409" s="168"/>
      <c r="Q409" s="168"/>
      <c r="R409" s="168"/>
      <c r="S409" s="168"/>
      <c r="T409" s="173"/>
      <c r="AT409" s="174" t="s">
        <v>144</v>
      </c>
      <c r="AU409" s="174" t="s">
        <v>78</v>
      </c>
      <c r="AV409" s="174" t="s">
        <v>78</v>
      </c>
      <c r="AW409" s="174" t="s">
        <v>99</v>
      </c>
      <c r="AX409" s="174" t="s">
        <v>71</v>
      </c>
      <c r="AY409" s="174" t="s">
        <v>134</v>
      </c>
    </row>
    <row r="410" spans="2:51" s="6" customFormat="1" ht="15.75" customHeight="1">
      <c r="B410" s="175"/>
      <c r="C410" s="176"/>
      <c r="D410" s="161" t="s">
        <v>144</v>
      </c>
      <c r="E410" s="176"/>
      <c r="F410" s="177" t="s">
        <v>148</v>
      </c>
      <c r="G410" s="176"/>
      <c r="H410" s="178">
        <v>362.128</v>
      </c>
      <c r="J410" s="176"/>
      <c r="K410" s="176"/>
      <c r="L410" s="179"/>
      <c r="M410" s="180"/>
      <c r="N410" s="176"/>
      <c r="O410" s="176"/>
      <c r="P410" s="176"/>
      <c r="Q410" s="176"/>
      <c r="R410" s="176"/>
      <c r="S410" s="176"/>
      <c r="T410" s="181"/>
      <c r="AT410" s="182" t="s">
        <v>144</v>
      </c>
      <c r="AU410" s="182" t="s">
        <v>78</v>
      </c>
      <c r="AV410" s="182" t="s">
        <v>84</v>
      </c>
      <c r="AW410" s="182" t="s">
        <v>99</v>
      </c>
      <c r="AX410" s="182" t="s">
        <v>20</v>
      </c>
      <c r="AY410" s="182" t="s">
        <v>134</v>
      </c>
    </row>
    <row r="411" spans="2:65" s="6" customFormat="1" ht="15.75" customHeight="1">
      <c r="B411" s="23"/>
      <c r="C411" s="145" t="s">
        <v>595</v>
      </c>
      <c r="D411" s="145" t="s">
        <v>136</v>
      </c>
      <c r="E411" s="146" t="s">
        <v>596</v>
      </c>
      <c r="F411" s="147" t="s">
        <v>597</v>
      </c>
      <c r="G411" s="148" t="s">
        <v>139</v>
      </c>
      <c r="H411" s="149">
        <v>249.464</v>
      </c>
      <c r="I411" s="150"/>
      <c r="J411" s="151">
        <f>ROUND($I$411*$H$411,2)</f>
        <v>0</v>
      </c>
      <c r="K411" s="147" t="s">
        <v>140</v>
      </c>
      <c r="L411" s="43"/>
      <c r="M411" s="152"/>
      <c r="N411" s="153" t="s">
        <v>42</v>
      </c>
      <c r="O411" s="24"/>
      <c r="P411" s="24"/>
      <c r="Q411" s="154">
        <v>0</v>
      </c>
      <c r="R411" s="154">
        <f>$Q$411*$H$411</f>
        <v>0</v>
      </c>
      <c r="S411" s="154">
        <v>0.192</v>
      </c>
      <c r="T411" s="155">
        <f>$S$411*$H$411</f>
        <v>47.897088000000004</v>
      </c>
      <c r="AR411" s="89" t="s">
        <v>84</v>
      </c>
      <c r="AT411" s="89" t="s">
        <v>136</v>
      </c>
      <c r="AU411" s="89" t="s">
        <v>78</v>
      </c>
      <c r="AY411" s="6" t="s">
        <v>134</v>
      </c>
      <c r="BE411" s="156">
        <f>IF($N$411="základní",$J$411,0)</f>
        <v>0</v>
      </c>
      <c r="BF411" s="156">
        <f>IF($N$411="snížená",$J$411,0)</f>
        <v>0</v>
      </c>
      <c r="BG411" s="156">
        <f>IF($N$411="zákl. přenesená",$J$411,0)</f>
        <v>0</v>
      </c>
      <c r="BH411" s="156">
        <f>IF($N$411="sníž. přenesená",$J$411,0)</f>
        <v>0</v>
      </c>
      <c r="BI411" s="156">
        <f>IF($N$411="nulová",$J$411,0)</f>
        <v>0</v>
      </c>
      <c r="BJ411" s="89" t="s">
        <v>20</v>
      </c>
      <c r="BK411" s="156">
        <f>ROUND($I$411*$H$411,2)</f>
        <v>0</v>
      </c>
      <c r="BL411" s="89" t="s">
        <v>84</v>
      </c>
      <c r="BM411" s="89" t="s">
        <v>598</v>
      </c>
    </row>
    <row r="412" spans="2:47" s="6" customFormat="1" ht="16.5" customHeight="1">
      <c r="B412" s="23"/>
      <c r="C412" s="24"/>
      <c r="D412" s="157" t="s">
        <v>142</v>
      </c>
      <c r="E412" s="24"/>
      <c r="F412" s="158" t="s">
        <v>599</v>
      </c>
      <c r="G412" s="24"/>
      <c r="H412" s="24"/>
      <c r="J412" s="24"/>
      <c r="K412" s="24"/>
      <c r="L412" s="43"/>
      <c r="M412" s="56"/>
      <c r="N412" s="24"/>
      <c r="O412" s="24"/>
      <c r="P412" s="24"/>
      <c r="Q412" s="24"/>
      <c r="R412" s="24"/>
      <c r="S412" s="24"/>
      <c r="T412" s="57"/>
      <c r="AT412" s="6" t="s">
        <v>142</v>
      </c>
      <c r="AU412" s="6" t="s">
        <v>78</v>
      </c>
    </row>
    <row r="413" spans="2:51" s="6" customFormat="1" ht="15.75" customHeight="1">
      <c r="B413" s="159"/>
      <c r="C413" s="160"/>
      <c r="D413" s="161" t="s">
        <v>144</v>
      </c>
      <c r="E413" s="160"/>
      <c r="F413" s="162" t="s">
        <v>588</v>
      </c>
      <c r="G413" s="160"/>
      <c r="H413" s="160"/>
      <c r="J413" s="160"/>
      <c r="K413" s="160"/>
      <c r="L413" s="163"/>
      <c r="M413" s="164"/>
      <c r="N413" s="160"/>
      <c r="O413" s="160"/>
      <c r="P413" s="160"/>
      <c r="Q413" s="160"/>
      <c r="R413" s="160"/>
      <c r="S413" s="160"/>
      <c r="T413" s="165"/>
      <c r="AT413" s="166" t="s">
        <v>144</v>
      </c>
      <c r="AU413" s="166" t="s">
        <v>78</v>
      </c>
      <c r="AV413" s="166" t="s">
        <v>20</v>
      </c>
      <c r="AW413" s="166" t="s">
        <v>99</v>
      </c>
      <c r="AX413" s="166" t="s">
        <v>71</v>
      </c>
      <c r="AY413" s="166" t="s">
        <v>134</v>
      </c>
    </row>
    <row r="414" spans="2:51" s="6" customFormat="1" ht="15.75" customHeight="1">
      <c r="B414" s="167"/>
      <c r="C414" s="168"/>
      <c r="D414" s="161" t="s">
        <v>144</v>
      </c>
      <c r="E414" s="168"/>
      <c r="F414" s="169" t="s">
        <v>600</v>
      </c>
      <c r="G414" s="168"/>
      <c r="H414" s="170">
        <v>64.634</v>
      </c>
      <c r="J414" s="168"/>
      <c r="K414" s="168"/>
      <c r="L414" s="171"/>
      <c r="M414" s="172"/>
      <c r="N414" s="168"/>
      <c r="O414" s="168"/>
      <c r="P414" s="168"/>
      <c r="Q414" s="168"/>
      <c r="R414" s="168"/>
      <c r="S414" s="168"/>
      <c r="T414" s="173"/>
      <c r="AT414" s="174" t="s">
        <v>144</v>
      </c>
      <c r="AU414" s="174" t="s">
        <v>78</v>
      </c>
      <c r="AV414" s="174" t="s">
        <v>78</v>
      </c>
      <c r="AW414" s="174" t="s">
        <v>99</v>
      </c>
      <c r="AX414" s="174" t="s">
        <v>71</v>
      </c>
      <c r="AY414" s="174" t="s">
        <v>134</v>
      </c>
    </row>
    <row r="415" spans="2:51" s="6" customFormat="1" ht="15.75" customHeight="1">
      <c r="B415" s="167"/>
      <c r="C415" s="168"/>
      <c r="D415" s="161" t="s">
        <v>144</v>
      </c>
      <c r="E415" s="168"/>
      <c r="F415" s="169" t="s">
        <v>601</v>
      </c>
      <c r="G415" s="168"/>
      <c r="H415" s="170">
        <v>82.83</v>
      </c>
      <c r="J415" s="168"/>
      <c r="K415" s="168"/>
      <c r="L415" s="171"/>
      <c r="M415" s="172"/>
      <c r="N415" s="168"/>
      <c r="O415" s="168"/>
      <c r="P415" s="168"/>
      <c r="Q415" s="168"/>
      <c r="R415" s="168"/>
      <c r="S415" s="168"/>
      <c r="T415" s="173"/>
      <c r="AT415" s="174" t="s">
        <v>144</v>
      </c>
      <c r="AU415" s="174" t="s">
        <v>78</v>
      </c>
      <c r="AV415" s="174" t="s">
        <v>78</v>
      </c>
      <c r="AW415" s="174" t="s">
        <v>99</v>
      </c>
      <c r="AX415" s="174" t="s">
        <v>71</v>
      </c>
      <c r="AY415" s="174" t="s">
        <v>134</v>
      </c>
    </row>
    <row r="416" spans="2:51" s="6" customFormat="1" ht="15.75" customHeight="1">
      <c r="B416" s="159"/>
      <c r="C416" s="160"/>
      <c r="D416" s="161" t="s">
        <v>144</v>
      </c>
      <c r="E416" s="160"/>
      <c r="F416" s="162" t="s">
        <v>602</v>
      </c>
      <c r="G416" s="160"/>
      <c r="H416" s="160"/>
      <c r="J416" s="160"/>
      <c r="K416" s="160"/>
      <c r="L416" s="163"/>
      <c r="M416" s="164"/>
      <c r="N416" s="160"/>
      <c r="O416" s="160"/>
      <c r="P416" s="160"/>
      <c r="Q416" s="160"/>
      <c r="R416" s="160"/>
      <c r="S416" s="160"/>
      <c r="T416" s="165"/>
      <c r="AT416" s="166" t="s">
        <v>144</v>
      </c>
      <c r="AU416" s="166" t="s">
        <v>78</v>
      </c>
      <c r="AV416" s="166" t="s">
        <v>20</v>
      </c>
      <c r="AW416" s="166" t="s">
        <v>99</v>
      </c>
      <c r="AX416" s="166" t="s">
        <v>71</v>
      </c>
      <c r="AY416" s="166" t="s">
        <v>134</v>
      </c>
    </row>
    <row r="417" spans="2:51" s="6" customFormat="1" ht="15.75" customHeight="1">
      <c r="B417" s="167"/>
      <c r="C417" s="168"/>
      <c r="D417" s="161" t="s">
        <v>144</v>
      </c>
      <c r="E417" s="168"/>
      <c r="F417" s="169" t="s">
        <v>603</v>
      </c>
      <c r="G417" s="168"/>
      <c r="H417" s="170">
        <v>72</v>
      </c>
      <c r="J417" s="168"/>
      <c r="K417" s="168"/>
      <c r="L417" s="171"/>
      <c r="M417" s="172"/>
      <c r="N417" s="168"/>
      <c r="O417" s="168"/>
      <c r="P417" s="168"/>
      <c r="Q417" s="168"/>
      <c r="R417" s="168"/>
      <c r="S417" s="168"/>
      <c r="T417" s="173"/>
      <c r="AT417" s="174" t="s">
        <v>144</v>
      </c>
      <c r="AU417" s="174" t="s">
        <v>78</v>
      </c>
      <c r="AV417" s="174" t="s">
        <v>78</v>
      </c>
      <c r="AW417" s="174" t="s">
        <v>99</v>
      </c>
      <c r="AX417" s="174" t="s">
        <v>71</v>
      </c>
      <c r="AY417" s="174" t="s">
        <v>134</v>
      </c>
    </row>
    <row r="418" spans="2:51" s="6" customFormat="1" ht="15.75" customHeight="1">
      <c r="B418" s="159"/>
      <c r="C418" s="160"/>
      <c r="D418" s="161" t="s">
        <v>144</v>
      </c>
      <c r="E418" s="160"/>
      <c r="F418" s="162" t="s">
        <v>604</v>
      </c>
      <c r="G418" s="160"/>
      <c r="H418" s="160"/>
      <c r="J418" s="160"/>
      <c r="K418" s="160"/>
      <c r="L418" s="163"/>
      <c r="M418" s="164"/>
      <c r="N418" s="160"/>
      <c r="O418" s="160"/>
      <c r="P418" s="160"/>
      <c r="Q418" s="160"/>
      <c r="R418" s="160"/>
      <c r="S418" s="160"/>
      <c r="T418" s="165"/>
      <c r="AT418" s="166" t="s">
        <v>144</v>
      </c>
      <c r="AU418" s="166" t="s">
        <v>78</v>
      </c>
      <c r="AV418" s="166" t="s">
        <v>20</v>
      </c>
      <c r="AW418" s="166" t="s">
        <v>99</v>
      </c>
      <c r="AX418" s="166" t="s">
        <v>71</v>
      </c>
      <c r="AY418" s="166" t="s">
        <v>134</v>
      </c>
    </row>
    <row r="419" spans="2:51" s="6" customFormat="1" ht="15.75" customHeight="1">
      <c r="B419" s="167"/>
      <c r="C419" s="168"/>
      <c r="D419" s="161" t="s">
        <v>144</v>
      </c>
      <c r="E419" s="168"/>
      <c r="F419" s="169" t="s">
        <v>605</v>
      </c>
      <c r="G419" s="168"/>
      <c r="H419" s="170">
        <v>30</v>
      </c>
      <c r="J419" s="168"/>
      <c r="K419" s="168"/>
      <c r="L419" s="171"/>
      <c r="M419" s="172"/>
      <c r="N419" s="168"/>
      <c r="O419" s="168"/>
      <c r="P419" s="168"/>
      <c r="Q419" s="168"/>
      <c r="R419" s="168"/>
      <c r="S419" s="168"/>
      <c r="T419" s="173"/>
      <c r="AT419" s="174" t="s">
        <v>144</v>
      </c>
      <c r="AU419" s="174" t="s">
        <v>78</v>
      </c>
      <c r="AV419" s="174" t="s">
        <v>78</v>
      </c>
      <c r="AW419" s="174" t="s">
        <v>99</v>
      </c>
      <c r="AX419" s="174" t="s">
        <v>71</v>
      </c>
      <c r="AY419" s="174" t="s">
        <v>134</v>
      </c>
    </row>
    <row r="420" spans="2:51" s="6" customFormat="1" ht="15.75" customHeight="1">
      <c r="B420" s="175"/>
      <c r="C420" s="176"/>
      <c r="D420" s="161" t="s">
        <v>144</v>
      </c>
      <c r="E420" s="176"/>
      <c r="F420" s="177" t="s">
        <v>148</v>
      </c>
      <c r="G420" s="176"/>
      <c r="H420" s="178">
        <v>249.464</v>
      </c>
      <c r="J420" s="176"/>
      <c r="K420" s="176"/>
      <c r="L420" s="179"/>
      <c r="M420" s="180"/>
      <c r="N420" s="176"/>
      <c r="O420" s="176"/>
      <c r="P420" s="176"/>
      <c r="Q420" s="176"/>
      <c r="R420" s="176"/>
      <c r="S420" s="176"/>
      <c r="T420" s="181"/>
      <c r="AT420" s="182" t="s">
        <v>144</v>
      </c>
      <c r="AU420" s="182" t="s">
        <v>78</v>
      </c>
      <c r="AV420" s="182" t="s">
        <v>84</v>
      </c>
      <c r="AW420" s="182" t="s">
        <v>99</v>
      </c>
      <c r="AX420" s="182" t="s">
        <v>20</v>
      </c>
      <c r="AY420" s="182" t="s">
        <v>134</v>
      </c>
    </row>
    <row r="421" spans="2:65" s="6" customFormat="1" ht="15.75" customHeight="1">
      <c r="B421" s="23"/>
      <c r="C421" s="145" t="s">
        <v>606</v>
      </c>
      <c r="D421" s="145" t="s">
        <v>136</v>
      </c>
      <c r="E421" s="146" t="s">
        <v>607</v>
      </c>
      <c r="F421" s="147" t="s">
        <v>608</v>
      </c>
      <c r="G421" s="148" t="s">
        <v>151</v>
      </c>
      <c r="H421" s="149">
        <v>9</v>
      </c>
      <c r="I421" s="150"/>
      <c r="J421" s="151">
        <f>ROUND($I$421*$H$421,2)</f>
        <v>0</v>
      </c>
      <c r="K421" s="147" t="s">
        <v>140</v>
      </c>
      <c r="L421" s="43"/>
      <c r="M421" s="152"/>
      <c r="N421" s="153" t="s">
        <v>42</v>
      </c>
      <c r="O421" s="24"/>
      <c r="P421" s="24"/>
      <c r="Q421" s="154">
        <v>0</v>
      </c>
      <c r="R421" s="154">
        <f>$Q$421*$H$421</f>
        <v>0</v>
      </c>
      <c r="S421" s="154">
        <v>2.2</v>
      </c>
      <c r="T421" s="155">
        <f>$S$421*$H$421</f>
        <v>19.8</v>
      </c>
      <c r="AR421" s="89" t="s">
        <v>84</v>
      </c>
      <c r="AT421" s="89" t="s">
        <v>136</v>
      </c>
      <c r="AU421" s="89" t="s">
        <v>78</v>
      </c>
      <c r="AY421" s="6" t="s">
        <v>134</v>
      </c>
      <c r="BE421" s="156">
        <f>IF($N$421="základní",$J$421,0)</f>
        <v>0</v>
      </c>
      <c r="BF421" s="156">
        <f>IF($N$421="snížená",$J$421,0)</f>
        <v>0</v>
      </c>
      <c r="BG421" s="156">
        <f>IF($N$421="zákl. přenesená",$J$421,0)</f>
        <v>0</v>
      </c>
      <c r="BH421" s="156">
        <f>IF($N$421="sníž. přenesená",$J$421,0)</f>
        <v>0</v>
      </c>
      <c r="BI421" s="156">
        <f>IF($N$421="nulová",$J$421,0)</f>
        <v>0</v>
      </c>
      <c r="BJ421" s="89" t="s">
        <v>20</v>
      </c>
      <c r="BK421" s="156">
        <f>ROUND($I$421*$H$421,2)</f>
        <v>0</v>
      </c>
      <c r="BL421" s="89" t="s">
        <v>84</v>
      </c>
      <c r="BM421" s="89" t="s">
        <v>609</v>
      </c>
    </row>
    <row r="422" spans="2:47" s="6" customFormat="1" ht="27" customHeight="1">
      <c r="B422" s="23"/>
      <c r="C422" s="24"/>
      <c r="D422" s="157" t="s">
        <v>142</v>
      </c>
      <c r="E422" s="24"/>
      <c r="F422" s="158" t="s">
        <v>610</v>
      </c>
      <c r="G422" s="24"/>
      <c r="H422" s="24"/>
      <c r="J422" s="24"/>
      <c r="K422" s="24"/>
      <c r="L422" s="43"/>
      <c r="M422" s="56"/>
      <c r="N422" s="24"/>
      <c r="O422" s="24"/>
      <c r="P422" s="24"/>
      <c r="Q422" s="24"/>
      <c r="R422" s="24"/>
      <c r="S422" s="24"/>
      <c r="T422" s="57"/>
      <c r="AT422" s="6" t="s">
        <v>142</v>
      </c>
      <c r="AU422" s="6" t="s">
        <v>78</v>
      </c>
    </row>
    <row r="423" spans="2:51" s="6" customFormat="1" ht="15.75" customHeight="1">
      <c r="B423" s="159"/>
      <c r="C423" s="160"/>
      <c r="D423" s="161" t="s">
        <v>144</v>
      </c>
      <c r="E423" s="160"/>
      <c r="F423" s="162" t="s">
        <v>453</v>
      </c>
      <c r="G423" s="160"/>
      <c r="H423" s="160"/>
      <c r="J423" s="160"/>
      <c r="K423" s="160"/>
      <c r="L423" s="163"/>
      <c r="M423" s="164"/>
      <c r="N423" s="160"/>
      <c r="O423" s="160"/>
      <c r="P423" s="160"/>
      <c r="Q423" s="160"/>
      <c r="R423" s="160"/>
      <c r="S423" s="160"/>
      <c r="T423" s="165"/>
      <c r="AT423" s="166" t="s">
        <v>144</v>
      </c>
      <c r="AU423" s="166" t="s">
        <v>78</v>
      </c>
      <c r="AV423" s="166" t="s">
        <v>20</v>
      </c>
      <c r="AW423" s="166" t="s">
        <v>99</v>
      </c>
      <c r="AX423" s="166" t="s">
        <v>71</v>
      </c>
      <c r="AY423" s="166" t="s">
        <v>134</v>
      </c>
    </row>
    <row r="424" spans="2:51" s="6" customFormat="1" ht="15.75" customHeight="1">
      <c r="B424" s="167"/>
      <c r="C424" s="168"/>
      <c r="D424" s="161" t="s">
        <v>144</v>
      </c>
      <c r="E424" s="168"/>
      <c r="F424" s="169" t="s">
        <v>611</v>
      </c>
      <c r="G424" s="168"/>
      <c r="H424" s="170">
        <v>9</v>
      </c>
      <c r="J424" s="168"/>
      <c r="K424" s="168"/>
      <c r="L424" s="171"/>
      <c r="M424" s="172"/>
      <c r="N424" s="168"/>
      <c r="O424" s="168"/>
      <c r="P424" s="168"/>
      <c r="Q424" s="168"/>
      <c r="R424" s="168"/>
      <c r="S424" s="168"/>
      <c r="T424" s="173"/>
      <c r="AT424" s="174" t="s">
        <v>144</v>
      </c>
      <c r="AU424" s="174" t="s">
        <v>78</v>
      </c>
      <c r="AV424" s="174" t="s">
        <v>78</v>
      </c>
      <c r="AW424" s="174" t="s">
        <v>99</v>
      </c>
      <c r="AX424" s="174" t="s">
        <v>20</v>
      </c>
      <c r="AY424" s="174" t="s">
        <v>134</v>
      </c>
    </row>
    <row r="425" spans="2:65" s="6" customFormat="1" ht="15.75" customHeight="1">
      <c r="B425" s="23"/>
      <c r="C425" s="145" t="s">
        <v>612</v>
      </c>
      <c r="D425" s="145" t="s">
        <v>136</v>
      </c>
      <c r="E425" s="146" t="s">
        <v>613</v>
      </c>
      <c r="F425" s="147" t="s">
        <v>614</v>
      </c>
      <c r="G425" s="148" t="s">
        <v>151</v>
      </c>
      <c r="H425" s="149">
        <v>4.32</v>
      </c>
      <c r="I425" s="150"/>
      <c r="J425" s="151">
        <f>ROUND($I$425*$H$425,2)</f>
        <v>0</v>
      </c>
      <c r="K425" s="147" t="s">
        <v>140</v>
      </c>
      <c r="L425" s="43"/>
      <c r="M425" s="152"/>
      <c r="N425" s="153" t="s">
        <v>42</v>
      </c>
      <c r="O425" s="24"/>
      <c r="P425" s="24"/>
      <c r="Q425" s="154">
        <v>0</v>
      </c>
      <c r="R425" s="154">
        <f>$Q$425*$H$425</f>
        <v>0</v>
      </c>
      <c r="S425" s="154">
        <v>0</v>
      </c>
      <c r="T425" s="155">
        <f>$S$425*$H$425</f>
        <v>0</v>
      </c>
      <c r="AR425" s="89" t="s">
        <v>84</v>
      </c>
      <c r="AT425" s="89" t="s">
        <v>136</v>
      </c>
      <c r="AU425" s="89" t="s">
        <v>78</v>
      </c>
      <c r="AY425" s="6" t="s">
        <v>134</v>
      </c>
      <c r="BE425" s="156">
        <f>IF($N$425="základní",$J$425,0)</f>
        <v>0</v>
      </c>
      <c r="BF425" s="156">
        <f>IF($N$425="snížená",$J$425,0)</f>
        <v>0</v>
      </c>
      <c r="BG425" s="156">
        <f>IF($N$425="zákl. přenesená",$J$425,0)</f>
        <v>0</v>
      </c>
      <c r="BH425" s="156">
        <f>IF($N$425="sníž. přenesená",$J$425,0)</f>
        <v>0</v>
      </c>
      <c r="BI425" s="156">
        <f>IF($N$425="nulová",$J$425,0)</f>
        <v>0</v>
      </c>
      <c r="BJ425" s="89" t="s">
        <v>20</v>
      </c>
      <c r="BK425" s="156">
        <f>ROUND($I$425*$H$425,2)</f>
        <v>0</v>
      </c>
      <c r="BL425" s="89" t="s">
        <v>84</v>
      </c>
      <c r="BM425" s="89" t="s">
        <v>615</v>
      </c>
    </row>
    <row r="426" spans="2:47" s="6" customFormat="1" ht="27" customHeight="1">
      <c r="B426" s="23"/>
      <c r="C426" s="24"/>
      <c r="D426" s="157" t="s">
        <v>142</v>
      </c>
      <c r="E426" s="24"/>
      <c r="F426" s="158" t="s">
        <v>616</v>
      </c>
      <c r="G426" s="24"/>
      <c r="H426" s="24"/>
      <c r="J426" s="24"/>
      <c r="K426" s="24"/>
      <c r="L426" s="43"/>
      <c r="M426" s="56"/>
      <c r="N426" s="24"/>
      <c r="O426" s="24"/>
      <c r="P426" s="24"/>
      <c r="Q426" s="24"/>
      <c r="R426" s="24"/>
      <c r="S426" s="24"/>
      <c r="T426" s="57"/>
      <c r="AT426" s="6" t="s">
        <v>142</v>
      </c>
      <c r="AU426" s="6" t="s">
        <v>78</v>
      </c>
    </row>
    <row r="427" spans="2:65" s="6" customFormat="1" ht="15.75" customHeight="1">
      <c r="B427" s="23"/>
      <c r="C427" s="145" t="s">
        <v>617</v>
      </c>
      <c r="D427" s="145" t="s">
        <v>136</v>
      </c>
      <c r="E427" s="146" t="s">
        <v>618</v>
      </c>
      <c r="F427" s="147" t="s">
        <v>619</v>
      </c>
      <c r="G427" s="148" t="s">
        <v>151</v>
      </c>
      <c r="H427" s="149">
        <v>10</v>
      </c>
      <c r="I427" s="150"/>
      <c r="J427" s="151">
        <f>ROUND($I$427*$H$427,2)</f>
        <v>0</v>
      </c>
      <c r="K427" s="147" t="s">
        <v>140</v>
      </c>
      <c r="L427" s="43"/>
      <c r="M427" s="152"/>
      <c r="N427" s="153" t="s">
        <v>42</v>
      </c>
      <c r="O427" s="24"/>
      <c r="P427" s="24"/>
      <c r="Q427" s="154">
        <v>0</v>
      </c>
      <c r="R427" s="154">
        <f>$Q$427*$H$427</f>
        <v>0</v>
      </c>
      <c r="S427" s="154">
        <v>1.8</v>
      </c>
      <c r="T427" s="155">
        <f>$S$427*$H$427</f>
        <v>18</v>
      </c>
      <c r="AR427" s="89" t="s">
        <v>84</v>
      </c>
      <c r="AT427" s="89" t="s">
        <v>136</v>
      </c>
      <c r="AU427" s="89" t="s">
        <v>78</v>
      </c>
      <c r="AY427" s="6" t="s">
        <v>134</v>
      </c>
      <c r="BE427" s="156">
        <f>IF($N$427="základní",$J$427,0)</f>
        <v>0</v>
      </c>
      <c r="BF427" s="156">
        <f>IF($N$427="snížená",$J$427,0)</f>
        <v>0</v>
      </c>
      <c r="BG427" s="156">
        <f>IF($N$427="zákl. přenesená",$J$427,0)</f>
        <v>0</v>
      </c>
      <c r="BH427" s="156">
        <f>IF($N$427="sníž. přenesená",$J$427,0)</f>
        <v>0</v>
      </c>
      <c r="BI427" s="156">
        <f>IF($N$427="nulová",$J$427,0)</f>
        <v>0</v>
      </c>
      <c r="BJ427" s="89" t="s">
        <v>20</v>
      </c>
      <c r="BK427" s="156">
        <f>ROUND($I$427*$H$427,2)</f>
        <v>0</v>
      </c>
      <c r="BL427" s="89" t="s">
        <v>84</v>
      </c>
      <c r="BM427" s="89" t="s">
        <v>620</v>
      </c>
    </row>
    <row r="428" spans="2:47" s="6" customFormat="1" ht="27" customHeight="1">
      <c r="B428" s="23"/>
      <c r="C428" s="24"/>
      <c r="D428" s="157" t="s">
        <v>142</v>
      </c>
      <c r="E428" s="24"/>
      <c r="F428" s="158" t="s">
        <v>621</v>
      </c>
      <c r="G428" s="24"/>
      <c r="H428" s="24"/>
      <c r="J428" s="24"/>
      <c r="K428" s="24"/>
      <c r="L428" s="43"/>
      <c r="M428" s="56"/>
      <c r="N428" s="24"/>
      <c r="O428" s="24"/>
      <c r="P428" s="24"/>
      <c r="Q428" s="24"/>
      <c r="R428" s="24"/>
      <c r="S428" s="24"/>
      <c r="T428" s="57"/>
      <c r="AT428" s="6" t="s">
        <v>142</v>
      </c>
      <c r="AU428" s="6" t="s">
        <v>78</v>
      </c>
    </row>
    <row r="429" spans="2:51" s="6" customFormat="1" ht="15.75" customHeight="1">
      <c r="B429" s="159"/>
      <c r="C429" s="160"/>
      <c r="D429" s="161" t="s">
        <v>144</v>
      </c>
      <c r="E429" s="160"/>
      <c r="F429" s="162" t="s">
        <v>453</v>
      </c>
      <c r="G429" s="160"/>
      <c r="H429" s="160"/>
      <c r="J429" s="160"/>
      <c r="K429" s="160"/>
      <c r="L429" s="163"/>
      <c r="M429" s="164"/>
      <c r="N429" s="160"/>
      <c r="O429" s="160"/>
      <c r="P429" s="160"/>
      <c r="Q429" s="160"/>
      <c r="R429" s="160"/>
      <c r="S429" s="160"/>
      <c r="T429" s="165"/>
      <c r="AT429" s="166" t="s">
        <v>144</v>
      </c>
      <c r="AU429" s="166" t="s">
        <v>78</v>
      </c>
      <c r="AV429" s="166" t="s">
        <v>20</v>
      </c>
      <c r="AW429" s="166" t="s">
        <v>99</v>
      </c>
      <c r="AX429" s="166" t="s">
        <v>71</v>
      </c>
      <c r="AY429" s="166" t="s">
        <v>134</v>
      </c>
    </row>
    <row r="430" spans="2:51" s="6" customFormat="1" ht="15.75" customHeight="1">
      <c r="B430" s="167"/>
      <c r="C430" s="168"/>
      <c r="D430" s="161" t="s">
        <v>144</v>
      </c>
      <c r="E430" s="168"/>
      <c r="F430" s="169" t="s">
        <v>332</v>
      </c>
      <c r="G430" s="168"/>
      <c r="H430" s="170">
        <v>10</v>
      </c>
      <c r="J430" s="168"/>
      <c r="K430" s="168"/>
      <c r="L430" s="171"/>
      <c r="M430" s="172"/>
      <c r="N430" s="168"/>
      <c r="O430" s="168"/>
      <c r="P430" s="168"/>
      <c r="Q430" s="168"/>
      <c r="R430" s="168"/>
      <c r="S430" s="168"/>
      <c r="T430" s="173"/>
      <c r="AT430" s="174" t="s">
        <v>144</v>
      </c>
      <c r="AU430" s="174" t="s">
        <v>78</v>
      </c>
      <c r="AV430" s="174" t="s">
        <v>78</v>
      </c>
      <c r="AW430" s="174" t="s">
        <v>99</v>
      </c>
      <c r="AX430" s="174" t="s">
        <v>20</v>
      </c>
      <c r="AY430" s="174" t="s">
        <v>134</v>
      </c>
    </row>
    <row r="431" spans="2:65" s="6" customFormat="1" ht="15.75" customHeight="1">
      <c r="B431" s="23"/>
      <c r="C431" s="145" t="s">
        <v>622</v>
      </c>
      <c r="D431" s="145" t="s">
        <v>136</v>
      </c>
      <c r="E431" s="146" t="s">
        <v>623</v>
      </c>
      <c r="F431" s="147" t="s">
        <v>624</v>
      </c>
      <c r="G431" s="148" t="s">
        <v>151</v>
      </c>
      <c r="H431" s="149">
        <v>2.31</v>
      </c>
      <c r="I431" s="150"/>
      <c r="J431" s="151">
        <f>ROUND($I$431*$H$431,2)</f>
        <v>0</v>
      </c>
      <c r="K431" s="147" t="s">
        <v>140</v>
      </c>
      <c r="L431" s="43"/>
      <c r="M431" s="152"/>
      <c r="N431" s="153" t="s">
        <v>42</v>
      </c>
      <c r="O431" s="24"/>
      <c r="P431" s="24"/>
      <c r="Q431" s="154">
        <v>0</v>
      </c>
      <c r="R431" s="154">
        <f>$Q$431*$H$431</f>
        <v>0</v>
      </c>
      <c r="S431" s="154">
        <v>1.8</v>
      </c>
      <c r="T431" s="155">
        <f>$S$431*$H$431</f>
        <v>4.158</v>
      </c>
      <c r="AR431" s="89" t="s">
        <v>84</v>
      </c>
      <c r="AT431" s="89" t="s">
        <v>136</v>
      </c>
      <c r="AU431" s="89" t="s">
        <v>78</v>
      </c>
      <c r="AY431" s="6" t="s">
        <v>134</v>
      </c>
      <c r="BE431" s="156">
        <f>IF($N$431="základní",$J$431,0)</f>
        <v>0</v>
      </c>
      <c r="BF431" s="156">
        <f>IF($N$431="snížená",$J$431,0)</f>
        <v>0</v>
      </c>
      <c r="BG431" s="156">
        <f>IF($N$431="zákl. přenesená",$J$431,0)</f>
        <v>0</v>
      </c>
      <c r="BH431" s="156">
        <f>IF($N$431="sníž. přenesená",$J$431,0)</f>
        <v>0</v>
      </c>
      <c r="BI431" s="156">
        <f>IF($N$431="nulová",$J$431,0)</f>
        <v>0</v>
      </c>
      <c r="BJ431" s="89" t="s">
        <v>20</v>
      </c>
      <c r="BK431" s="156">
        <f>ROUND($I$431*$H$431,2)</f>
        <v>0</v>
      </c>
      <c r="BL431" s="89" t="s">
        <v>84</v>
      </c>
      <c r="BM431" s="89" t="s">
        <v>625</v>
      </c>
    </row>
    <row r="432" spans="2:47" s="6" customFormat="1" ht="27" customHeight="1">
      <c r="B432" s="23"/>
      <c r="C432" s="24"/>
      <c r="D432" s="157" t="s">
        <v>142</v>
      </c>
      <c r="E432" s="24"/>
      <c r="F432" s="158" t="s">
        <v>626</v>
      </c>
      <c r="G432" s="24"/>
      <c r="H432" s="24"/>
      <c r="J432" s="24"/>
      <c r="K432" s="24"/>
      <c r="L432" s="43"/>
      <c r="M432" s="56"/>
      <c r="N432" s="24"/>
      <c r="O432" s="24"/>
      <c r="P432" s="24"/>
      <c r="Q432" s="24"/>
      <c r="R432" s="24"/>
      <c r="S432" s="24"/>
      <c r="T432" s="57"/>
      <c r="AT432" s="6" t="s">
        <v>142</v>
      </c>
      <c r="AU432" s="6" t="s">
        <v>78</v>
      </c>
    </row>
    <row r="433" spans="2:51" s="6" customFormat="1" ht="15.75" customHeight="1">
      <c r="B433" s="167"/>
      <c r="C433" s="168"/>
      <c r="D433" s="161" t="s">
        <v>144</v>
      </c>
      <c r="E433" s="168"/>
      <c r="F433" s="169" t="s">
        <v>627</v>
      </c>
      <c r="G433" s="168"/>
      <c r="H433" s="170">
        <v>2.31</v>
      </c>
      <c r="J433" s="168"/>
      <c r="K433" s="168"/>
      <c r="L433" s="171"/>
      <c r="M433" s="172"/>
      <c r="N433" s="168"/>
      <c r="O433" s="168"/>
      <c r="P433" s="168"/>
      <c r="Q433" s="168"/>
      <c r="R433" s="168"/>
      <c r="S433" s="168"/>
      <c r="T433" s="173"/>
      <c r="AT433" s="174" t="s">
        <v>144</v>
      </c>
      <c r="AU433" s="174" t="s">
        <v>78</v>
      </c>
      <c r="AV433" s="174" t="s">
        <v>78</v>
      </c>
      <c r="AW433" s="174" t="s">
        <v>99</v>
      </c>
      <c r="AX433" s="174" t="s">
        <v>20</v>
      </c>
      <c r="AY433" s="174" t="s">
        <v>134</v>
      </c>
    </row>
    <row r="434" spans="2:65" s="6" customFormat="1" ht="15.75" customHeight="1">
      <c r="B434" s="23"/>
      <c r="C434" s="145" t="s">
        <v>628</v>
      </c>
      <c r="D434" s="145" t="s">
        <v>136</v>
      </c>
      <c r="E434" s="146" t="s">
        <v>629</v>
      </c>
      <c r="F434" s="147" t="s">
        <v>630</v>
      </c>
      <c r="G434" s="148" t="s">
        <v>320</v>
      </c>
      <c r="H434" s="149">
        <v>9.1</v>
      </c>
      <c r="I434" s="150"/>
      <c r="J434" s="151">
        <f>ROUND($I$434*$H$434,2)</f>
        <v>0</v>
      </c>
      <c r="K434" s="147" t="s">
        <v>140</v>
      </c>
      <c r="L434" s="43"/>
      <c r="M434" s="152"/>
      <c r="N434" s="153" t="s">
        <v>42</v>
      </c>
      <c r="O434" s="24"/>
      <c r="P434" s="24"/>
      <c r="Q434" s="154">
        <v>0</v>
      </c>
      <c r="R434" s="154">
        <f>$Q$434*$H$434</f>
        <v>0</v>
      </c>
      <c r="S434" s="154">
        <v>0.042</v>
      </c>
      <c r="T434" s="155">
        <f>$S$434*$H$434</f>
        <v>0.3822</v>
      </c>
      <c r="AR434" s="89" t="s">
        <v>84</v>
      </c>
      <c r="AT434" s="89" t="s">
        <v>136</v>
      </c>
      <c r="AU434" s="89" t="s">
        <v>78</v>
      </c>
      <c r="AY434" s="6" t="s">
        <v>134</v>
      </c>
      <c r="BE434" s="156">
        <f>IF($N$434="základní",$J$434,0)</f>
        <v>0</v>
      </c>
      <c r="BF434" s="156">
        <f>IF($N$434="snížená",$J$434,0)</f>
        <v>0</v>
      </c>
      <c r="BG434" s="156">
        <f>IF($N$434="zákl. přenesená",$J$434,0)</f>
        <v>0</v>
      </c>
      <c r="BH434" s="156">
        <f>IF($N$434="sníž. přenesená",$J$434,0)</f>
        <v>0</v>
      </c>
      <c r="BI434" s="156">
        <f>IF($N$434="nulová",$J$434,0)</f>
        <v>0</v>
      </c>
      <c r="BJ434" s="89" t="s">
        <v>20</v>
      </c>
      <c r="BK434" s="156">
        <f>ROUND($I$434*$H$434,2)</f>
        <v>0</v>
      </c>
      <c r="BL434" s="89" t="s">
        <v>84</v>
      </c>
      <c r="BM434" s="89" t="s">
        <v>631</v>
      </c>
    </row>
    <row r="435" spans="2:47" s="6" customFormat="1" ht="27" customHeight="1">
      <c r="B435" s="23"/>
      <c r="C435" s="24"/>
      <c r="D435" s="157" t="s">
        <v>142</v>
      </c>
      <c r="E435" s="24"/>
      <c r="F435" s="158" t="s">
        <v>632</v>
      </c>
      <c r="G435" s="24"/>
      <c r="H435" s="24"/>
      <c r="J435" s="24"/>
      <c r="K435" s="24"/>
      <c r="L435" s="43"/>
      <c r="M435" s="56"/>
      <c r="N435" s="24"/>
      <c r="O435" s="24"/>
      <c r="P435" s="24"/>
      <c r="Q435" s="24"/>
      <c r="R435" s="24"/>
      <c r="S435" s="24"/>
      <c r="T435" s="57"/>
      <c r="AT435" s="6" t="s">
        <v>142</v>
      </c>
      <c r="AU435" s="6" t="s">
        <v>78</v>
      </c>
    </row>
    <row r="436" spans="2:51" s="6" customFormat="1" ht="15.75" customHeight="1">
      <c r="B436" s="167"/>
      <c r="C436" s="168"/>
      <c r="D436" s="161" t="s">
        <v>144</v>
      </c>
      <c r="E436" s="168"/>
      <c r="F436" s="169" t="s">
        <v>633</v>
      </c>
      <c r="G436" s="168"/>
      <c r="H436" s="170">
        <v>9.1</v>
      </c>
      <c r="J436" s="168"/>
      <c r="K436" s="168"/>
      <c r="L436" s="171"/>
      <c r="M436" s="172"/>
      <c r="N436" s="168"/>
      <c r="O436" s="168"/>
      <c r="P436" s="168"/>
      <c r="Q436" s="168"/>
      <c r="R436" s="168"/>
      <c r="S436" s="168"/>
      <c r="T436" s="173"/>
      <c r="AT436" s="174" t="s">
        <v>144</v>
      </c>
      <c r="AU436" s="174" t="s">
        <v>78</v>
      </c>
      <c r="AV436" s="174" t="s">
        <v>78</v>
      </c>
      <c r="AW436" s="174" t="s">
        <v>99</v>
      </c>
      <c r="AX436" s="174" t="s">
        <v>20</v>
      </c>
      <c r="AY436" s="174" t="s">
        <v>134</v>
      </c>
    </row>
    <row r="437" spans="2:65" s="6" customFormat="1" ht="15.75" customHeight="1">
      <c r="B437" s="23"/>
      <c r="C437" s="145" t="s">
        <v>634</v>
      </c>
      <c r="D437" s="145" t="s">
        <v>136</v>
      </c>
      <c r="E437" s="146" t="s">
        <v>635</v>
      </c>
      <c r="F437" s="147" t="s">
        <v>636</v>
      </c>
      <c r="G437" s="148" t="s">
        <v>320</v>
      </c>
      <c r="H437" s="149">
        <v>9</v>
      </c>
      <c r="I437" s="150"/>
      <c r="J437" s="151">
        <f>ROUND($I$437*$H$437,2)</f>
        <v>0</v>
      </c>
      <c r="K437" s="147" t="s">
        <v>140</v>
      </c>
      <c r="L437" s="43"/>
      <c r="M437" s="152"/>
      <c r="N437" s="153" t="s">
        <v>42</v>
      </c>
      <c r="O437" s="24"/>
      <c r="P437" s="24"/>
      <c r="Q437" s="154">
        <v>0.00281</v>
      </c>
      <c r="R437" s="154">
        <f>$Q$437*$H$437</f>
        <v>0.02529</v>
      </c>
      <c r="S437" s="154">
        <v>0.101</v>
      </c>
      <c r="T437" s="155">
        <f>$S$437*$H$437</f>
        <v>0.909</v>
      </c>
      <c r="AR437" s="89" t="s">
        <v>84</v>
      </c>
      <c r="AT437" s="89" t="s">
        <v>136</v>
      </c>
      <c r="AU437" s="89" t="s">
        <v>78</v>
      </c>
      <c r="AY437" s="6" t="s">
        <v>134</v>
      </c>
      <c r="BE437" s="156">
        <f>IF($N$437="základní",$J$437,0)</f>
        <v>0</v>
      </c>
      <c r="BF437" s="156">
        <f>IF($N$437="snížená",$J$437,0)</f>
        <v>0</v>
      </c>
      <c r="BG437" s="156">
        <f>IF($N$437="zákl. přenesená",$J$437,0)</f>
        <v>0</v>
      </c>
      <c r="BH437" s="156">
        <f>IF($N$437="sníž. přenesená",$J$437,0)</f>
        <v>0</v>
      </c>
      <c r="BI437" s="156">
        <f>IF($N$437="nulová",$J$437,0)</f>
        <v>0</v>
      </c>
      <c r="BJ437" s="89" t="s">
        <v>20</v>
      </c>
      <c r="BK437" s="156">
        <f>ROUND($I$437*$H$437,2)</f>
        <v>0</v>
      </c>
      <c r="BL437" s="89" t="s">
        <v>84</v>
      </c>
      <c r="BM437" s="89" t="s">
        <v>637</v>
      </c>
    </row>
    <row r="438" spans="2:47" s="6" customFormat="1" ht="27" customHeight="1">
      <c r="B438" s="23"/>
      <c r="C438" s="24"/>
      <c r="D438" s="157" t="s">
        <v>142</v>
      </c>
      <c r="E438" s="24"/>
      <c r="F438" s="158" t="s">
        <v>638</v>
      </c>
      <c r="G438" s="24"/>
      <c r="H438" s="24"/>
      <c r="J438" s="24"/>
      <c r="K438" s="24"/>
      <c r="L438" s="43"/>
      <c r="M438" s="56"/>
      <c r="N438" s="24"/>
      <c r="O438" s="24"/>
      <c r="P438" s="24"/>
      <c r="Q438" s="24"/>
      <c r="R438" s="24"/>
      <c r="S438" s="24"/>
      <c r="T438" s="57"/>
      <c r="AT438" s="6" t="s">
        <v>142</v>
      </c>
      <c r="AU438" s="6" t="s">
        <v>78</v>
      </c>
    </row>
    <row r="439" spans="2:51" s="6" customFormat="1" ht="15.75" customHeight="1">
      <c r="B439" s="159"/>
      <c r="C439" s="160"/>
      <c r="D439" s="161" t="s">
        <v>144</v>
      </c>
      <c r="E439" s="160"/>
      <c r="F439" s="162" t="s">
        <v>453</v>
      </c>
      <c r="G439" s="160"/>
      <c r="H439" s="160"/>
      <c r="J439" s="160"/>
      <c r="K439" s="160"/>
      <c r="L439" s="163"/>
      <c r="M439" s="164"/>
      <c r="N439" s="160"/>
      <c r="O439" s="160"/>
      <c r="P439" s="160"/>
      <c r="Q439" s="160"/>
      <c r="R439" s="160"/>
      <c r="S439" s="160"/>
      <c r="T439" s="165"/>
      <c r="AT439" s="166" t="s">
        <v>144</v>
      </c>
      <c r="AU439" s="166" t="s">
        <v>78</v>
      </c>
      <c r="AV439" s="166" t="s">
        <v>20</v>
      </c>
      <c r="AW439" s="166" t="s">
        <v>99</v>
      </c>
      <c r="AX439" s="166" t="s">
        <v>71</v>
      </c>
      <c r="AY439" s="166" t="s">
        <v>134</v>
      </c>
    </row>
    <row r="440" spans="2:51" s="6" customFormat="1" ht="15.75" customHeight="1">
      <c r="B440" s="167"/>
      <c r="C440" s="168"/>
      <c r="D440" s="161" t="s">
        <v>144</v>
      </c>
      <c r="E440" s="168"/>
      <c r="F440" s="169" t="s">
        <v>639</v>
      </c>
      <c r="G440" s="168"/>
      <c r="H440" s="170">
        <v>9</v>
      </c>
      <c r="J440" s="168"/>
      <c r="K440" s="168"/>
      <c r="L440" s="171"/>
      <c r="M440" s="172"/>
      <c r="N440" s="168"/>
      <c r="O440" s="168"/>
      <c r="P440" s="168"/>
      <c r="Q440" s="168"/>
      <c r="R440" s="168"/>
      <c r="S440" s="168"/>
      <c r="T440" s="173"/>
      <c r="AT440" s="174" t="s">
        <v>144</v>
      </c>
      <c r="AU440" s="174" t="s">
        <v>78</v>
      </c>
      <c r="AV440" s="174" t="s">
        <v>78</v>
      </c>
      <c r="AW440" s="174" t="s">
        <v>99</v>
      </c>
      <c r="AX440" s="174" t="s">
        <v>20</v>
      </c>
      <c r="AY440" s="174" t="s">
        <v>134</v>
      </c>
    </row>
    <row r="441" spans="2:65" s="6" customFormat="1" ht="15.75" customHeight="1">
      <c r="B441" s="23"/>
      <c r="C441" s="145" t="s">
        <v>640</v>
      </c>
      <c r="D441" s="145" t="s">
        <v>136</v>
      </c>
      <c r="E441" s="146" t="s">
        <v>641</v>
      </c>
      <c r="F441" s="147" t="s">
        <v>642</v>
      </c>
      <c r="G441" s="148" t="s">
        <v>139</v>
      </c>
      <c r="H441" s="149">
        <v>691.17</v>
      </c>
      <c r="I441" s="150"/>
      <c r="J441" s="151">
        <f>ROUND($I$441*$H$441,2)</f>
        <v>0</v>
      </c>
      <c r="K441" s="147" t="s">
        <v>140</v>
      </c>
      <c r="L441" s="43"/>
      <c r="M441" s="152"/>
      <c r="N441" s="153" t="s">
        <v>42</v>
      </c>
      <c r="O441" s="24"/>
      <c r="P441" s="24"/>
      <c r="Q441" s="154">
        <v>0</v>
      </c>
      <c r="R441" s="154">
        <f>$Q$441*$H$441</f>
        <v>0</v>
      </c>
      <c r="S441" s="154">
        <v>0.059</v>
      </c>
      <c r="T441" s="155">
        <f>$S$441*$H$441</f>
        <v>40.77903</v>
      </c>
      <c r="AR441" s="89" t="s">
        <v>84</v>
      </c>
      <c r="AT441" s="89" t="s">
        <v>136</v>
      </c>
      <c r="AU441" s="89" t="s">
        <v>78</v>
      </c>
      <c r="AY441" s="6" t="s">
        <v>134</v>
      </c>
      <c r="BE441" s="156">
        <f>IF($N$441="základní",$J$441,0)</f>
        <v>0</v>
      </c>
      <c r="BF441" s="156">
        <f>IF($N$441="snížená",$J$441,0)</f>
        <v>0</v>
      </c>
      <c r="BG441" s="156">
        <f>IF($N$441="zákl. přenesená",$J$441,0)</f>
        <v>0</v>
      </c>
      <c r="BH441" s="156">
        <f>IF($N$441="sníž. přenesená",$J$441,0)</f>
        <v>0</v>
      </c>
      <c r="BI441" s="156">
        <f>IF($N$441="nulová",$J$441,0)</f>
        <v>0</v>
      </c>
      <c r="BJ441" s="89" t="s">
        <v>20</v>
      </c>
      <c r="BK441" s="156">
        <f>ROUND($I$441*$H$441,2)</f>
        <v>0</v>
      </c>
      <c r="BL441" s="89" t="s">
        <v>84</v>
      </c>
      <c r="BM441" s="89" t="s">
        <v>643</v>
      </c>
    </row>
    <row r="442" spans="2:47" s="6" customFormat="1" ht="27" customHeight="1">
      <c r="B442" s="23"/>
      <c r="C442" s="24"/>
      <c r="D442" s="157" t="s">
        <v>142</v>
      </c>
      <c r="E442" s="24"/>
      <c r="F442" s="158" t="s">
        <v>644</v>
      </c>
      <c r="G442" s="24"/>
      <c r="H442" s="24"/>
      <c r="J442" s="24"/>
      <c r="K442" s="24"/>
      <c r="L442" s="43"/>
      <c r="M442" s="56"/>
      <c r="N442" s="24"/>
      <c r="O442" s="24"/>
      <c r="P442" s="24"/>
      <c r="Q442" s="24"/>
      <c r="R442" s="24"/>
      <c r="S442" s="24"/>
      <c r="T442" s="57"/>
      <c r="AT442" s="6" t="s">
        <v>142</v>
      </c>
      <c r="AU442" s="6" t="s">
        <v>78</v>
      </c>
    </row>
    <row r="443" spans="2:51" s="6" customFormat="1" ht="15.75" customHeight="1">
      <c r="B443" s="159"/>
      <c r="C443" s="160"/>
      <c r="D443" s="161" t="s">
        <v>144</v>
      </c>
      <c r="E443" s="160"/>
      <c r="F443" s="162" t="s">
        <v>161</v>
      </c>
      <c r="G443" s="160"/>
      <c r="H443" s="160"/>
      <c r="J443" s="160"/>
      <c r="K443" s="160"/>
      <c r="L443" s="163"/>
      <c r="M443" s="164"/>
      <c r="N443" s="160"/>
      <c r="O443" s="160"/>
      <c r="P443" s="160"/>
      <c r="Q443" s="160"/>
      <c r="R443" s="160"/>
      <c r="S443" s="160"/>
      <c r="T443" s="165"/>
      <c r="AT443" s="166" t="s">
        <v>144</v>
      </c>
      <c r="AU443" s="166" t="s">
        <v>78</v>
      </c>
      <c r="AV443" s="166" t="s">
        <v>20</v>
      </c>
      <c r="AW443" s="166" t="s">
        <v>99</v>
      </c>
      <c r="AX443" s="166" t="s">
        <v>71</v>
      </c>
      <c r="AY443" s="166" t="s">
        <v>134</v>
      </c>
    </row>
    <row r="444" spans="2:51" s="6" customFormat="1" ht="15.75" customHeight="1">
      <c r="B444" s="167"/>
      <c r="C444" s="168"/>
      <c r="D444" s="161" t="s">
        <v>144</v>
      </c>
      <c r="E444" s="168"/>
      <c r="F444" s="169" t="s">
        <v>467</v>
      </c>
      <c r="G444" s="168"/>
      <c r="H444" s="170">
        <v>210.91</v>
      </c>
      <c r="J444" s="168"/>
      <c r="K444" s="168"/>
      <c r="L444" s="171"/>
      <c r="M444" s="172"/>
      <c r="N444" s="168"/>
      <c r="O444" s="168"/>
      <c r="P444" s="168"/>
      <c r="Q444" s="168"/>
      <c r="R444" s="168"/>
      <c r="S444" s="168"/>
      <c r="T444" s="173"/>
      <c r="AT444" s="174" t="s">
        <v>144</v>
      </c>
      <c r="AU444" s="174" t="s">
        <v>78</v>
      </c>
      <c r="AV444" s="174" t="s">
        <v>78</v>
      </c>
      <c r="AW444" s="174" t="s">
        <v>99</v>
      </c>
      <c r="AX444" s="174" t="s">
        <v>71</v>
      </c>
      <c r="AY444" s="174" t="s">
        <v>134</v>
      </c>
    </row>
    <row r="445" spans="2:51" s="6" customFormat="1" ht="15.75" customHeight="1">
      <c r="B445" s="159"/>
      <c r="C445" s="160"/>
      <c r="D445" s="161" t="s">
        <v>144</v>
      </c>
      <c r="E445" s="160"/>
      <c r="F445" s="162" t="s">
        <v>453</v>
      </c>
      <c r="G445" s="160"/>
      <c r="H445" s="160"/>
      <c r="J445" s="160"/>
      <c r="K445" s="160"/>
      <c r="L445" s="163"/>
      <c r="M445" s="164"/>
      <c r="N445" s="160"/>
      <c r="O445" s="160"/>
      <c r="P445" s="160"/>
      <c r="Q445" s="160"/>
      <c r="R445" s="160"/>
      <c r="S445" s="160"/>
      <c r="T445" s="165"/>
      <c r="AT445" s="166" t="s">
        <v>144</v>
      </c>
      <c r="AU445" s="166" t="s">
        <v>78</v>
      </c>
      <c r="AV445" s="166" t="s">
        <v>20</v>
      </c>
      <c r="AW445" s="166" t="s">
        <v>99</v>
      </c>
      <c r="AX445" s="166" t="s">
        <v>71</v>
      </c>
      <c r="AY445" s="166" t="s">
        <v>134</v>
      </c>
    </row>
    <row r="446" spans="2:51" s="6" customFormat="1" ht="15.75" customHeight="1">
      <c r="B446" s="167"/>
      <c r="C446" s="168"/>
      <c r="D446" s="161" t="s">
        <v>144</v>
      </c>
      <c r="E446" s="168"/>
      <c r="F446" s="169" t="s">
        <v>645</v>
      </c>
      <c r="G446" s="168"/>
      <c r="H446" s="170">
        <v>340</v>
      </c>
      <c r="J446" s="168"/>
      <c r="K446" s="168"/>
      <c r="L446" s="171"/>
      <c r="M446" s="172"/>
      <c r="N446" s="168"/>
      <c r="O446" s="168"/>
      <c r="P446" s="168"/>
      <c r="Q446" s="168"/>
      <c r="R446" s="168"/>
      <c r="S446" s="168"/>
      <c r="T446" s="173"/>
      <c r="AT446" s="174" t="s">
        <v>144</v>
      </c>
      <c r="AU446" s="174" t="s">
        <v>78</v>
      </c>
      <c r="AV446" s="174" t="s">
        <v>78</v>
      </c>
      <c r="AW446" s="174" t="s">
        <v>99</v>
      </c>
      <c r="AX446" s="174" t="s">
        <v>71</v>
      </c>
      <c r="AY446" s="174" t="s">
        <v>134</v>
      </c>
    </row>
    <row r="447" spans="2:51" s="6" customFormat="1" ht="15.75" customHeight="1">
      <c r="B447" s="159"/>
      <c r="C447" s="160"/>
      <c r="D447" s="161" t="s">
        <v>144</v>
      </c>
      <c r="E447" s="160"/>
      <c r="F447" s="162" t="s">
        <v>436</v>
      </c>
      <c r="G447" s="160"/>
      <c r="H447" s="160"/>
      <c r="J447" s="160"/>
      <c r="K447" s="160"/>
      <c r="L447" s="163"/>
      <c r="M447" s="164"/>
      <c r="N447" s="160"/>
      <c r="O447" s="160"/>
      <c r="P447" s="160"/>
      <c r="Q447" s="160"/>
      <c r="R447" s="160"/>
      <c r="S447" s="160"/>
      <c r="T447" s="165"/>
      <c r="AT447" s="166" t="s">
        <v>144</v>
      </c>
      <c r="AU447" s="166" t="s">
        <v>78</v>
      </c>
      <c r="AV447" s="166" t="s">
        <v>20</v>
      </c>
      <c r="AW447" s="166" t="s">
        <v>99</v>
      </c>
      <c r="AX447" s="166" t="s">
        <v>71</v>
      </c>
      <c r="AY447" s="166" t="s">
        <v>134</v>
      </c>
    </row>
    <row r="448" spans="2:51" s="6" customFormat="1" ht="15.75" customHeight="1">
      <c r="B448" s="167"/>
      <c r="C448" s="168"/>
      <c r="D448" s="161" t="s">
        <v>144</v>
      </c>
      <c r="E448" s="168"/>
      <c r="F448" s="169" t="s">
        <v>455</v>
      </c>
      <c r="G448" s="168"/>
      <c r="H448" s="170">
        <v>111.52</v>
      </c>
      <c r="J448" s="168"/>
      <c r="K448" s="168"/>
      <c r="L448" s="171"/>
      <c r="M448" s="172"/>
      <c r="N448" s="168"/>
      <c r="O448" s="168"/>
      <c r="P448" s="168"/>
      <c r="Q448" s="168"/>
      <c r="R448" s="168"/>
      <c r="S448" s="168"/>
      <c r="T448" s="173"/>
      <c r="AT448" s="174" t="s">
        <v>144</v>
      </c>
      <c r="AU448" s="174" t="s">
        <v>78</v>
      </c>
      <c r="AV448" s="174" t="s">
        <v>78</v>
      </c>
      <c r="AW448" s="174" t="s">
        <v>99</v>
      </c>
      <c r="AX448" s="174" t="s">
        <v>71</v>
      </c>
      <c r="AY448" s="174" t="s">
        <v>134</v>
      </c>
    </row>
    <row r="449" spans="2:51" s="6" customFormat="1" ht="15.75" customHeight="1">
      <c r="B449" s="167"/>
      <c r="C449" s="168"/>
      <c r="D449" s="161" t="s">
        <v>144</v>
      </c>
      <c r="E449" s="168"/>
      <c r="F449" s="169" t="s">
        <v>456</v>
      </c>
      <c r="G449" s="168"/>
      <c r="H449" s="170">
        <v>-11.26</v>
      </c>
      <c r="J449" s="168"/>
      <c r="K449" s="168"/>
      <c r="L449" s="171"/>
      <c r="M449" s="172"/>
      <c r="N449" s="168"/>
      <c r="O449" s="168"/>
      <c r="P449" s="168"/>
      <c r="Q449" s="168"/>
      <c r="R449" s="168"/>
      <c r="S449" s="168"/>
      <c r="T449" s="173"/>
      <c r="AT449" s="174" t="s">
        <v>144</v>
      </c>
      <c r="AU449" s="174" t="s">
        <v>78</v>
      </c>
      <c r="AV449" s="174" t="s">
        <v>78</v>
      </c>
      <c r="AW449" s="174" t="s">
        <v>99</v>
      </c>
      <c r="AX449" s="174" t="s">
        <v>71</v>
      </c>
      <c r="AY449" s="174" t="s">
        <v>134</v>
      </c>
    </row>
    <row r="450" spans="2:51" s="6" customFormat="1" ht="15.75" customHeight="1">
      <c r="B450" s="167"/>
      <c r="C450" s="168"/>
      <c r="D450" s="161" t="s">
        <v>144</v>
      </c>
      <c r="E450" s="168"/>
      <c r="F450" s="169" t="s">
        <v>400</v>
      </c>
      <c r="G450" s="168"/>
      <c r="H450" s="170">
        <v>40</v>
      </c>
      <c r="J450" s="168"/>
      <c r="K450" s="168"/>
      <c r="L450" s="171"/>
      <c r="M450" s="172"/>
      <c r="N450" s="168"/>
      <c r="O450" s="168"/>
      <c r="P450" s="168"/>
      <c r="Q450" s="168"/>
      <c r="R450" s="168"/>
      <c r="S450" s="168"/>
      <c r="T450" s="173"/>
      <c r="AT450" s="174" t="s">
        <v>144</v>
      </c>
      <c r="AU450" s="174" t="s">
        <v>78</v>
      </c>
      <c r="AV450" s="174" t="s">
        <v>78</v>
      </c>
      <c r="AW450" s="174" t="s">
        <v>99</v>
      </c>
      <c r="AX450" s="174" t="s">
        <v>71</v>
      </c>
      <c r="AY450" s="174" t="s">
        <v>134</v>
      </c>
    </row>
    <row r="451" spans="2:51" s="6" customFormat="1" ht="15.75" customHeight="1">
      <c r="B451" s="175"/>
      <c r="C451" s="176"/>
      <c r="D451" s="161" t="s">
        <v>144</v>
      </c>
      <c r="E451" s="176"/>
      <c r="F451" s="177" t="s">
        <v>148</v>
      </c>
      <c r="G451" s="176"/>
      <c r="H451" s="178">
        <v>691.17</v>
      </c>
      <c r="J451" s="176"/>
      <c r="K451" s="176"/>
      <c r="L451" s="179"/>
      <c r="M451" s="180"/>
      <c r="N451" s="176"/>
      <c r="O451" s="176"/>
      <c r="P451" s="176"/>
      <c r="Q451" s="176"/>
      <c r="R451" s="176"/>
      <c r="S451" s="176"/>
      <c r="T451" s="181"/>
      <c r="AT451" s="182" t="s">
        <v>144</v>
      </c>
      <c r="AU451" s="182" t="s">
        <v>78</v>
      </c>
      <c r="AV451" s="182" t="s">
        <v>84</v>
      </c>
      <c r="AW451" s="182" t="s">
        <v>99</v>
      </c>
      <c r="AX451" s="182" t="s">
        <v>20</v>
      </c>
      <c r="AY451" s="182" t="s">
        <v>134</v>
      </c>
    </row>
    <row r="452" spans="2:65" s="6" customFormat="1" ht="15.75" customHeight="1">
      <c r="B452" s="23"/>
      <c r="C452" s="145" t="s">
        <v>646</v>
      </c>
      <c r="D452" s="145" t="s">
        <v>136</v>
      </c>
      <c r="E452" s="146" t="s">
        <v>647</v>
      </c>
      <c r="F452" s="147" t="s">
        <v>648</v>
      </c>
      <c r="G452" s="148" t="s">
        <v>151</v>
      </c>
      <c r="H452" s="149">
        <v>3</v>
      </c>
      <c r="I452" s="150"/>
      <c r="J452" s="151">
        <f>ROUND($I$452*$H$452,2)</f>
        <v>0</v>
      </c>
      <c r="K452" s="147" t="s">
        <v>140</v>
      </c>
      <c r="L452" s="43"/>
      <c r="M452" s="152"/>
      <c r="N452" s="153" t="s">
        <v>42</v>
      </c>
      <c r="O452" s="24"/>
      <c r="P452" s="24"/>
      <c r="Q452" s="154">
        <v>2.588</v>
      </c>
      <c r="R452" s="154">
        <f>$Q$452*$H$452</f>
        <v>7.764</v>
      </c>
      <c r="S452" s="154">
        <v>1.95</v>
      </c>
      <c r="T452" s="155">
        <f>$S$452*$H$452</f>
        <v>5.85</v>
      </c>
      <c r="AR452" s="89" t="s">
        <v>84</v>
      </c>
      <c r="AT452" s="89" t="s">
        <v>136</v>
      </c>
      <c r="AU452" s="89" t="s">
        <v>78</v>
      </c>
      <c r="AY452" s="6" t="s">
        <v>134</v>
      </c>
      <c r="BE452" s="156">
        <f>IF($N$452="základní",$J$452,0)</f>
        <v>0</v>
      </c>
      <c r="BF452" s="156">
        <f>IF($N$452="snížená",$J$452,0)</f>
        <v>0</v>
      </c>
      <c r="BG452" s="156">
        <f>IF($N$452="zákl. přenesená",$J$452,0)</f>
        <v>0</v>
      </c>
      <c r="BH452" s="156">
        <f>IF($N$452="sníž. přenesená",$J$452,0)</f>
        <v>0</v>
      </c>
      <c r="BI452" s="156">
        <f>IF($N$452="nulová",$J$452,0)</f>
        <v>0</v>
      </c>
      <c r="BJ452" s="89" t="s">
        <v>20</v>
      </c>
      <c r="BK452" s="156">
        <f>ROUND($I$452*$H$452,2)</f>
        <v>0</v>
      </c>
      <c r="BL452" s="89" t="s">
        <v>84</v>
      </c>
      <c r="BM452" s="89" t="s">
        <v>649</v>
      </c>
    </row>
    <row r="453" spans="2:47" s="6" customFormat="1" ht="16.5" customHeight="1">
      <c r="B453" s="23"/>
      <c r="C453" s="24"/>
      <c r="D453" s="157" t="s">
        <v>142</v>
      </c>
      <c r="E453" s="24"/>
      <c r="F453" s="158" t="s">
        <v>650</v>
      </c>
      <c r="G453" s="24"/>
      <c r="H453" s="24"/>
      <c r="J453" s="24"/>
      <c r="K453" s="24"/>
      <c r="L453" s="43"/>
      <c r="M453" s="56"/>
      <c r="N453" s="24"/>
      <c r="O453" s="24"/>
      <c r="P453" s="24"/>
      <c r="Q453" s="24"/>
      <c r="R453" s="24"/>
      <c r="S453" s="24"/>
      <c r="T453" s="57"/>
      <c r="AT453" s="6" t="s">
        <v>142</v>
      </c>
      <c r="AU453" s="6" t="s">
        <v>78</v>
      </c>
    </row>
    <row r="454" spans="2:51" s="6" customFormat="1" ht="15.75" customHeight="1">
      <c r="B454" s="159"/>
      <c r="C454" s="160"/>
      <c r="D454" s="161" t="s">
        <v>144</v>
      </c>
      <c r="E454" s="160"/>
      <c r="F454" s="162" t="s">
        <v>453</v>
      </c>
      <c r="G454" s="160"/>
      <c r="H454" s="160"/>
      <c r="J454" s="160"/>
      <c r="K454" s="160"/>
      <c r="L454" s="163"/>
      <c r="M454" s="164"/>
      <c r="N454" s="160"/>
      <c r="O454" s="160"/>
      <c r="P454" s="160"/>
      <c r="Q454" s="160"/>
      <c r="R454" s="160"/>
      <c r="S454" s="160"/>
      <c r="T454" s="165"/>
      <c r="AT454" s="166" t="s">
        <v>144</v>
      </c>
      <c r="AU454" s="166" t="s">
        <v>78</v>
      </c>
      <c r="AV454" s="166" t="s">
        <v>20</v>
      </c>
      <c r="AW454" s="166" t="s">
        <v>99</v>
      </c>
      <c r="AX454" s="166" t="s">
        <v>71</v>
      </c>
      <c r="AY454" s="166" t="s">
        <v>134</v>
      </c>
    </row>
    <row r="455" spans="2:51" s="6" customFormat="1" ht="15.75" customHeight="1">
      <c r="B455" s="167"/>
      <c r="C455" s="168"/>
      <c r="D455" s="161" t="s">
        <v>144</v>
      </c>
      <c r="E455" s="168"/>
      <c r="F455" s="169" t="s">
        <v>81</v>
      </c>
      <c r="G455" s="168"/>
      <c r="H455" s="170">
        <v>3</v>
      </c>
      <c r="J455" s="168"/>
      <c r="K455" s="168"/>
      <c r="L455" s="171"/>
      <c r="M455" s="172"/>
      <c r="N455" s="168"/>
      <c r="O455" s="168"/>
      <c r="P455" s="168"/>
      <c r="Q455" s="168"/>
      <c r="R455" s="168"/>
      <c r="S455" s="168"/>
      <c r="T455" s="173"/>
      <c r="AT455" s="174" t="s">
        <v>144</v>
      </c>
      <c r="AU455" s="174" t="s">
        <v>78</v>
      </c>
      <c r="AV455" s="174" t="s">
        <v>78</v>
      </c>
      <c r="AW455" s="174" t="s">
        <v>99</v>
      </c>
      <c r="AX455" s="174" t="s">
        <v>20</v>
      </c>
      <c r="AY455" s="174" t="s">
        <v>134</v>
      </c>
    </row>
    <row r="456" spans="2:65" s="6" customFormat="1" ht="15.75" customHeight="1">
      <c r="B456" s="23"/>
      <c r="C456" s="183" t="s">
        <v>651</v>
      </c>
      <c r="D456" s="183" t="s">
        <v>219</v>
      </c>
      <c r="E456" s="184" t="s">
        <v>652</v>
      </c>
      <c r="F456" s="185" t="s">
        <v>653</v>
      </c>
      <c r="G456" s="186" t="s">
        <v>151</v>
      </c>
      <c r="H456" s="187">
        <v>3</v>
      </c>
      <c r="I456" s="188"/>
      <c r="J456" s="189">
        <f>ROUND($I$456*$H$456,2)</f>
        <v>0</v>
      </c>
      <c r="K456" s="185" t="s">
        <v>140</v>
      </c>
      <c r="L456" s="190"/>
      <c r="M456" s="191"/>
      <c r="N456" s="192" t="s">
        <v>42</v>
      </c>
      <c r="O456" s="24"/>
      <c r="P456" s="24"/>
      <c r="Q456" s="154">
        <v>2.429</v>
      </c>
      <c r="R456" s="154">
        <f>$Q$456*$H$456</f>
        <v>7.286999999999999</v>
      </c>
      <c r="S456" s="154">
        <v>0</v>
      </c>
      <c r="T456" s="155">
        <f>$S$456*$H$456</f>
        <v>0</v>
      </c>
      <c r="AR456" s="89" t="s">
        <v>87</v>
      </c>
      <c r="AT456" s="89" t="s">
        <v>219</v>
      </c>
      <c r="AU456" s="89" t="s">
        <v>78</v>
      </c>
      <c r="AY456" s="6" t="s">
        <v>134</v>
      </c>
      <c r="BE456" s="156">
        <f>IF($N$456="základní",$J$456,0)</f>
        <v>0</v>
      </c>
      <c r="BF456" s="156">
        <f>IF($N$456="snížená",$J$456,0)</f>
        <v>0</v>
      </c>
      <c r="BG456" s="156">
        <f>IF($N$456="zákl. přenesená",$J$456,0)</f>
        <v>0</v>
      </c>
      <c r="BH456" s="156">
        <f>IF($N$456="sníž. přenesená",$J$456,0)</f>
        <v>0</v>
      </c>
      <c r="BI456" s="156">
        <f>IF($N$456="nulová",$J$456,0)</f>
        <v>0</v>
      </c>
      <c r="BJ456" s="89" t="s">
        <v>20</v>
      </c>
      <c r="BK456" s="156">
        <f>ROUND($I$456*$H$456,2)</f>
        <v>0</v>
      </c>
      <c r="BL456" s="89" t="s">
        <v>84</v>
      </c>
      <c r="BM456" s="89" t="s">
        <v>654</v>
      </c>
    </row>
    <row r="457" spans="2:47" s="6" customFormat="1" ht="27" customHeight="1">
      <c r="B457" s="23"/>
      <c r="C457" s="24"/>
      <c r="D457" s="157" t="s">
        <v>142</v>
      </c>
      <c r="E457" s="24"/>
      <c r="F457" s="158" t="s">
        <v>655</v>
      </c>
      <c r="G457" s="24"/>
      <c r="H457" s="24"/>
      <c r="J457" s="24"/>
      <c r="K457" s="24"/>
      <c r="L457" s="43"/>
      <c r="M457" s="56"/>
      <c r="N457" s="24"/>
      <c r="O457" s="24"/>
      <c r="P457" s="24"/>
      <c r="Q457" s="24"/>
      <c r="R457" s="24"/>
      <c r="S457" s="24"/>
      <c r="T457" s="57"/>
      <c r="AT457" s="6" t="s">
        <v>142</v>
      </c>
      <c r="AU457" s="6" t="s">
        <v>78</v>
      </c>
    </row>
    <row r="458" spans="2:65" s="6" customFormat="1" ht="15.75" customHeight="1">
      <c r="B458" s="23"/>
      <c r="C458" s="145" t="s">
        <v>656</v>
      </c>
      <c r="D458" s="145" t="s">
        <v>136</v>
      </c>
      <c r="E458" s="146" t="s">
        <v>657</v>
      </c>
      <c r="F458" s="147" t="s">
        <v>658</v>
      </c>
      <c r="G458" s="148" t="s">
        <v>659</v>
      </c>
      <c r="H458" s="149">
        <v>1</v>
      </c>
      <c r="I458" s="150"/>
      <c r="J458" s="151">
        <f>ROUND($I$458*$H$458,2)</f>
        <v>0</v>
      </c>
      <c r="K458" s="147"/>
      <c r="L458" s="43"/>
      <c r="M458" s="152"/>
      <c r="N458" s="153" t="s">
        <v>42</v>
      </c>
      <c r="O458" s="24"/>
      <c r="P458" s="24"/>
      <c r="Q458" s="154">
        <v>0</v>
      </c>
      <c r="R458" s="154">
        <f>$Q$458*$H$458</f>
        <v>0</v>
      </c>
      <c r="S458" s="154">
        <v>0</v>
      </c>
      <c r="T458" s="155">
        <f>$S$458*$H$458</f>
        <v>0</v>
      </c>
      <c r="AR458" s="89" t="s">
        <v>84</v>
      </c>
      <c r="AT458" s="89" t="s">
        <v>136</v>
      </c>
      <c r="AU458" s="89" t="s">
        <v>78</v>
      </c>
      <c r="AY458" s="6" t="s">
        <v>134</v>
      </c>
      <c r="BE458" s="156">
        <f>IF($N$458="základní",$J$458,0)</f>
        <v>0</v>
      </c>
      <c r="BF458" s="156">
        <f>IF($N$458="snížená",$J$458,0)</f>
        <v>0</v>
      </c>
      <c r="BG458" s="156">
        <f>IF($N$458="zákl. přenesená",$J$458,0)</f>
        <v>0</v>
      </c>
      <c r="BH458" s="156">
        <f>IF($N$458="sníž. přenesená",$J$458,0)</f>
        <v>0</v>
      </c>
      <c r="BI458" s="156">
        <f>IF($N$458="nulová",$J$458,0)</f>
        <v>0</v>
      </c>
      <c r="BJ458" s="89" t="s">
        <v>20</v>
      </c>
      <c r="BK458" s="156">
        <f>ROUND($I$458*$H$458,2)</f>
        <v>0</v>
      </c>
      <c r="BL458" s="89" t="s">
        <v>84</v>
      </c>
      <c r="BM458" s="89" t="s">
        <v>660</v>
      </c>
    </row>
    <row r="459" spans="2:47" s="6" customFormat="1" ht="16.5" customHeight="1">
      <c r="B459" s="23"/>
      <c r="C459" s="24"/>
      <c r="D459" s="157" t="s">
        <v>142</v>
      </c>
      <c r="E459" s="24"/>
      <c r="F459" s="158" t="s">
        <v>658</v>
      </c>
      <c r="G459" s="24"/>
      <c r="H459" s="24"/>
      <c r="J459" s="24"/>
      <c r="K459" s="24"/>
      <c r="L459" s="43"/>
      <c r="M459" s="56"/>
      <c r="N459" s="24"/>
      <c r="O459" s="24"/>
      <c r="P459" s="24"/>
      <c r="Q459" s="24"/>
      <c r="R459" s="24"/>
      <c r="S459" s="24"/>
      <c r="T459" s="57"/>
      <c r="AT459" s="6" t="s">
        <v>142</v>
      </c>
      <c r="AU459" s="6" t="s">
        <v>78</v>
      </c>
    </row>
    <row r="460" spans="2:65" s="6" customFormat="1" ht="15.75" customHeight="1">
      <c r="B460" s="23"/>
      <c r="C460" s="145" t="s">
        <v>661</v>
      </c>
      <c r="D460" s="145" t="s">
        <v>136</v>
      </c>
      <c r="E460" s="146" t="s">
        <v>662</v>
      </c>
      <c r="F460" s="147" t="s">
        <v>663</v>
      </c>
      <c r="G460" s="148" t="s">
        <v>139</v>
      </c>
      <c r="H460" s="149">
        <v>3</v>
      </c>
      <c r="I460" s="150"/>
      <c r="J460" s="151">
        <f>ROUND($I$460*$H$460,2)</f>
        <v>0</v>
      </c>
      <c r="K460" s="147"/>
      <c r="L460" s="43"/>
      <c r="M460" s="152"/>
      <c r="N460" s="153" t="s">
        <v>42</v>
      </c>
      <c r="O460" s="24"/>
      <c r="P460" s="24"/>
      <c r="Q460" s="154">
        <v>0</v>
      </c>
      <c r="R460" s="154">
        <f>$Q$460*$H$460</f>
        <v>0</v>
      </c>
      <c r="S460" s="154">
        <v>0</v>
      </c>
      <c r="T460" s="155">
        <f>$S$460*$H$460</f>
        <v>0</v>
      </c>
      <c r="AR460" s="89" t="s">
        <v>84</v>
      </c>
      <c r="AT460" s="89" t="s">
        <v>136</v>
      </c>
      <c r="AU460" s="89" t="s">
        <v>78</v>
      </c>
      <c r="AY460" s="6" t="s">
        <v>134</v>
      </c>
      <c r="BE460" s="156">
        <f>IF($N$460="základní",$J$460,0)</f>
        <v>0</v>
      </c>
      <c r="BF460" s="156">
        <f>IF($N$460="snížená",$J$460,0)</f>
        <v>0</v>
      </c>
      <c r="BG460" s="156">
        <f>IF($N$460="zákl. přenesená",$J$460,0)</f>
        <v>0</v>
      </c>
      <c r="BH460" s="156">
        <f>IF($N$460="sníž. přenesená",$J$460,0)</f>
        <v>0</v>
      </c>
      <c r="BI460" s="156">
        <f>IF($N$460="nulová",$J$460,0)</f>
        <v>0</v>
      </c>
      <c r="BJ460" s="89" t="s">
        <v>20</v>
      </c>
      <c r="BK460" s="156">
        <f>ROUND($I$460*$H$460,2)</f>
        <v>0</v>
      </c>
      <c r="BL460" s="89" t="s">
        <v>84</v>
      </c>
      <c r="BM460" s="89" t="s">
        <v>664</v>
      </c>
    </row>
    <row r="461" spans="2:47" s="6" customFormat="1" ht="16.5" customHeight="1">
      <c r="B461" s="23"/>
      <c r="C461" s="24"/>
      <c r="D461" s="157" t="s">
        <v>142</v>
      </c>
      <c r="E461" s="24"/>
      <c r="F461" s="158" t="s">
        <v>658</v>
      </c>
      <c r="G461" s="24"/>
      <c r="H461" s="24"/>
      <c r="J461" s="24"/>
      <c r="K461" s="24"/>
      <c r="L461" s="43"/>
      <c r="M461" s="56"/>
      <c r="N461" s="24"/>
      <c r="O461" s="24"/>
      <c r="P461" s="24"/>
      <c r="Q461" s="24"/>
      <c r="R461" s="24"/>
      <c r="S461" s="24"/>
      <c r="T461" s="57"/>
      <c r="AT461" s="6" t="s">
        <v>142</v>
      </c>
      <c r="AU461" s="6" t="s">
        <v>78</v>
      </c>
    </row>
    <row r="462" spans="2:63" s="132" customFormat="1" ht="23.25" customHeight="1">
      <c r="B462" s="133"/>
      <c r="C462" s="134"/>
      <c r="D462" s="134" t="s">
        <v>70</v>
      </c>
      <c r="E462" s="143" t="s">
        <v>665</v>
      </c>
      <c r="F462" s="143" t="s">
        <v>666</v>
      </c>
      <c r="G462" s="134"/>
      <c r="H462" s="134"/>
      <c r="J462" s="144">
        <f>$BK$462</f>
        <v>0</v>
      </c>
      <c r="K462" s="134"/>
      <c r="L462" s="137"/>
      <c r="M462" s="138"/>
      <c r="N462" s="134"/>
      <c r="O462" s="134"/>
      <c r="P462" s="139">
        <f>SUM($P$463:$P$478)</f>
        <v>0</v>
      </c>
      <c r="Q462" s="134"/>
      <c r="R462" s="139">
        <f>SUM($R$463:$R$478)</f>
        <v>0</v>
      </c>
      <c r="S462" s="134"/>
      <c r="T462" s="140">
        <f>SUM($T$463:$T$478)</f>
        <v>0</v>
      </c>
      <c r="AR462" s="141" t="s">
        <v>20</v>
      </c>
      <c r="AT462" s="141" t="s">
        <v>70</v>
      </c>
      <c r="AU462" s="141" t="s">
        <v>78</v>
      </c>
      <c r="AY462" s="141" t="s">
        <v>134</v>
      </c>
      <c r="BK462" s="142">
        <f>SUM($BK$463:$BK$478)</f>
        <v>0</v>
      </c>
    </row>
    <row r="463" spans="2:65" s="6" customFormat="1" ht="15.75" customHeight="1">
      <c r="B463" s="23"/>
      <c r="C463" s="145" t="s">
        <v>667</v>
      </c>
      <c r="D463" s="145" t="s">
        <v>136</v>
      </c>
      <c r="E463" s="146" t="s">
        <v>668</v>
      </c>
      <c r="F463" s="147" t="s">
        <v>669</v>
      </c>
      <c r="G463" s="148" t="s">
        <v>197</v>
      </c>
      <c r="H463" s="149">
        <v>719.458</v>
      </c>
      <c r="I463" s="150"/>
      <c r="J463" s="151">
        <f>ROUND($I$463*$H$463,2)</f>
        <v>0</v>
      </c>
      <c r="K463" s="147" t="s">
        <v>140</v>
      </c>
      <c r="L463" s="43"/>
      <c r="M463" s="152"/>
      <c r="N463" s="153" t="s">
        <v>42</v>
      </c>
      <c r="O463" s="24"/>
      <c r="P463" s="24"/>
      <c r="Q463" s="154">
        <v>0</v>
      </c>
      <c r="R463" s="154">
        <f>$Q$463*$H$463</f>
        <v>0</v>
      </c>
      <c r="S463" s="154">
        <v>0</v>
      </c>
      <c r="T463" s="155">
        <f>$S$463*$H$463</f>
        <v>0</v>
      </c>
      <c r="AR463" s="89" t="s">
        <v>84</v>
      </c>
      <c r="AT463" s="89" t="s">
        <v>136</v>
      </c>
      <c r="AU463" s="89" t="s">
        <v>81</v>
      </c>
      <c r="AY463" s="6" t="s">
        <v>134</v>
      </c>
      <c r="BE463" s="156">
        <f>IF($N$463="základní",$J$463,0)</f>
        <v>0</v>
      </c>
      <c r="BF463" s="156">
        <f>IF($N$463="snížená",$J$463,0)</f>
        <v>0</v>
      </c>
      <c r="BG463" s="156">
        <f>IF($N$463="zákl. přenesená",$J$463,0)</f>
        <v>0</v>
      </c>
      <c r="BH463" s="156">
        <f>IF($N$463="sníž. přenesená",$J$463,0)</f>
        <v>0</v>
      </c>
      <c r="BI463" s="156">
        <f>IF($N$463="nulová",$J$463,0)</f>
        <v>0</v>
      </c>
      <c r="BJ463" s="89" t="s">
        <v>20</v>
      </c>
      <c r="BK463" s="156">
        <f>ROUND($I$463*$H$463,2)</f>
        <v>0</v>
      </c>
      <c r="BL463" s="89" t="s">
        <v>84</v>
      </c>
      <c r="BM463" s="89" t="s">
        <v>670</v>
      </c>
    </row>
    <row r="464" spans="2:47" s="6" customFormat="1" ht="27" customHeight="1">
      <c r="B464" s="23"/>
      <c r="C464" s="24"/>
      <c r="D464" s="157" t="s">
        <v>142</v>
      </c>
      <c r="E464" s="24"/>
      <c r="F464" s="158" t="s">
        <v>671</v>
      </c>
      <c r="G464" s="24"/>
      <c r="H464" s="24"/>
      <c r="J464" s="24"/>
      <c r="K464" s="24"/>
      <c r="L464" s="43"/>
      <c r="M464" s="56"/>
      <c r="N464" s="24"/>
      <c r="O464" s="24"/>
      <c r="P464" s="24"/>
      <c r="Q464" s="24"/>
      <c r="R464" s="24"/>
      <c r="S464" s="24"/>
      <c r="T464" s="57"/>
      <c r="AT464" s="6" t="s">
        <v>142</v>
      </c>
      <c r="AU464" s="6" t="s">
        <v>81</v>
      </c>
    </row>
    <row r="465" spans="2:65" s="6" customFormat="1" ht="15.75" customHeight="1">
      <c r="B465" s="23"/>
      <c r="C465" s="145" t="s">
        <v>672</v>
      </c>
      <c r="D465" s="145" t="s">
        <v>136</v>
      </c>
      <c r="E465" s="146" t="s">
        <v>673</v>
      </c>
      <c r="F465" s="147" t="s">
        <v>674</v>
      </c>
      <c r="G465" s="148" t="s">
        <v>197</v>
      </c>
      <c r="H465" s="149">
        <v>719.458</v>
      </c>
      <c r="I465" s="150"/>
      <c r="J465" s="151">
        <f>ROUND($I$465*$H$465,2)</f>
        <v>0</v>
      </c>
      <c r="K465" s="147" t="s">
        <v>140</v>
      </c>
      <c r="L465" s="43"/>
      <c r="M465" s="152"/>
      <c r="N465" s="153" t="s">
        <v>42</v>
      </c>
      <c r="O465" s="24"/>
      <c r="P465" s="24"/>
      <c r="Q465" s="154">
        <v>0</v>
      </c>
      <c r="R465" s="154">
        <f>$Q$465*$H$465</f>
        <v>0</v>
      </c>
      <c r="S465" s="154">
        <v>0</v>
      </c>
      <c r="T465" s="155">
        <f>$S$465*$H$465</f>
        <v>0</v>
      </c>
      <c r="AR465" s="89" t="s">
        <v>84</v>
      </c>
      <c r="AT465" s="89" t="s">
        <v>136</v>
      </c>
      <c r="AU465" s="89" t="s">
        <v>81</v>
      </c>
      <c r="AY465" s="6" t="s">
        <v>134</v>
      </c>
      <c r="BE465" s="156">
        <f>IF($N$465="základní",$J$465,0)</f>
        <v>0</v>
      </c>
      <c r="BF465" s="156">
        <f>IF($N$465="snížená",$J$465,0)</f>
        <v>0</v>
      </c>
      <c r="BG465" s="156">
        <f>IF($N$465="zákl. přenesená",$J$465,0)</f>
        <v>0</v>
      </c>
      <c r="BH465" s="156">
        <f>IF($N$465="sníž. přenesená",$J$465,0)</f>
        <v>0</v>
      </c>
      <c r="BI465" s="156">
        <f>IF($N$465="nulová",$J$465,0)</f>
        <v>0</v>
      </c>
      <c r="BJ465" s="89" t="s">
        <v>20</v>
      </c>
      <c r="BK465" s="156">
        <f>ROUND($I$465*$H$465,2)</f>
        <v>0</v>
      </c>
      <c r="BL465" s="89" t="s">
        <v>84</v>
      </c>
      <c r="BM465" s="89" t="s">
        <v>675</v>
      </c>
    </row>
    <row r="466" spans="2:47" s="6" customFormat="1" ht="16.5" customHeight="1">
      <c r="B466" s="23"/>
      <c r="C466" s="24"/>
      <c r="D466" s="157" t="s">
        <v>142</v>
      </c>
      <c r="E466" s="24"/>
      <c r="F466" s="158" t="s">
        <v>676</v>
      </c>
      <c r="G466" s="24"/>
      <c r="H466" s="24"/>
      <c r="J466" s="24"/>
      <c r="K466" s="24"/>
      <c r="L466" s="43"/>
      <c r="M466" s="56"/>
      <c r="N466" s="24"/>
      <c r="O466" s="24"/>
      <c r="P466" s="24"/>
      <c r="Q466" s="24"/>
      <c r="R466" s="24"/>
      <c r="S466" s="24"/>
      <c r="T466" s="57"/>
      <c r="AT466" s="6" t="s">
        <v>142</v>
      </c>
      <c r="AU466" s="6" t="s">
        <v>81</v>
      </c>
    </row>
    <row r="467" spans="2:65" s="6" customFormat="1" ht="15.75" customHeight="1">
      <c r="B467" s="23"/>
      <c r="C467" s="145" t="s">
        <v>677</v>
      </c>
      <c r="D467" s="145" t="s">
        <v>136</v>
      </c>
      <c r="E467" s="146" t="s">
        <v>678</v>
      </c>
      <c r="F467" s="147" t="s">
        <v>679</v>
      </c>
      <c r="G467" s="148" t="s">
        <v>197</v>
      </c>
      <c r="H467" s="149">
        <v>7194.58</v>
      </c>
      <c r="I467" s="150"/>
      <c r="J467" s="151">
        <f>ROUND($I$467*$H$467,2)</f>
        <v>0</v>
      </c>
      <c r="K467" s="147" t="s">
        <v>140</v>
      </c>
      <c r="L467" s="43"/>
      <c r="M467" s="152"/>
      <c r="N467" s="153" t="s">
        <v>42</v>
      </c>
      <c r="O467" s="24"/>
      <c r="P467" s="24"/>
      <c r="Q467" s="154">
        <v>0</v>
      </c>
      <c r="R467" s="154">
        <f>$Q$467*$H$467</f>
        <v>0</v>
      </c>
      <c r="S467" s="154">
        <v>0</v>
      </c>
      <c r="T467" s="155">
        <f>$S$467*$H$467</f>
        <v>0</v>
      </c>
      <c r="AR467" s="89" t="s">
        <v>84</v>
      </c>
      <c r="AT467" s="89" t="s">
        <v>136</v>
      </c>
      <c r="AU467" s="89" t="s">
        <v>81</v>
      </c>
      <c r="AY467" s="6" t="s">
        <v>134</v>
      </c>
      <c r="BE467" s="156">
        <f>IF($N$467="základní",$J$467,0)</f>
        <v>0</v>
      </c>
      <c r="BF467" s="156">
        <f>IF($N$467="snížená",$J$467,0)</f>
        <v>0</v>
      </c>
      <c r="BG467" s="156">
        <f>IF($N$467="zákl. přenesená",$J$467,0)</f>
        <v>0</v>
      </c>
      <c r="BH467" s="156">
        <f>IF($N$467="sníž. přenesená",$J$467,0)</f>
        <v>0</v>
      </c>
      <c r="BI467" s="156">
        <f>IF($N$467="nulová",$J$467,0)</f>
        <v>0</v>
      </c>
      <c r="BJ467" s="89" t="s">
        <v>20</v>
      </c>
      <c r="BK467" s="156">
        <f>ROUND($I$467*$H$467,2)</f>
        <v>0</v>
      </c>
      <c r="BL467" s="89" t="s">
        <v>84</v>
      </c>
      <c r="BM467" s="89" t="s">
        <v>680</v>
      </c>
    </row>
    <row r="468" spans="2:47" s="6" customFormat="1" ht="27" customHeight="1">
      <c r="B468" s="23"/>
      <c r="C468" s="24"/>
      <c r="D468" s="157" t="s">
        <v>142</v>
      </c>
      <c r="E468" s="24"/>
      <c r="F468" s="158" t="s">
        <v>681</v>
      </c>
      <c r="G468" s="24"/>
      <c r="H468" s="24"/>
      <c r="J468" s="24"/>
      <c r="K468" s="24"/>
      <c r="L468" s="43"/>
      <c r="M468" s="56"/>
      <c r="N468" s="24"/>
      <c r="O468" s="24"/>
      <c r="P468" s="24"/>
      <c r="Q468" s="24"/>
      <c r="R468" s="24"/>
      <c r="S468" s="24"/>
      <c r="T468" s="57"/>
      <c r="AT468" s="6" t="s">
        <v>142</v>
      </c>
      <c r="AU468" s="6" t="s">
        <v>81</v>
      </c>
    </row>
    <row r="469" spans="2:65" s="6" customFormat="1" ht="15.75" customHeight="1">
      <c r="B469" s="23"/>
      <c r="C469" s="145" t="s">
        <v>682</v>
      </c>
      <c r="D469" s="145" t="s">
        <v>136</v>
      </c>
      <c r="E469" s="146" t="s">
        <v>683</v>
      </c>
      <c r="F469" s="147" t="s">
        <v>684</v>
      </c>
      <c r="G469" s="148" t="s">
        <v>197</v>
      </c>
      <c r="H469" s="149">
        <v>126.096</v>
      </c>
      <c r="I469" s="150"/>
      <c r="J469" s="151">
        <f>ROUND($I$469*$H$469,2)</f>
        <v>0</v>
      </c>
      <c r="K469" s="147" t="s">
        <v>140</v>
      </c>
      <c r="L469" s="43"/>
      <c r="M469" s="152"/>
      <c r="N469" s="153" t="s">
        <v>42</v>
      </c>
      <c r="O469" s="24"/>
      <c r="P469" s="24"/>
      <c r="Q469" s="154">
        <v>0</v>
      </c>
      <c r="R469" s="154">
        <f>$Q$469*$H$469</f>
        <v>0</v>
      </c>
      <c r="S469" s="154">
        <v>0</v>
      </c>
      <c r="T469" s="155">
        <f>$S$469*$H$469</f>
        <v>0</v>
      </c>
      <c r="AR469" s="89" t="s">
        <v>84</v>
      </c>
      <c r="AT469" s="89" t="s">
        <v>136</v>
      </c>
      <c r="AU469" s="89" t="s">
        <v>81</v>
      </c>
      <c r="AY469" s="6" t="s">
        <v>134</v>
      </c>
      <c r="BE469" s="156">
        <f>IF($N$469="základní",$J$469,0)</f>
        <v>0</v>
      </c>
      <c r="BF469" s="156">
        <f>IF($N$469="snížená",$J$469,0)</f>
        <v>0</v>
      </c>
      <c r="BG469" s="156">
        <f>IF($N$469="zákl. přenesená",$J$469,0)</f>
        <v>0</v>
      </c>
      <c r="BH469" s="156">
        <f>IF($N$469="sníž. přenesená",$J$469,0)</f>
        <v>0</v>
      </c>
      <c r="BI469" s="156">
        <f>IF($N$469="nulová",$J$469,0)</f>
        <v>0</v>
      </c>
      <c r="BJ469" s="89" t="s">
        <v>20</v>
      </c>
      <c r="BK469" s="156">
        <f>ROUND($I$469*$H$469,2)</f>
        <v>0</v>
      </c>
      <c r="BL469" s="89" t="s">
        <v>84</v>
      </c>
      <c r="BM469" s="89" t="s">
        <v>685</v>
      </c>
    </row>
    <row r="470" spans="2:47" s="6" customFormat="1" ht="16.5" customHeight="1">
      <c r="B470" s="23"/>
      <c r="C470" s="24"/>
      <c r="D470" s="157" t="s">
        <v>142</v>
      </c>
      <c r="E470" s="24"/>
      <c r="F470" s="158" t="s">
        <v>686</v>
      </c>
      <c r="G470" s="24"/>
      <c r="H470" s="24"/>
      <c r="J470" s="24"/>
      <c r="K470" s="24"/>
      <c r="L470" s="43"/>
      <c r="M470" s="56"/>
      <c r="N470" s="24"/>
      <c r="O470" s="24"/>
      <c r="P470" s="24"/>
      <c r="Q470" s="24"/>
      <c r="R470" s="24"/>
      <c r="S470" s="24"/>
      <c r="T470" s="57"/>
      <c r="AT470" s="6" t="s">
        <v>142</v>
      </c>
      <c r="AU470" s="6" t="s">
        <v>81</v>
      </c>
    </row>
    <row r="471" spans="2:65" s="6" customFormat="1" ht="15.75" customHeight="1">
      <c r="B471" s="23"/>
      <c r="C471" s="145" t="s">
        <v>687</v>
      </c>
      <c r="D471" s="145" t="s">
        <v>136</v>
      </c>
      <c r="E471" s="146" t="s">
        <v>688</v>
      </c>
      <c r="F471" s="147" t="s">
        <v>689</v>
      </c>
      <c r="G471" s="148" t="s">
        <v>197</v>
      </c>
      <c r="H471" s="149">
        <v>40.779</v>
      </c>
      <c r="I471" s="150"/>
      <c r="J471" s="151">
        <f>ROUND($I$471*$H$471,2)</f>
        <v>0</v>
      </c>
      <c r="K471" s="147"/>
      <c r="L471" s="43"/>
      <c r="M471" s="152"/>
      <c r="N471" s="153" t="s">
        <v>42</v>
      </c>
      <c r="O471" s="24"/>
      <c r="P471" s="24"/>
      <c r="Q471" s="154">
        <v>0</v>
      </c>
      <c r="R471" s="154">
        <f>$Q$471*$H$471</f>
        <v>0</v>
      </c>
      <c r="S471" s="154">
        <v>0</v>
      </c>
      <c r="T471" s="155">
        <f>$S$471*$H$471</f>
        <v>0</v>
      </c>
      <c r="AR471" s="89" t="s">
        <v>84</v>
      </c>
      <c r="AT471" s="89" t="s">
        <v>136</v>
      </c>
      <c r="AU471" s="89" t="s">
        <v>81</v>
      </c>
      <c r="AY471" s="6" t="s">
        <v>134</v>
      </c>
      <c r="BE471" s="156">
        <f>IF($N$471="základní",$J$471,0)</f>
        <v>0</v>
      </c>
      <c r="BF471" s="156">
        <f>IF($N$471="snížená",$J$471,0)</f>
        <v>0</v>
      </c>
      <c r="BG471" s="156">
        <f>IF($N$471="zákl. přenesená",$J$471,0)</f>
        <v>0</v>
      </c>
      <c r="BH471" s="156">
        <f>IF($N$471="sníž. přenesená",$J$471,0)</f>
        <v>0</v>
      </c>
      <c r="BI471" s="156">
        <f>IF($N$471="nulová",$J$471,0)</f>
        <v>0</v>
      </c>
      <c r="BJ471" s="89" t="s">
        <v>20</v>
      </c>
      <c r="BK471" s="156">
        <f>ROUND($I$471*$H$471,2)</f>
        <v>0</v>
      </c>
      <c r="BL471" s="89" t="s">
        <v>84</v>
      </c>
      <c r="BM471" s="89" t="s">
        <v>690</v>
      </c>
    </row>
    <row r="472" spans="2:47" s="6" customFormat="1" ht="16.5" customHeight="1">
      <c r="B472" s="23"/>
      <c r="C472" s="24"/>
      <c r="D472" s="157" t="s">
        <v>142</v>
      </c>
      <c r="E472" s="24"/>
      <c r="F472" s="158" t="s">
        <v>691</v>
      </c>
      <c r="G472" s="24"/>
      <c r="H472" s="24"/>
      <c r="J472" s="24"/>
      <c r="K472" s="24"/>
      <c r="L472" s="43"/>
      <c r="M472" s="56"/>
      <c r="N472" s="24"/>
      <c r="O472" s="24"/>
      <c r="P472" s="24"/>
      <c r="Q472" s="24"/>
      <c r="R472" s="24"/>
      <c r="S472" s="24"/>
      <c r="T472" s="57"/>
      <c r="AT472" s="6" t="s">
        <v>142</v>
      </c>
      <c r="AU472" s="6" t="s">
        <v>81</v>
      </c>
    </row>
    <row r="473" spans="2:65" s="6" customFormat="1" ht="15.75" customHeight="1">
      <c r="B473" s="23"/>
      <c r="C473" s="145" t="s">
        <v>692</v>
      </c>
      <c r="D473" s="145" t="s">
        <v>136</v>
      </c>
      <c r="E473" s="146" t="s">
        <v>693</v>
      </c>
      <c r="F473" s="147" t="s">
        <v>694</v>
      </c>
      <c r="G473" s="148" t="s">
        <v>197</v>
      </c>
      <c r="H473" s="149">
        <v>406.64</v>
      </c>
      <c r="I473" s="150"/>
      <c r="J473" s="151">
        <f>ROUND($I$473*$H$473,2)</f>
        <v>0</v>
      </c>
      <c r="K473" s="147" t="s">
        <v>140</v>
      </c>
      <c r="L473" s="43"/>
      <c r="M473" s="152"/>
      <c r="N473" s="153" t="s">
        <v>42</v>
      </c>
      <c r="O473" s="24"/>
      <c r="P473" s="24"/>
      <c r="Q473" s="154">
        <v>0</v>
      </c>
      <c r="R473" s="154">
        <f>$Q$473*$H$473</f>
        <v>0</v>
      </c>
      <c r="S473" s="154">
        <v>0</v>
      </c>
      <c r="T473" s="155">
        <f>$S$473*$H$473</f>
        <v>0</v>
      </c>
      <c r="AR473" s="89" t="s">
        <v>84</v>
      </c>
      <c r="AT473" s="89" t="s">
        <v>136</v>
      </c>
      <c r="AU473" s="89" t="s">
        <v>81</v>
      </c>
      <c r="AY473" s="6" t="s">
        <v>134</v>
      </c>
      <c r="BE473" s="156">
        <f>IF($N$473="základní",$J$473,0)</f>
        <v>0</v>
      </c>
      <c r="BF473" s="156">
        <f>IF($N$473="snížená",$J$473,0)</f>
        <v>0</v>
      </c>
      <c r="BG473" s="156">
        <f>IF($N$473="zákl. přenesená",$J$473,0)</f>
        <v>0</v>
      </c>
      <c r="BH473" s="156">
        <f>IF($N$473="sníž. přenesená",$J$473,0)</f>
        <v>0</v>
      </c>
      <c r="BI473" s="156">
        <f>IF($N$473="nulová",$J$473,0)</f>
        <v>0</v>
      </c>
      <c r="BJ473" s="89" t="s">
        <v>20</v>
      </c>
      <c r="BK473" s="156">
        <f>ROUND($I$473*$H$473,2)</f>
        <v>0</v>
      </c>
      <c r="BL473" s="89" t="s">
        <v>84</v>
      </c>
      <c r="BM473" s="89" t="s">
        <v>695</v>
      </c>
    </row>
    <row r="474" spans="2:47" s="6" customFormat="1" ht="16.5" customHeight="1">
      <c r="B474" s="23"/>
      <c r="C474" s="24"/>
      <c r="D474" s="157" t="s">
        <v>142</v>
      </c>
      <c r="E474" s="24"/>
      <c r="F474" s="158" t="s">
        <v>696</v>
      </c>
      <c r="G474" s="24"/>
      <c r="H474" s="24"/>
      <c r="J474" s="24"/>
      <c r="K474" s="24"/>
      <c r="L474" s="43"/>
      <c r="M474" s="56"/>
      <c r="N474" s="24"/>
      <c r="O474" s="24"/>
      <c r="P474" s="24"/>
      <c r="Q474" s="24"/>
      <c r="R474" s="24"/>
      <c r="S474" s="24"/>
      <c r="T474" s="57"/>
      <c r="AT474" s="6" t="s">
        <v>142</v>
      </c>
      <c r="AU474" s="6" t="s">
        <v>81</v>
      </c>
    </row>
    <row r="475" spans="2:65" s="6" customFormat="1" ht="15.75" customHeight="1">
      <c r="B475" s="23"/>
      <c r="C475" s="145" t="s">
        <v>697</v>
      </c>
      <c r="D475" s="145" t="s">
        <v>136</v>
      </c>
      <c r="E475" s="146" t="s">
        <v>698</v>
      </c>
      <c r="F475" s="147" t="s">
        <v>699</v>
      </c>
      <c r="G475" s="148" t="s">
        <v>197</v>
      </c>
      <c r="H475" s="149">
        <v>1.282</v>
      </c>
      <c r="I475" s="150"/>
      <c r="J475" s="151">
        <f>ROUND($I$475*$H$475,2)</f>
        <v>0</v>
      </c>
      <c r="K475" s="147" t="s">
        <v>140</v>
      </c>
      <c r="L475" s="43"/>
      <c r="M475" s="152"/>
      <c r="N475" s="153" t="s">
        <v>42</v>
      </c>
      <c r="O475" s="24"/>
      <c r="P475" s="24"/>
      <c r="Q475" s="154">
        <v>0</v>
      </c>
      <c r="R475" s="154">
        <f>$Q$475*$H$475</f>
        <v>0</v>
      </c>
      <c r="S475" s="154">
        <v>0</v>
      </c>
      <c r="T475" s="155">
        <f>$S$475*$H$475</f>
        <v>0</v>
      </c>
      <c r="AR475" s="89" t="s">
        <v>84</v>
      </c>
      <c r="AT475" s="89" t="s">
        <v>136</v>
      </c>
      <c r="AU475" s="89" t="s">
        <v>81</v>
      </c>
      <c r="AY475" s="6" t="s">
        <v>134</v>
      </c>
      <c r="BE475" s="156">
        <f>IF($N$475="základní",$J$475,0)</f>
        <v>0</v>
      </c>
      <c r="BF475" s="156">
        <f>IF($N$475="snížená",$J$475,0)</f>
        <v>0</v>
      </c>
      <c r="BG475" s="156">
        <f>IF($N$475="zákl. přenesená",$J$475,0)</f>
        <v>0</v>
      </c>
      <c r="BH475" s="156">
        <f>IF($N$475="sníž. přenesená",$J$475,0)</f>
        <v>0</v>
      </c>
      <c r="BI475" s="156">
        <f>IF($N$475="nulová",$J$475,0)</f>
        <v>0</v>
      </c>
      <c r="BJ475" s="89" t="s">
        <v>20</v>
      </c>
      <c r="BK475" s="156">
        <f>ROUND($I$475*$H$475,2)</f>
        <v>0</v>
      </c>
      <c r="BL475" s="89" t="s">
        <v>84</v>
      </c>
      <c r="BM475" s="89" t="s">
        <v>700</v>
      </c>
    </row>
    <row r="476" spans="2:47" s="6" customFormat="1" ht="16.5" customHeight="1">
      <c r="B476" s="23"/>
      <c r="C476" s="24"/>
      <c r="D476" s="157" t="s">
        <v>142</v>
      </c>
      <c r="E476" s="24"/>
      <c r="F476" s="158" t="s">
        <v>701</v>
      </c>
      <c r="G476" s="24"/>
      <c r="H476" s="24"/>
      <c r="J476" s="24"/>
      <c r="K476" s="24"/>
      <c r="L476" s="43"/>
      <c r="M476" s="56"/>
      <c r="N476" s="24"/>
      <c r="O476" s="24"/>
      <c r="P476" s="24"/>
      <c r="Q476" s="24"/>
      <c r="R476" s="24"/>
      <c r="S476" s="24"/>
      <c r="T476" s="57"/>
      <c r="AT476" s="6" t="s">
        <v>142</v>
      </c>
      <c r="AU476" s="6" t="s">
        <v>81</v>
      </c>
    </row>
    <row r="477" spans="2:65" s="6" customFormat="1" ht="15.75" customHeight="1">
      <c r="B477" s="23"/>
      <c r="C477" s="145" t="s">
        <v>702</v>
      </c>
      <c r="D477" s="145" t="s">
        <v>136</v>
      </c>
      <c r="E477" s="146" t="s">
        <v>703</v>
      </c>
      <c r="F477" s="147" t="s">
        <v>704</v>
      </c>
      <c r="G477" s="148" t="s">
        <v>197</v>
      </c>
      <c r="H477" s="149">
        <v>857.2</v>
      </c>
      <c r="I477" s="150"/>
      <c r="J477" s="151">
        <f>ROUND($I$477*$H$477,2)</f>
        <v>0</v>
      </c>
      <c r="K477" s="147" t="s">
        <v>140</v>
      </c>
      <c r="L477" s="43"/>
      <c r="M477" s="152"/>
      <c r="N477" s="153" t="s">
        <v>42</v>
      </c>
      <c r="O477" s="24"/>
      <c r="P477" s="24"/>
      <c r="Q477" s="154">
        <v>0</v>
      </c>
      <c r="R477" s="154">
        <f>$Q$477*$H$477</f>
        <v>0</v>
      </c>
      <c r="S477" s="154">
        <v>0</v>
      </c>
      <c r="T477" s="155">
        <f>$S$477*$H$477</f>
        <v>0</v>
      </c>
      <c r="AR477" s="89" t="s">
        <v>84</v>
      </c>
      <c r="AT477" s="89" t="s">
        <v>136</v>
      </c>
      <c r="AU477" s="89" t="s">
        <v>81</v>
      </c>
      <c r="AY477" s="6" t="s">
        <v>134</v>
      </c>
      <c r="BE477" s="156">
        <f>IF($N$477="základní",$J$477,0)</f>
        <v>0</v>
      </c>
      <c r="BF477" s="156">
        <f>IF($N$477="snížená",$J$477,0)</f>
        <v>0</v>
      </c>
      <c r="BG477" s="156">
        <f>IF($N$477="zákl. přenesená",$J$477,0)</f>
        <v>0</v>
      </c>
      <c r="BH477" s="156">
        <f>IF($N$477="sníž. přenesená",$J$477,0)</f>
        <v>0</v>
      </c>
      <c r="BI477" s="156">
        <f>IF($N$477="nulová",$J$477,0)</f>
        <v>0</v>
      </c>
      <c r="BJ477" s="89" t="s">
        <v>20</v>
      </c>
      <c r="BK477" s="156">
        <f>ROUND($I$477*$H$477,2)</f>
        <v>0</v>
      </c>
      <c r="BL477" s="89" t="s">
        <v>84</v>
      </c>
      <c r="BM477" s="89" t="s">
        <v>705</v>
      </c>
    </row>
    <row r="478" spans="2:47" s="6" customFormat="1" ht="27" customHeight="1">
      <c r="B478" s="23"/>
      <c r="C478" s="24"/>
      <c r="D478" s="157" t="s">
        <v>142</v>
      </c>
      <c r="E478" s="24"/>
      <c r="F478" s="158" t="s">
        <v>706</v>
      </c>
      <c r="G478" s="24"/>
      <c r="H478" s="24"/>
      <c r="J478" s="24"/>
      <c r="K478" s="24"/>
      <c r="L478" s="43"/>
      <c r="M478" s="56"/>
      <c r="N478" s="24"/>
      <c r="O478" s="24"/>
      <c r="P478" s="24"/>
      <c r="Q478" s="24"/>
      <c r="R478" s="24"/>
      <c r="S478" s="24"/>
      <c r="T478" s="57"/>
      <c r="AT478" s="6" t="s">
        <v>142</v>
      </c>
      <c r="AU478" s="6" t="s">
        <v>81</v>
      </c>
    </row>
    <row r="479" spans="2:63" s="132" customFormat="1" ht="37.5" customHeight="1">
      <c r="B479" s="133"/>
      <c r="C479" s="134"/>
      <c r="D479" s="134" t="s">
        <v>70</v>
      </c>
      <c r="E479" s="135" t="s">
        <v>707</v>
      </c>
      <c r="F479" s="135" t="s">
        <v>708</v>
      </c>
      <c r="G479" s="134"/>
      <c r="H479" s="134"/>
      <c r="J479" s="136">
        <f>$BK$479</f>
        <v>0</v>
      </c>
      <c r="K479" s="134"/>
      <c r="L479" s="137"/>
      <c r="M479" s="138"/>
      <c r="N479" s="134"/>
      <c r="O479" s="134"/>
      <c r="P479" s="139">
        <f>$P$480+$P$509+$P$536+$P$546+$P$548+$P$557+$P$566</f>
        <v>0</v>
      </c>
      <c r="Q479" s="134"/>
      <c r="R479" s="139">
        <f>$R$480+$R$509+$R$536+$R$546+$R$548+$R$557+$R$566</f>
        <v>108.8710145</v>
      </c>
      <c r="S479" s="134"/>
      <c r="T479" s="140">
        <f>$T$480+$T$509+$T$536+$T$546+$T$548+$T$557+$T$566</f>
        <v>1.2815999999999999</v>
      </c>
      <c r="AR479" s="141" t="s">
        <v>78</v>
      </c>
      <c r="AT479" s="141" t="s">
        <v>70</v>
      </c>
      <c r="AU479" s="141" t="s">
        <v>71</v>
      </c>
      <c r="AY479" s="141" t="s">
        <v>134</v>
      </c>
      <c r="BK479" s="142">
        <f>$BK$480+$BK$509+$BK$536+$BK$546+$BK$548+$BK$557+$BK$566</f>
        <v>0</v>
      </c>
    </row>
    <row r="480" spans="2:63" s="132" customFormat="1" ht="21" customHeight="1">
      <c r="B480" s="133"/>
      <c r="C480" s="134"/>
      <c r="D480" s="134" t="s">
        <v>70</v>
      </c>
      <c r="E480" s="143" t="s">
        <v>709</v>
      </c>
      <c r="F480" s="143" t="s">
        <v>710</v>
      </c>
      <c r="G480" s="134"/>
      <c r="H480" s="134"/>
      <c r="J480" s="144">
        <f>$BK$480</f>
        <v>0</v>
      </c>
      <c r="K480" s="134"/>
      <c r="L480" s="137"/>
      <c r="M480" s="138"/>
      <c r="N480" s="134"/>
      <c r="O480" s="134"/>
      <c r="P480" s="139">
        <f>SUM($P$481:$P$508)</f>
        <v>0</v>
      </c>
      <c r="Q480" s="134"/>
      <c r="R480" s="139">
        <f>SUM($R$481:$R$508)</f>
        <v>0.1297224</v>
      </c>
      <c r="S480" s="134"/>
      <c r="T480" s="140">
        <f>SUM($T$481:$T$508)</f>
        <v>0</v>
      </c>
      <c r="AR480" s="141" t="s">
        <v>78</v>
      </c>
      <c r="AT480" s="141" t="s">
        <v>70</v>
      </c>
      <c r="AU480" s="141" t="s">
        <v>20</v>
      </c>
      <c r="AY480" s="141" t="s">
        <v>134</v>
      </c>
      <c r="BK480" s="142">
        <f>SUM($BK$481:$BK$508)</f>
        <v>0</v>
      </c>
    </row>
    <row r="481" spans="2:65" s="6" customFormat="1" ht="15.75" customHeight="1">
      <c r="B481" s="23"/>
      <c r="C481" s="145" t="s">
        <v>711</v>
      </c>
      <c r="D481" s="145" t="s">
        <v>136</v>
      </c>
      <c r="E481" s="146" t="s">
        <v>712</v>
      </c>
      <c r="F481" s="147" t="s">
        <v>713</v>
      </c>
      <c r="G481" s="148" t="s">
        <v>139</v>
      </c>
      <c r="H481" s="149">
        <v>32.75</v>
      </c>
      <c r="I481" s="150"/>
      <c r="J481" s="151">
        <f>ROUND($I$481*$H$481,2)</f>
        <v>0</v>
      </c>
      <c r="K481" s="147"/>
      <c r="L481" s="43"/>
      <c r="M481" s="152"/>
      <c r="N481" s="153" t="s">
        <v>42</v>
      </c>
      <c r="O481" s="24"/>
      <c r="P481" s="24"/>
      <c r="Q481" s="154">
        <v>0</v>
      </c>
      <c r="R481" s="154">
        <f>$Q$481*$H$481</f>
        <v>0</v>
      </c>
      <c r="S481" s="154">
        <v>0</v>
      </c>
      <c r="T481" s="155">
        <f>$S$481*$H$481</f>
        <v>0</v>
      </c>
      <c r="AR481" s="89" t="s">
        <v>158</v>
      </c>
      <c r="AT481" s="89" t="s">
        <v>136</v>
      </c>
      <c r="AU481" s="89" t="s">
        <v>78</v>
      </c>
      <c r="AY481" s="6" t="s">
        <v>134</v>
      </c>
      <c r="BE481" s="156">
        <f>IF($N$481="základní",$J$481,0)</f>
        <v>0</v>
      </c>
      <c r="BF481" s="156">
        <f>IF($N$481="snížená",$J$481,0)</f>
        <v>0</v>
      </c>
      <c r="BG481" s="156">
        <f>IF($N$481="zákl. přenesená",$J$481,0)</f>
        <v>0</v>
      </c>
      <c r="BH481" s="156">
        <f>IF($N$481="sníž. přenesená",$J$481,0)</f>
        <v>0</v>
      </c>
      <c r="BI481" s="156">
        <f>IF($N$481="nulová",$J$481,0)</f>
        <v>0</v>
      </c>
      <c r="BJ481" s="89" t="s">
        <v>20</v>
      </c>
      <c r="BK481" s="156">
        <f>ROUND($I$481*$H$481,2)</f>
        <v>0</v>
      </c>
      <c r="BL481" s="89" t="s">
        <v>158</v>
      </c>
      <c r="BM481" s="89" t="s">
        <v>714</v>
      </c>
    </row>
    <row r="482" spans="2:51" s="6" customFormat="1" ht="15.75" customHeight="1">
      <c r="B482" s="159"/>
      <c r="C482" s="160"/>
      <c r="D482" s="157" t="s">
        <v>144</v>
      </c>
      <c r="E482" s="162"/>
      <c r="F482" s="162" t="s">
        <v>161</v>
      </c>
      <c r="G482" s="160"/>
      <c r="H482" s="160"/>
      <c r="J482" s="160"/>
      <c r="K482" s="160"/>
      <c r="L482" s="163"/>
      <c r="M482" s="164"/>
      <c r="N482" s="160"/>
      <c r="O482" s="160"/>
      <c r="P482" s="160"/>
      <c r="Q482" s="160"/>
      <c r="R482" s="160"/>
      <c r="S482" s="160"/>
      <c r="T482" s="165"/>
      <c r="AT482" s="166" t="s">
        <v>144</v>
      </c>
      <c r="AU482" s="166" t="s">
        <v>78</v>
      </c>
      <c r="AV482" s="166" t="s">
        <v>20</v>
      </c>
      <c r="AW482" s="166" t="s">
        <v>99</v>
      </c>
      <c r="AX482" s="166" t="s">
        <v>71</v>
      </c>
      <c r="AY482" s="166" t="s">
        <v>134</v>
      </c>
    </row>
    <row r="483" spans="2:51" s="6" customFormat="1" ht="15.75" customHeight="1">
      <c r="B483" s="167"/>
      <c r="C483" s="168"/>
      <c r="D483" s="161" t="s">
        <v>144</v>
      </c>
      <c r="E483" s="168"/>
      <c r="F483" s="169" t="s">
        <v>715</v>
      </c>
      <c r="G483" s="168"/>
      <c r="H483" s="170">
        <v>32.75</v>
      </c>
      <c r="J483" s="168"/>
      <c r="K483" s="168"/>
      <c r="L483" s="171"/>
      <c r="M483" s="172"/>
      <c r="N483" s="168"/>
      <c r="O483" s="168"/>
      <c r="P483" s="168"/>
      <c r="Q483" s="168"/>
      <c r="R483" s="168"/>
      <c r="S483" s="168"/>
      <c r="T483" s="173"/>
      <c r="AT483" s="174" t="s">
        <v>144</v>
      </c>
      <c r="AU483" s="174" t="s">
        <v>78</v>
      </c>
      <c r="AV483" s="174" t="s">
        <v>78</v>
      </c>
      <c r="AW483" s="174" t="s">
        <v>99</v>
      </c>
      <c r="AX483" s="174" t="s">
        <v>20</v>
      </c>
      <c r="AY483" s="174" t="s">
        <v>134</v>
      </c>
    </row>
    <row r="484" spans="2:65" s="6" customFormat="1" ht="15.75" customHeight="1">
      <c r="B484" s="23"/>
      <c r="C484" s="145" t="s">
        <v>716</v>
      </c>
      <c r="D484" s="145" t="s">
        <v>136</v>
      </c>
      <c r="E484" s="146" t="s">
        <v>717</v>
      </c>
      <c r="F484" s="147" t="s">
        <v>718</v>
      </c>
      <c r="G484" s="148" t="s">
        <v>139</v>
      </c>
      <c r="H484" s="149">
        <v>140.17</v>
      </c>
      <c r="I484" s="150"/>
      <c r="J484" s="151">
        <f>ROUND($I$484*$H$484,2)</f>
        <v>0</v>
      </c>
      <c r="K484" s="147"/>
      <c r="L484" s="43"/>
      <c r="M484" s="152"/>
      <c r="N484" s="153" t="s">
        <v>42</v>
      </c>
      <c r="O484" s="24"/>
      <c r="P484" s="24"/>
      <c r="Q484" s="154">
        <v>0</v>
      </c>
      <c r="R484" s="154">
        <f>$Q$484*$H$484</f>
        <v>0</v>
      </c>
      <c r="S484" s="154">
        <v>0</v>
      </c>
      <c r="T484" s="155">
        <f>$S$484*$H$484</f>
        <v>0</v>
      </c>
      <c r="AR484" s="89" t="s">
        <v>158</v>
      </c>
      <c r="AT484" s="89" t="s">
        <v>136</v>
      </c>
      <c r="AU484" s="89" t="s">
        <v>78</v>
      </c>
      <c r="AY484" s="6" t="s">
        <v>134</v>
      </c>
      <c r="BE484" s="156">
        <f>IF($N$484="základní",$J$484,0)</f>
        <v>0</v>
      </c>
      <c r="BF484" s="156">
        <f>IF($N$484="snížená",$J$484,0)</f>
        <v>0</v>
      </c>
      <c r="BG484" s="156">
        <f>IF($N$484="zákl. přenesená",$J$484,0)</f>
        <v>0</v>
      </c>
      <c r="BH484" s="156">
        <f>IF($N$484="sníž. přenesená",$J$484,0)</f>
        <v>0</v>
      </c>
      <c r="BI484" s="156">
        <f>IF($N$484="nulová",$J$484,0)</f>
        <v>0</v>
      </c>
      <c r="BJ484" s="89" t="s">
        <v>20</v>
      </c>
      <c r="BK484" s="156">
        <f>ROUND($I$484*$H$484,2)</f>
        <v>0</v>
      </c>
      <c r="BL484" s="89" t="s">
        <v>158</v>
      </c>
      <c r="BM484" s="89" t="s">
        <v>719</v>
      </c>
    </row>
    <row r="485" spans="2:51" s="6" customFormat="1" ht="15.75" customHeight="1">
      <c r="B485" s="159"/>
      <c r="C485" s="160"/>
      <c r="D485" s="157" t="s">
        <v>144</v>
      </c>
      <c r="E485" s="162"/>
      <c r="F485" s="162" t="s">
        <v>720</v>
      </c>
      <c r="G485" s="160"/>
      <c r="H485" s="160"/>
      <c r="J485" s="160"/>
      <c r="K485" s="160"/>
      <c r="L485" s="163"/>
      <c r="M485" s="164"/>
      <c r="N485" s="160"/>
      <c r="O485" s="160"/>
      <c r="P485" s="160"/>
      <c r="Q485" s="160"/>
      <c r="R485" s="160"/>
      <c r="S485" s="160"/>
      <c r="T485" s="165"/>
      <c r="AT485" s="166" t="s">
        <v>144</v>
      </c>
      <c r="AU485" s="166" t="s">
        <v>78</v>
      </c>
      <c r="AV485" s="166" t="s">
        <v>20</v>
      </c>
      <c r="AW485" s="166" t="s">
        <v>99</v>
      </c>
      <c r="AX485" s="166" t="s">
        <v>71</v>
      </c>
      <c r="AY485" s="166" t="s">
        <v>134</v>
      </c>
    </row>
    <row r="486" spans="2:51" s="6" customFormat="1" ht="15.75" customHeight="1">
      <c r="B486" s="167"/>
      <c r="C486" s="168"/>
      <c r="D486" s="161" t="s">
        <v>144</v>
      </c>
      <c r="E486" s="168"/>
      <c r="F486" s="169" t="s">
        <v>721</v>
      </c>
      <c r="G486" s="168"/>
      <c r="H486" s="170">
        <v>140.17</v>
      </c>
      <c r="J486" s="168"/>
      <c r="K486" s="168"/>
      <c r="L486" s="171"/>
      <c r="M486" s="172"/>
      <c r="N486" s="168"/>
      <c r="O486" s="168"/>
      <c r="P486" s="168"/>
      <c r="Q486" s="168"/>
      <c r="R486" s="168"/>
      <c r="S486" s="168"/>
      <c r="T486" s="173"/>
      <c r="AT486" s="174" t="s">
        <v>144</v>
      </c>
      <c r="AU486" s="174" t="s">
        <v>78</v>
      </c>
      <c r="AV486" s="174" t="s">
        <v>78</v>
      </c>
      <c r="AW486" s="174" t="s">
        <v>99</v>
      </c>
      <c r="AX486" s="174" t="s">
        <v>20</v>
      </c>
      <c r="AY486" s="174" t="s">
        <v>134</v>
      </c>
    </row>
    <row r="487" spans="2:65" s="6" customFormat="1" ht="15.75" customHeight="1">
      <c r="B487" s="23"/>
      <c r="C487" s="145" t="s">
        <v>722</v>
      </c>
      <c r="D487" s="145" t="s">
        <v>136</v>
      </c>
      <c r="E487" s="146" t="s">
        <v>723</v>
      </c>
      <c r="F487" s="147" t="s">
        <v>724</v>
      </c>
      <c r="G487" s="148" t="s">
        <v>320</v>
      </c>
      <c r="H487" s="149">
        <v>14</v>
      </c>
      <c r="I487" s="150"/>
      <c r="J487" s="151">
        <f>ROUND($I$487*$H$487,2)</f>
        <v>0</v>
      </c>
      <c r="K487" s="147"/>
      <c r="L487" s="43"/>
      <c r="M487" s="152"/>
      <c r="N487" s="153" t="s">
        <v>42</v>
      </c>
      <c r="O487" s="24"/>
      <c r="P487" s="24"/>
      <c r="Q487" s="154">
        <v>0</v>
      </c>
      <c r="R487" s="154">
        <f>$Q$487*$H$487</f>
        <v>0</v>
      </c>
      <c r="S487" s="154">
        <v>0</v>
      </c>
      <c r="T487" s="155">
        <f>$S$487*$H$487</f>
        <v>0</v>
      </c>
      <c r="AR487" s="89" t="s">
        <v>158</v>
      </c>
      <c r="AT487" s="89" t="s">
        <v>136</v>
      </c>
      <c r="AU487" s="89" t="s">
        <v>78</v>
      </c>
      <c r="AY487" s="6" t="s">
        <v>134</v>
      </c>
      <c r="BE487" s="156">
        <f>IF($N$487="základní",$J$487,0)</f>
        <v>0</v>
      </c>
      <c r="BF487" s="156">
        <f>IF($N$487="snížená",$J$487,0)</f>
        <v>0</v>
      </c>
      <c r="BG487" s="156">
        <f>IF($N$487="zákl. přenesená",$J$487,0)</f>
        <v>0</v>
      </c>
      <c r="BH487" s="156">
        <f>IF($N$487="sníž. přenesená",$J$487,0)</f>
        <v>0</v>
      </c>
      <c r="BI487" s="156">
        <f>IF($N$487="nulová",$J$487,0)</f>
        <v>0</v>
      </c>
      <c r="BJ487" s="89" t="s">
        <v>20</v>
      </c>
      <c r="BK487" s="156">
        <f>ROUND($I$487*$H$487,2)</f>
        <v>0</v>
      </c>
      <c r="BL487" s="89" t="s">
        <v>158</v>
      </c>
      <c r="BM487" s="89" t="s">
        <v>725</v>
      </c>
    </row>
    <row r="488" spans="2:51" s="6" customFormat="1" ht="15.75" customHeight="1">
      <c r="B488" s="159"/>
      <c r="C488" s="160"/>
      <c r="D488" s="157" t="s">
        <v>144</v>
      </c>
      <c r="E488" s="162"/>
      <c r="F488" s="162" t="s">
        <v>231</v>
      </c>
      <c r="G488" s="160"/>
      <c r="H488" s="160"/>
      <c r="J488" s="160"/>
      <c r="K488" s="160"/>
      <c r="L488" s="163"/>
      <c r="M488" s="164"/>
      <c r="N488" s="160"/>
      <c r="O488" s="160"/>
      <c r="P488" s="160"/>
      <c r="Q488" s="160"/>
      <c r="R488" s="160"/>
      <c r="S488" s="160"/>
      <c r="T488" s="165"/>
      <c r="AT488" s="166" t="s">
        <v>144</v>
      </c>
      <c r="AU488" s="166" t="s">
        <v>78</v>
      </c>
      <c r="AV488" s="166" t="s">
        <v>20</v>
      </c>
      <c r="AW488" s="166" t="s">
        <v>99</v>
      </c>
      <c r="AX488" s="166" t="s">
        <v>71</v>
      </c>
      <c r="AY488" s="166" t="s">
        <v>134</v>
      </c>
    </row>
    <row r="489" spans="2:51" s="6" customFormat="1" ht="15.75" customHeight="1">
      <c r="B489" s="167"/>
      <c r="C489" s="168"/>
      <c r="D489" s="161" t="s">
        <v>144</v>
      </c>
      <c r="E489" s="168"/>
      <c r="F489" s="169" t="s">
        <v>726</v>
      </c>
      <c r="G489" s="168"/>
      <c r="H489" s="170">
        <v>14</v>
      </c>
      <c r="J489" s="168"/>
      <c r="K489" s="168"/>
      <c r="L489" s="171"/>
      <c r="M489" s="172"/>
      <c r="N489" s="168"/>
      <c r="O489" s="168"/>
      <c r="P489" s="168"/>
      <c r="Q489" s="168"/>
      <c r="R489" s="168"/>
      <c r="S489" s="168"/>
      <c r="T489" s="173"/>
      <c r="AT489" s="174" t="s">
        <v>144</v>
      </c>
      <c r="AU489" s="174" t="s">
        <v>78</v>
      </c>
      <c r="AV489" s="174" t="s">
        <v>78</v>
      </c>
      <c r="AW489" s="174" t="s">
        <v>99</v>
      </c>
      <c r="AX489" s="174" t="s">
        <v>20</v>
      </c>
      <c r="AY489" s="174" t="s">
        <v>134</v>
      </c>
    </row>
    <row r="490" spans="2:65" s="6" customFormat="1" ht="15.75" customHeight="1">
      <c r="B490" s="23"/>
      <c r="C490" s="145" t="s">
        <v>727</v>
      </c>
      <c r="D490" s="145" t="s">
        <v>136</v>
      </c>
      <c r="E490" s="146" t="s">
        <v>728</v>
      </c>
      <c r="F490" s="147" t="s">
        <v>729</v>
      </c>
      <c r="G490" s="148" t="s">
        <v>139</v>
      </c>
      <c r="H490" s="149">
        <v>21.92</v>
      </c>
      <c r="I490" s="150"/>
      <c r="J490" s="151">
        <f>ROUND($I$490*$H$490,2)</f>
        <v>0</v>
      </c>
      <c r="K490" s="147"/>
      <c r="L490" s="43"/>
      <c r="M490" s="152"/>
      <c r="N490" s="153" t="s">
        <v>42</v>
      </c>
      <c r="O490" s="24"/>
      <c r="P490" s="24"/>
      <c r="Q490" s="154">
        <v>0</v>
      </c>
      <c r="R490" s="154">
        <f>$Q$490*$H$490</f>
        <v>0</v>
      </c>
      <c r="S490" s="154">
        <v>0</v>
      </c>
      <c r="T490" s="155">
        <f>$S$490*$H$490</f>
        <v>0</v>
      </c>
      <c r="AR490" s="89" t="s">
        <v>158</v>
      </c>
      <c r="AT490" s="89" t="s">
        <v>136</v>
      </c>
      <c r="AU490" s="89" t="s">
        <v>78</v>
      </c>
      <c r="AY490" s="6" t="s">
        <v>134</v>
      </c>
      <c r="BE490" s="156">
        <f>IF($N$490="základní",$J$490,0)</f>
        <v>0</v>
      </c>
      <c r="BF490" s="156">
        <f>IF($N$490="snížená",$J$490,0)</f>
        <v>0</v>
      </c>
      <c r="BG490" s="156">
        <f>IF($N$490="zákl. přenesená",$J$490,0)</f>
        <v>0</v>
      </c>
      <c r="BH490" s="156">
        <f>IF($N$490="sníž. přenesená",$J$490,0)</f>
        <v>0</v>
      </c>
      <c r="BI490" s="156">
        <f>IF($N$490="nulová",$J$490,0)</f>
        <v>0</v>
      </c>
      <c r="BJ490" s="89" t="s">
        <v>20</v>
      </c>
      <c r="BK490" s="156">
        <f>ROUND($I$490*$H$490,2)</f>
        <v>0</v>
      </c>
      <c r="BL490" s="89" t="s">
        <v>158</v>
      </c>
      <c r="BM490" s="89" t="s">
        <v>730</v>
      </c>
    </row>
    <row r="491" spans="2:51" s="6" customFormat="1" ht="15.75" customHeight="1">
      <c r="B491" s="159"/>
      <c r="C491" s="160"/>
      <c r="D491" s="157" t="s">
        <v>144</v>
      </c>
      <c r="E491" s="162"/>
      <c r="F491" s="162" t="s">
        <v>231</v>
      </c>
      <c r="G491" s="160"/>
      <c r="H491" s="160"/>
      <c r="J491" s="160"/>
      <c r="K491" s="160"/>
      <c r="L491" s="163"/>
      <c r="M491" s="164"/>
      <c r="N491" s="160"/>
      <c r="O491" s="160"/>
      <c r="P491" s="160"/>
      <c r="Q491" s="160"/>
      <c r="R491" s="160"/>
      <c r="S491" s="160"/>
      <c r="T491" s="165"/>
      <c r="AT491" s="166" t="s">
        <v>144</v>
      </c>
      <c r="AU491" s="166" t="s">
        <v>78</v>
      </c>
      <c r="AV491" s="166" t="s">
        <v>20</v>
      </c>
      <c r="AW491" s="166" t="s">
        <v>99</v>
      </c>
      <c r="AX491" s="166" t="s">
        <v>71</v>
      </c>
      <c r="AY491" s="166" t="s">
        <v>134</v>
      </c>
    </row>
    <row r="492" spans="2:51" s="6" customFormat="1" ht="15.75" customHeight="1">
      <c r="B492" s="167"/>
      <c r="C492" s="168"/>
      <c r="D492" s="161" t="s">
        <v>144</v>
      </c>
      <c r="E492" s="168"/>
      <c r="F492" s="169" t="s">
        <v>731</v>
      </c>
      <c r="G492" s="168"/>
      <c r="H492" s="170">
        <v>21.92</v>
      </c>
      <c r="J492" s="168"/>
      <c r="K492" s="168"/>
      <c r="L492" s="171"/>
      <c r="M492" s="172"/>
      <c r="N492" s="168"/>
      <c r="O492" s="168"/>
      <c r="P492" s="168"/>
      <c r="Q492" s="168"/>
      <c r="R492" s="168"/>
      <c r="S492" s="168"/>
      <c r="T492" s="173"/>
      <c r="AT492" s="174" t="s">
        <v>144</v>
      </c>
      <c r="AU492" s="174" t="s">
        <v>78</v>
      </c>
      <c r="AV492" s="174" t="s">
        <v>78</v>
      </c>
      <c r="AW492" s="174" t="s">
        <v>99</v>
      </c>
      <c r="AX492" s="174" t="s">
        <v>20</v>
      </c>
      <c r="AY492" s="174" t="s">
        <v>134</v>
      </c>
    </row>
    <row r="493" spans="2:65" s="6" customFormat="1" ht="15.75" customHeight="1">
      <c r="B493" s="23"/>
      <c r="C493" s="145" t="s">
        <v>732</v>
      </c>
      <c r="D493" s="145" t="s">
        <v>136</v>
      </c>
      <c r="E493" s="146" t="s">
        <v>733</v>
      </c>
      <c r="F493" s="147" t="s">
        <v>734</v>
      </c>
      <c r="G493" s="148" t="s">
        <v>139</v>
      </c>
      <c r="H493" s="149">
        <v>498.088</v>
      </c>
      <c r="I493" s="150"/>
      <c r="J493" s="151">
        <f>ROUND($I$493*$H$493,2)</f>
        <v>0</v>
      </c>
      <c r="K493" s="147"/>
      <c r="L493" s="43"/>
      <c r="M493" s="152"/>
      <c r="N493" s="153" t="s">
        <v>42</v>
      </c>
      <c r="O493" s="24"/>
      <c r="P493" s="24"/>
      <c r="Q493" s="154">
        <v>0</v>
      </c>
      <c r="R493" s="154">
        <f>$Q$493*$H$493</f>
        <v>0</v>
      </c>
      <c r="S493" s="154">
        <v>0</v>
      </c>
      <c r="T493" s="155">
        <f>$S$493*$H$493</f>
        <v>0</v>
      </c>
      <c r="AR493" s="89" t="s">
        <v>158</v>
      </c>
      <c r="AT493" s="89" t="s">
        <v>136</v>
      </c>
      <c r="AU493" s="89" t="s">
        <v>78</v>
      </c>
      <c r="AY493" s="6" t="s">
        <v>134</v>
      </c>
      <c r="BE493" s="156">
        <f>IF($N$493="základní",$J$493,0)</f>
        <v>0</v>
      </c>
      <c r="BF493" s="156">
        <f>IF($N$493="snížená",$J$493,0)</f>
        <v>0</v>
      </c>
      <c r="BG493" s="156">
        <f>IF($N$493="zákl. přenesená",$J$493,0)</f>
        <v>0</v>
      </c>
      <c r="BH493" s="156">
        <f>IF($N$493="sníž. přenesená",$J$493,0)</f>
        <v>0</v>
      </c>
      <c r="BI493" s="156">
        <f>IF($N$493="nulová",$J$493,0)</f>
        <v>0</v>
      </c>
      <c r="BJ493" s="89" t="s">
        <v>20</v>
      </c>
      <c r="BK493" s="156">
        <f>ROUND($I$493*$H$493,2)</f>
        <v>0</v>
      </c>
      <c r="BL493" s="89" t="s">
        <v>158</v>
      </c>
      <c r="BM493" s="89" t="s">
        <v>735</v>
      </c>
    </row>
    <row r="494" spans="2:51" s="6" customFormat="1" ht="15.75" customHeight="1">
      <c r="B494" s="159"/>
      <c r="C494" s="160"/>
      <c r="D494" s="157" t="s">
        <v>144</v>
      </c>
      <c r="E494" s="162"/>
      <c r="F494" s="162" t="s">
        <v>736</v>
      </c>
      <c r="G494" s="160"/>
      <c r="H494" s="160"/>
      <c r="J494" s="160"/>
      <c r="K494" s="160"/>
      <c r="L494" s="163"/>
      <c r="M494" s="164"/>
      <c r="N494" s="160"/>
      <c r="O494" s="160"/>
      <c r="P494" s="160"/>
      <c r="Q494" s="160"/>
      <c r="R494" s="160"/>
      <c r="S494" s="160"/>
      <c r="T494" s="165"/>
      <c r="AT494" s="166" t="s">
        <v>144</v>
      </c>
      <c r="AU494" s="166" t="s">
        <v>78</v>
      </c>
      <c r="AV494" s="166" t="s">
        <v>20</v>
      </c>
      <c r="AW494" s="166" t="s">
        <v>99</v>
      </c>
      <c r="AX494" s="166" t="s">
        <v>71</v>
      </c>
      <c r="AY494" s="166" t="s">
        <v>134</v>
      </c>
    </row>
    <row r="495" spans="2:51" s="6" customFormat="1" ht="15.75" customHeight="1">
      <c r="B495" s="167"/>
      <c r="C495" s="168"/>
      <c r="D495" s="161" t="s">
        <v>144</v>
      </c>
      <c r="E495" s="168"/>
      <c r="F495" s="169" t="s">
        <v>737</v>
      </c>
      <c r="G495" s="168"/>
      <c r="H495" s="170">
        <v>117.96</v>
      </c>
      <c r="J495" s="168"/>
      <c r="K495" s="168"/>
      <c r="L495" s="171"/>
      <c r="M495" s="172"/>
      <c r="N495" s="168"/>
      <c r="O495" s="168"/>
      <c r="P495" s="168"/>
      <c r="Q495" s="168"/>
      <c r="R495" s="168"/>
      <c r="S495" s="168"/>
      <c r="T495" s="173"/>
      <c r="AT495" s="174" t="s">
        <v>144</v>
      </c>
      <c r="AU495" s="174" t="s">
        <v>78</v>
      </c>
      <c r="AV495" s="174" t="s">
        <v>78</v>
      </c>
      <c r="AW495" s="174" t="s">
        <v>99</v>
      </c>
      <c r="AX495" s="174" t="s">
        <v>71</v>
      </c>
      <c r="AY495" s="174" t="s">
        <v>134</v>
      </c>
    </row>
    <row r="496" spans="2:51" s="6" customFormat="1" ht="15.75" customHeight="1">
      <c r="B496" s="159"/>
      <c r="C496" s="160"/>
      <c r="D496" s="161" t="s">
        <v>144</v>
      </c>
      <c r="E496" s="160"/>
      <c r="F496" s="162" t="s">
        <v>397</v>
      </c>
      <c r="G496" s="160"/>
      <c r="H496" s="160"/>
      <c r="J496" s="160"/>
      <c r="K496" s="160"/>
      <c r="L496" s="163"/>
      <c r="M496" s="164"/>
      <c r="N496" s="160"/>
      <c r="O496" s="160"/>
      <c r="P496" s="160"/>
      <c r="Q496" s="160"/>
      <c r="R496" s="160"/>
      <c r="S496" s="160"/>
      <c r="T496" s="165"/>
      <c r="AT496" s="166" t="s">
        <v>144</v>
      </c>
      <c r="AU496" s="166" t="s">
        <v>78</v>
      </c>
      <c r="AV496" s="166" t="s">
        <v>20</v>
      </c>
      <c r="AW496" s="166" t="s">
        <v>99</v>
      </c>
      <c r="AX496" s="166" t="s">
        <v>71</v>
      </c>
      <c r="AY496" s="166" t="s">
        <v>134</v>
      </c>
    </row>
    <row r="497" spans="2:51" s="6" customFormat="1" ht="15.75" customHeight="1">
      <c r="B497" s="167"/>
      <c r="C497" s="168"/>
      <c r="D497" s="161" t="s">
        <v>144</v>
      </c>
      <c r="E497" s="168"/>
      <c r="F497" s="169" t="s">
        <v>411</v>
      </c>
      <c r="G497" s="168"/>
      <c r="H497" s="170">
        <v>284.928</v>
      </c>
      <c r="J497" s="168"/>
      <c r="K497" s="168"/>
      <c r="L497" s="171"/>
      <c r="M497" s="172"/>
      <c r="N497" s="168"/>
      <c r="O497" s="168"/>
      <c r="P497" s="168"/>
      <c r="Q497" s="168"/>
      <c r="R497" s="168"/>
      <c r="S497" s="168"/>
      <c r="T497" s="173"/>
      <c r="AT497" s="174" t="s">
        <v>144</v>
      </c>
      <c r="AU497" s="174" t="s">
        <v>78</v>
      </c>
      <c r="AV497" s="174" t="s">
        <v>78</v>
      </c>
      <c r="AW497" s="174" t="s">
        <v>99</v>
      </c>
      <c r="AX497" s="174" t="s">
        <v>71</v>
      </c>
      <c r="AY497" s="174" t="s">
        <v>134</v>
      </c>
    </row>
    <row r="498" spans="2:51" s="6" customFormat="1" ht="15.75" customHeight="1">
      <c r="B498" s="167"/>
      <c r="C498" s="168"/>
      <c r="D498" s="161" t="s">
        <v>144</v>
      </c>
      <c r="E498" s="168"/>
      <c r="F498" s="169" t="s">
        <v>412</v>
      </c>
      <c r="G498" s="168"/>
      <c r="H498" s="170">
        <v>77.2</v>
      </c>
      <c r="J498" s="168"/>
      <c r="K498" s="168"/>
      <c r="L498" s="171"/>
      <c r="M498" s="172"/>
      <c r="N498" s="168"/>
      <c r="O498" s="168"/>
      <c r="P498" s="168"/>
      <c r="Q498" s="168"/>
      <c r="R498" s="168"/>
      <c r="S498" s="168"/>
      <c r="T498" s="173"/>
      <c r="AT498" s="174" t="s">
        <v>144</v>
      </c>
      <c r="AU498" s="174" t="s">
        <v>78</v>
      </c>
      <c r="AV498" s="174" t="s">
        <v>78</v>
      </c>
      <c r="AW498" s="174" t="s">
        <v>99</v>
      </c>
      <c r="AX498" s="174" t="s">
        <v>71</v>
      </c>
      <c r="AY498" s="174" t="s">
        <v>134</v>
      </c>
    </row>
    <row r="499" spans="2:51" s="6" customFormat="1" ht="15.75" customHeight="1">
      <c r="B499" s="159"/>
      <c r="C499" s="160"/>
      <c r="D499" s="161" t="s">
        <v>144</v>
      </c>
      <c r="E499" s="160"/>
      <c r="F499" s="162" t="s">
        <v>453</v>
      </c>
      <c r="G499" s="160"/>
      <c r="H499" s="160"/>
      <c r="J499" s="160"/>
      <c r="K499" s="160"/>
      <c r="L499" s="163"/>
      <c r="M499" s="164"/>
      <c r="N499" s="160"/>
      <c r="O499" s="160"/>
      <c r="P499" s="160"/>
      <c r="Q499" s="160"/>
      <c r="R499" s="160"/>
      <c r="S499" s="160"/>
      <c r="T499" s="165"/>
      <c r="AT499" s="166" t="s">
        <v>144</v>
      </c>
      <c r="AU499" s="166" t="s">
        <v>78</v>
      </c>
      <c r="AV499" s="166" t="s">
        <v>20</v>
      </c>
      <c r="AW499" s="166" t="s">
        <v>99</v>
      </c>
      <c r="AX499" s="166" t="s">
        <v>71</v>
      </c>
      <c r="AY499" s="166" t="s">
        <v>134</v>
      </c>
    </row>
    <row r="500" spans="2:51" s="6" customFormat="1" ht="15.75" customHeight="1">
      <c r="B500" s="167"/>
      <c r="C500" s="168"/>
      <c r="D500" s="161" t="s">
        <v>144</v>
      </c>
      <c r="E500" s="168"/>
      <c r="F500" s="169" t="s">
        <v>738</v>
      </c>
      <c r="G500" s="168"/>
      <c r="H500" s="170">
        <v>18</v>
      </c>
      <c r="J500" s="168"/>
      <c r="K500" s="168"/>
      <c r="L500" s="171"/>
      <c r="M500" s="172"/>
      <c r="N500" s="168"/>
      <c r="O500" s="168"/>
      <c r="P500" s="168"/>
      <c r="Q500" s="168"/>
      <c r="R500" s="168"/>
      <c r="S500" s="168"/>
      <c r="T500" s="173"/>
      <c r="AT500" s="174" t="s">
        <v>144</v>
      </c>
      <c r="AU500" s="174" t="s">
        <v>78</v>
      </c>
      <c r="AV500" s="174" t="s">
        <v>78</v>
      </c>
      <c r="AW500" s="174" t="s">
        <v>99</v>
      </c>
      <c r="AX500" s="174" t="s">
        <v>71</v>
      </c>
      <c r="AY500" s="174" t="s">
        <v>134</v>
      </c>
    </row>
    <row r="501" spans="2:51" s="6" customFormat="1" ht="15.75" customHeight="1">
      <c r="B501" s="175"/>
      <c r="C501" s="176"/>
      <c r="D501" s="161" t="s">
        <v>144</v>
      </c>
      <c r="E501" s="176"/>
      <c r="F501" s="177" t="s">
        <v>148</v>
      </c>
      <c r="G501" s="176"/>
      <c r="H501" s="178">
        <v>498.088</v>
      </c>
      <c r="J501" s="176"/>
      <c r="K501" s="176"/>
      <c r="L501" s="179"/>
      <c r="M501" s="180"/>
      <c r="N501" s="176"/>
      <c r="O501" s="176"/>
      <c r="P501" s="176"/>
      <c r="Q501" s="176"/>
      <c r="R501" s="176"/>
      <c r="S501" s="176"/>
      <c r="T501" s="181"/>
      <c r="AT501" s="182" t="s">
        <v>144</v>
      </c>
      <c r="AU501" s="182" t="s">
        <v>78</v>
      </c>
      <c r="AV501" s="182" t="s">
        <v>84</v>
      </c>
      <c r="AW501" s="182" t="s">
        <v>99</v>
      </c>
      <c r="AX501" s="182" t="s">
        <v>20</v>
      </c>
      <c r="AY501" s="182" t="s">
        <v>134</v>
      </c>
    </row>
    <row r="502" spans="2:65" s="6" customFormat="1" ht="15.75" customHeight="1">
      <c r="B502" s="23"/>
      <c r="C502" s="145" t="s">
        <v>665</v>
      </c>
      <c r="D502" s="145" t="s">
        <v>136</v>
      </c>
      <c r="E502" s="146" t="s">
        <v>739</v>
      </c>
      <c r="F502" s="147" t="s">
        <v>740</v>
      </c>
      <c r="G502" s="148" t="s">
        <v>139</v>
      </c>
      <c r="H502" s="149">
        <v>180.17</v>
      </c>
      <c r="I502" s="150"/>
      <c r="J502" s="151">
        <f>ROUND($I$502*$H$502,2)</f>
        <v>0</v>
      </c>
      <c r="K502" s="147" t="s">
        <v>140</v>
      </c>
      <c r="L502" s="43"/>
      <c r="M502" s="152"/>
      <c r="N502" s="153" t="s">
        <v>42</v>
      </c>
      <c r="O502" s="24"/>
      <c r="P502" s="24"/>
      <c r="Q502" s="154">
        <v>0.00072</v>
      </c>
      <c r="R502" s="154">
        <f>$Q$502*$H$502</f>
        <v>0.1297224</v>
      </c>
      <c r="S502" s="154">
        <v>0</v>
      </c>
      <c r="T502" s="155">
        <f>$S$502*$H$502</f>
        <v>0</v>
      </c>
      <c r="AR502" s="89" t="s">
        <v>158</v>
      </c>
      <c r="AT502" s="89" t="s">
        <v>136</v>
      </c>
      <c r="AU502" s="89" t="s">
        <v>78</v>
      </c>
      <c r="AY502" s="6" t="s">
        <v>134</v>
      </c>
      <c r="BE502" s="156">
        <f>IF($N$502="základní",$J$502,0)</f>
        <v>0</v>
      </c>
      <c r="BF502" s="156">
        <f>IF($N$502="snížená",$J$502,0)</f>
        <v>0</v>
      </c>
      <c r="BG502" s="156">
        <f>IF($N$502="zákl. přenesená",$J$502,0)</f>
        <v>0</v>
      </c>
      <c r="BH502" s="156">
        <f>IF($N$502="sníž. přenesená",$J$502,0)</f>
        <v>0</v>
      </c>
      <c r="BI502" s="156">
        <f>IF($N$502="nulová",$J$502,0)</f>
        <v>0</v>
      </c>
      <c r="BJ502" s="89" t="s">
        <v>20</v>
      </c>
      <c r="BK502" s="156">
        <f>ROUND($I$502*$H$502,2)</f>
        <v>0</v>
      </c>
      <c r="BL502" s="89" t="s">
        <v>158</v>
      </c>
      <c r="BM502" s="89" t="s">
        <v>741</v>
      </c>
    </row>
    <row r="503" spans="2:47" s="6" customFormat="1" ht="27" customHeight="1">
      <c r="B503" s="23"/>
      <c r="C503" s="24"/>
      <c r="D503" s="157" t="s">
        <v>142</v>
      </c>
      <c r="E503" s="24"/>
      <c r="F503" s="158" t="s">
        <v>742</v>
      </c>
      <c r="G503" s="24"/>
      <c r="H503" s="24"/>
      <c r="J503" s="24"/>
      <c r="K503" s="24"/>
      <c r="L503" s="43"/>
      <c r="M503" s="56"/>
      <c r="N503" s="24"/>
      <c r="O503" s="24"/>
      <c r="P503" s="24"/>
      <c r="Q503" s="24"/>
      <c r="R503" s="24"/>
      <c r="S503" s="24"/>
      <c r="T503" s="57"/>
      <c r="AT503" s="6" t="s">
        <v>142</v>
      </c>
      <c r="AU503" s="6" t="s">
        <v>78</v>
      </c>
    </row>
    <row r="504" spans="2:51" s="6" customFormat="1" ht="15.75" customHeight="1">
      <c r="B504" s="159"/>
      <c r="C504" s="160"/>
      <c r="D504" s="161" t="s">
        <v>144</v>
      </c>
      <c r="E504" s="160"/>
      <c r="F504" s="162" t="s">
        <v>743</v>
      </c>
      <c r="G504" s="160"/>
      <c r="H504" s="160"/>
      <c r="J504" s="160"/>
      <c r="K504" s="160"/>
      <c r="L504" s="163"/>
      <c r="M504" s="164"/>
      <c r="N504" s="160"/>
      <c r="O504" s="160"/>
      <c r="P504" s="160"/>
      <c r="Q504" s="160"/>
      <c r="R504" s="160"/>
      <c r="S504" s="160"/>
      <c r="T504" s="165"/>
      <c r="AT504" s="166" t="s">
        <v>144</v>
      </c>
      <c r="AU504" s="166" t="s">
        <v>78</v>
      </c>
      <c r="AV504" s="166" t="s">
        <v>20</v>
      </c>
      <c r="AW504" s="166" t="s">
        <v>99</v>
      </c>
      <c r="AX504" s="166" t="s">
        <v>71</v>
      </c>
      <c r="AY504" s="166" t="s">
        <v>134</v>
      </c>
    </row>
    <row r="505" spans="2:51" s="6" customFormat="1" ht="15.75" customHeight="1">
      <c r="B505" s="167"/>
      <c r="C505" s="168"/>
      <c r="D505" s="161" t="s">
        <v>144</v>
      </c>
      <c r="E505" s="168"/>
      <c r="F505" s="169" t="s">
        <v>744</v>
      </c>
      <c r="G505" s="168"/>
      <c r="H505" s="170">
        <v>140.17</v>
      </c>
      <c r="J505" s="168"/>
      <c r="K505" s="168"/>
      <c r="L505" s="171"/>
      <c r="M505" s="172"/>
      <c r="N505" s="168"/>
      <c r="O505" s="168"/>
      <c r="P505" s="168"/>
      <c r="Q505" s="168"/>
      <c r="R505" s="168"/>
      <c r="S505" s="168"/>
      <c r="T505" s="173"/>
      <c r="AT505" s="174" t="s">
        <v>144</v>
      </c>
      <c r="AU505" s="174" t="s">
        <v>78</v>
      </c>
      <c r="AV505" s="174" t="s">
        <v>78</v>
      </c>
      <c r="AW505" s="174" t="s">
        <v>99</v>
      </c>
      <c r="AX505" s="174" t="s">
        <v>71</v>
      </c>
      <c r="AY505" s="174" t="s">
        <v>134</v>
      </c>
    </row>
    <row r="506" spans="2:51" s="6" customFormat="1" ht="15.75" customHeight="1">
      <c r="B506" s="159"/>
      <c r="C506" s="160"/>
      <c r="D506" s="161" t="s">
        <v>144</v>
      </c>
      <c r="E506" s="160"/>
      <c r="F506" s="162" t="s">
        <v>231</v>
      </c>
      <c r="G506" s="160"/>
      <c r="H506" s="160"/>
      <c r="J506" s="160"/>
      <c r="K506" s="160"/>
      <c r="L506" s="163"/>
      <c r="M506" s="164"/>
      <c r="N506" s="160"/>
      <c r="O506" s="160"/>
      <c r="P506" s="160"/>
      <c r="Q506" s="160"/>
      <c r="R506" s="160"/>
      <c r="S506" s="160"/>
      <c r="T506" s="165"/>
      <c r="AT506" s="166" t="s">
        <v>144</v>
      </c>
      <c r="AU506" s="166" t="s">
        <v>78</v>
      </c>
      <c r="AV506" s="166" t="s">
        <v>20</v>
      </c>
      <c r="AW506" s="166" t="s">
        <v>99</v>
      </c>
      <c r="AX506" s="166" t="s">
        <v>71</v>
      </c>
      <c r="AY506" s="166" t="s">
        <v>134</v>
      </c>
    </row>
    <row r="507" spans="2:51" s="6" customFormat="1" ht="15.75" customHeight="1">
      <c r="B507" s="167"/>
      <c r="C507" s="168"/>
      <c r="D507" s="161" t="s">
        <v>144</v>
      </c>
      <c r="E507" s="168"/>
      <c r="F507" s="169" t="s">
        <v>745</v>
      </c>
      <c r="G507" s="168"/>
      <c r="H507" s="170">
        <v>40</v>
      </c>
      <c r="J507" s="168"/>
      <c r="K507" s="168"/>
      <c r="L507" s="171"/>
      <c r="M507" s="172"/>
      <c r="N507" s="168"/>
      <c r="O507" s="168"/>
      <c r="P507" s="168"/>
      <c r="Q507" s="168"/>
      <c r="R507" s="168"/>
      <c r="S507" s="168"/>
      <c r="T507" s="173"/>
      <c r="AT507" s="174" t="s">
        <v>144</v>
      </c>
      <c r="AU507" s="174" t="s">
        <v>78</v>
      </c>
      <c r="AV507" s="174" t="s">
        <v>78</v>
      </c>
      <c r="AW507" s="174" t="s">
        <v>99</v>
      </c>
      <c r="AX507" s="174" t="s">
        <v>71</v>
      </c>
      <c r="AY507" s="174" t="s">
        <v>134</v>
      </c>
    </row>
    <row r="508" spans="2:51" s="6" customFormat="1" ht="15.75" customHeight="1">
      <c r="B508" s="175"/>
      <c r="C508" s="176"/>
      <c r="D508" s="161" t="s">
        <v>144</v>
      </c>
      <c r="E508" s="176"/>
      <c r="F508" s="177" t="s">
        <v>148</v>
      </c>
      <c r="G508" s="176"/>
      <c r="H508" s="178">
        <v>180.17</v>
      </c>
      <c r="J508" s="176"/>
      <c r="K508" s="176"/>
      <c r="L508" s="179"/>
      <c r="M508" s="180"/>
      <c r="N508" s="176"/>
      <c r="O508" s="176"/>
      <c r="P508" s="176"/>
      <c r="Q508" s="176"/>
      <c r="R508" s="176"/>
      <c r="S508" s="176"/>
      <c r="T508" s="181"/>
      <c r="AT508" s="182" t="s">
        <v>144</v>
      </c>
      <c r="AU508" s="182" t="s">
        <v>78</v>
      </c>
      <c r="AV508" s="182" t="s">
        <v>84</v>
      </c>
      <c r="AW508" s="182" t="s">
        <v>99</v>
      </c>
      <c r="AX508" s="182" t="s">
        <v>20</v>
      </c>
      <c r="AY508" s="182" t="s">
        <v>134</v>
      </c>
    </row>
    <row r="509" spans="2:63" s="132" customFormat="1" ht="30.75" customHeight="1">
      <c r="B509" s="133"/>
      <c r="C509" s="134"/>
      <c r="D509" s="134" t="s">
        <v>70</v>
      </c>
      <c r="E509" s="143" t="s">
        <v>746</v>
      </c>
      <c r="F509" s="143" t="s">
        <v>747</v>
      </c>
      <c r="G509" s="134"/>
      <c r="H509" s="134"/>
      <c r="J509" s="144">
        <f>$BK$509</f>
        <v>0</v>
      </c>
      <c r="K509" s="134"/>
      <c r="L509" s="137"/>
      <c r="M509" s="138"/>
      <c r="N509" s="134"/>
      <c r="O509" s="134"/>
      <c r="P509" s="139">
        <f>SUM($P$510:$P$535)</f>
        <v>0</v>
      </c>
      <c r="Q509" s="134"/>
      <c r="R509" s="139">
        <f>SUM($R$510:$R$535)</f>
        <v>5.8655656</v>
      </c>
      <c r="S509" s="134"/>
      <c r="T509" s="140">
        <f>SUM($T$510:$T$535)</f>
        <v>1.152</v>
      </c>
      <c r="AR509" s="141" t="s">
        <v>78</v>
      </c>
      <c r="AT509" s="141" t="s">
        <v>70</v>
      </c>
      <c r="AU509" s="141" t="s">
        <v>20</v>
      </c>
      <c r="AY509" s="141" t="s">
        <v>134</v>
      </c>
      <c r="BK509" s="142">
        <f>SUM($BK$510:$BK$535)</f>
        <v>0</v>
      </c>
    </row>
    <row r="510" spans="2:65" s="6" customFormat="1" ht="15.75" customHeight="1">
      <c r="B510" s="23"/>
      <c r="C510" s="145" t="s">
        <v>26</v>
      </c>
      <c r="D510" s="145" t="s">
        <v>136</v>
      </c>
      <c r="E510" s="146" t="s">
        <v>748</v>
      </c>
      <c r="F510" s="147" t="s">
        <v>749</v>
      </c>
      <c r="G510" s="148" t="s">
        <v>139</v>
      </c>
      <c r="H510" s="149">
        <v>72</v>
      </c>
      <c r="I510" s="150"/>
      <c r="J510" s="151">
        <f>ROUND($I$510*$H$510,2)</f>
        <v>0</v>
      </c>
      <c r="K510" s="147" t="s">
        <v>140</v>
      </c>
      <c r="L510" s="43"/>
      <c r="M510" s="152"/>
      <c r="N510" s="153" t="s">
        <v>42</v>
      </c>
      <c r="O510" s="24"/>
      <c r="P510" s="24"/>
      <c r="Q510" s="154">
        <v>0</v>
      </c>
      <c r="R510" s="154">
        <f>$Q$510*$H$510</f>
        <v>0</v>
      </c>
      <c r="S510" s="154">
        <v>0.006</v>
      </c>
      <c r="T510" s="155">
        <f>$S$510*$H$510</f>
        <v>0.432</v>
      </c>
      <c r="AR510" s="89" t="s">
        <v>158</v>
      </c>
      <c r="AT510" s="89" t="s">
        <v>136</v>
      </c>
      <c r="AU510" s="89" t="s">
        <v>78</v>
      </c>
      <c r="AY510" s="6" t="s">
        <v>134</v>
      </c>
      <c r="BE510" s="156">
        <f>IF($N$510="základní",$J$510,0)</f>
        <v>0</v>
      </c>
      <c r="BF510" s="156">
        <f>IF($N$510="snížená",$J$510,0)</f>
        <v>0</v>
      </c>
      <c r="BG510" s="156">
        <f>IF($N$510="zákl. přenesená",$J$510,0)</f>
        <v>0</v>
      </c>
      <c r="BH510" s="156">
        <f>IF($N$510="sníž. přenesená",$J$510,0)</f>
        <v>0</v>
      </c>
      <c r="BI510" s="156">
        <f>IF($N$510="nulová",$J$510,0)</f>
        <v>0</v>
      </c>
      <c r="BJ510" s="89" t="s">
        <v>20</v>
      </c>
      <c r="BK510" s="156">
        <f>ROUND($I$510*$H$510,2)</f>
        <v>0</v>
      </c>
      <c r="BL510" s="89" t="s">
        <v>158</v>
      </c>
      <c r="BM510" s="89" t="s">
        <v>750</v>
      </c>
    </row>
    <row r="511" spans="2:47" s="6" customFormat="1" ht="16.5" customHeight="1">
      <c r="B511" s="23"/>
      <c r="C511" s="24"/>
      <c r="D511" s="157" t="s">
        <v>142</v>
      </c>
      <c r="E511" s="24"/>
      <c r="F511" s="158" t="s">
        <v>751</v>
      </c>
      <c r="G511" s="24"/>
      <c r="H511" s="24"/>
      <c r="J511" s="24"/>
      <c r="K511" s="24"/>
      <c r="L511" s="43"/>
      <c r="M511" s="56"/>
      <c r="N511" s="24"/>
      <c r="O511" s="24"/>
      <c r="P511" s="24"/>
      <c r="Q511" s="24"/>
      <c r="R511" s="24"/>
      <c r="S511" s="24"/>
      <c r="T511" s="57"/>
      <c r="AT511" s="6" t="s">
        <v>142</v>
      </c>
      <c r="AU511" s="6" t="s">
        <v>78</v>
      </c>
    </row>
    <row r="512" spans="2:65" s="6" customFormat="1" ht="15.75" customHeight="1">
      <c r="B512" s="23"/>
      <c r="C512" s="145" t="s">
        <v>752</v>
      </c>
      <c r="D512" s="145" t="s">
        <v>136</v>
      </c>
      <c r="E512" s="146" t="s">
        <v>753</v>
      </c>
      <c r="F512" s="147" t="s">
        <v>754</v>
      </c>
      <c r="G512" s="148" t="s">
        <v>139</v>
      </c>
      <c r="H512" s="149">
        <v>72</v>
      </c>
      <c r="I512" s="150"/>
      <c r="J512" s="151">
        <f>ROUND($I$512*$H$512,2)</f>
        <v>0</v>
      </c>
      <c r="K512" s="147" t="s">
        <v>140</v>
      </c>
      <c r="L512" s="43"/>
      <c r="M512" s="152"/>
      <c r="N512" s="153" t="s">
        <v>42</v>
      </c>
      <c r="O512" s="24"/>
      <c r="P512" s="24"/>
      <c r="Q512" s="154">
        <v>0</v>
      </c>
      <c r="R512" s="154">
        <f>$Q$512*$H$512</f>
        <v>0</v>
      </c>
      <c r="S512" s="154">
        <v>0.01</v>
      </c>
      <c r="T512" s="155">
        <f>$S$512*$H$512</f>
        <v>0.72</v>
      </c>
      <c r="AR512" s="89" t="s">
        <v>158</v>
      </c>
      <c r="AT512" s="89" t="s">
        <v>136</v>
      </c>
      <c r="AU512" s="89" t="s">
        <v>78</v>
      </c>
      <c r="AY512" s="6" t="s">
        <v>134</v>
      </c>
      <c r="BE512" s="156">
        <f>IF($N$512="základní",$J$512,0)</f>
        <v>0</v>
      </c>
      <c r="BF512" s="156">
        <f>IF($N$512="snížená",$J$512,0)</f>
        <v>0</v>
      </c>
      <c r="BG512" s="156">
        <f>IF($N$512="zákl. přenesená",$J$512,0)</f>
        <v>0</v>
      </c>
      <c r="BH512" s="156">
        <f>IF($N$512="sníž. přenesená",$J$512,0)</f>
        <v>0</v>
      </c>
      <c r="BI512" s="156">
        <f>IF($N$512="nulová",$J$512,0)</f>
        <v>0</v>
      </c>
      <c r="BJ512" s="89" t="s">
        <v>20</v>
      </c>
      <c r="BK512" s="156">
        <f>ROUND($I$512*$H$512,2)</f>
        <v>0</v>
      </c>
      <c r="BL512" s="89" t="s">
        <v>158</v>
      </c>
      <c r="BM512" s="89" t="s">
        <v>755</v>
      </c>
    </row>
    <row r="513" spans="2:47" s="6" customFormat="1" ht="16.5" customHeight="1">
      <c r="B513" s="23"/>
      <c r="C513" s="24"/>
      <c r="D513" s="157" t="s">
        <v>142</v>
      </c>
      <c r="E513" s="24"/>
      <c r="F513" s="158" t="s">
        <v>756</v>
      </c>
      <c r="G513" s="24"/>
      <c r="H513" s="24"/>
      <c r="J513" s="24"/>
      <c r="K513" s="24"/>
      <c r="L513" s="43"/>
      <c r="M513" s="56"/>
      <c r="N513" s="24"/>
      <c r="O513" s="24"/>
      <c r="P513" s="24"/>
      <c r="Q513" s="24"/>
      <c r="R513" s="24"/>
      <c r="S513" s="24"/>
      <c r="T513" s="57"/>
      <c r="AT513" s="6" t="s">
        <v>142</v>
      </c>
      <c r="AU513" s="6" t="s">
        <v>78</v>
      </c>
    </row>
    <row r="514" spans="2:51" s="6" customFormat="1" ht="15.75" customHeight="1">
      <c r="B514" s="159"/>
      <c r="C514" s="160"/>
      <c r="D514" s="161" t="s">
        <v>144</v>
      </c>
      <c r="E514" s="160"/>
      <c r="F514" s="162" t="s">
        <v>453</v>
      </c>
      <c r="G514" s="160"/>
      <c r="H514" s="160"/>
      <c r="J514" s="160"/>
      <c r="K514" s="160"/>
      <c r="L514" s="163"/>
      <c r="M514" s="164"/>
      <c r="N514" s="160"/>
      <c r="O514" s="160"/>
      <c r="P514" s="160"/>
      <c r="Q514" s="160"/>
      <c r="R514" s="160"/>
      <c r="S514" s="160"/>
      <c r="T514" s="165"/>
      <c r="AT514" s="166" t="s">
        <v>144</v>
      </c>
      <c r="AU514" s="166" t="s">
        <v>78</v>
      </c>
      <c r="AV514" s="166" t="s">
        <v>20</v>
      </c>
      <c r="AW514" s="166" t="s">
        <v>99</v>
      </c>
      <c r="AX514" s="166" t="s">
        <v>71</v>
      </c>
      <c r="AY514" s="166" t="s">
        <v>134</v>
      </c>
    </row>
    <row r="515" spans="2:51" s="6" customFormat="1" ht="15.75" customHeight="1">
      <c r="B515" s="167"/>
      <c r="C515" s="168"/>
      <c r="D515" s="161" t="s">
        <v>144</v>
      </c>
      <c r="E515" s="168"/>
      <c r="F515" s="169" t="s">
        <v>583</v>
      </c>
      <c r="G515" s="168"/>
      <c r="H515" s="170">
        <v>72</v>
      </c>
      <c r="J515" s="168"/>
      <c r="K515" s="168"/>
      <c r="L515" s="171"/>
      <c r="M515" s="172"/>
      <c r="N515" s="168"/>
      <c r="O515" s="168"/>
      <c r="P515" s="168"/>
      <c r="Q515" s="168"/>
      <c r="R515" s="168"/>
      <c r="S515" s="168"/>
      <c r="T515" s="173"/>
      <c r="AT515" s="174" t="s">
        <v>144</v>
      </c>
      <c r="AU515" s="174" t="s">
        <v>78</v>
      </c>
      <c r="AV515" s="174" t="s">
        <v>78</v>
      </c>
      <c r="AW515" s="174" t="s">
        <v>99</v>
      </c>
      <c r="AX515" s="174" t="s">
        <v>20</v>
      </c>
      <c r="AY515" s="174" t="s">
        <v>134</v>
      </c>
    </row>
    <row r="516" spans="2:65" s="6" customFormat="1" ht="15.75" customHeight="1">
      <c r="B516" s="23"/>
      <c r="C516" s="145" t="s">
        <v>757</v>
      </c>
      <c r="D516" s="145" t="s">
        <v>136</v>
      </c>
      <c r="E516" s="146" t="s">
        <v>758</v>
      </c>
      <c r="F516" s="147" t="s">
        <v>759</v>
      </c>
      <c r="G516" s="148" t="s">
        <v>139</v>
      </c>
      <c r="H516" s="149">
        <v>812.55</v>
      </c>
      <c r="I516" s="150"/>
      <c r="J516" s="151">
        <f>ROUND($I$516*$H$516,2)</f>
        <v>0</v>
      </c>
      <c r="K516" s="147" t="s">
        <v>140</v>
      </c>
      <c r="L516" s="43"/>
      <c r="M516" s="152"/>
      <c r="N516" s="153" t="s">
        <v>42</v>
      </c>
      <c r="O516" s="24"/>
      <c r="P516" s="24"/>
      <c r="Q516" s="154">
        <v>0.00088</v>
      </c>
      <c r="R516" s="154">
        <f>$Q$516*$H$516</f>
        <v>0.715044</v>
      </c>
      <c r="S516" s="154">
        <v>0</v>
      </c>
      <c r="T516" s="155">
        <f>$S$516*$H$516</f>
        <v>0</v>
      </c>
      <c r="AR516" s="89" t="s">
        <v>158</v>
      </c>
      <c r="AT516" s="89" t="s">
        <v>136</v>
      </c>
      <c r="AU516" s="89" t="s">
        <v>78</v>
      </c>
      <c r="AY516" s="6" t="s">
        <v>134</v>
      </c>
      <c r="BE516" s="156">
        <f>IF($N$516="základní",$J$516,0)</f>
        <v>0</v>
      </c>
      <c r="BF516" s="156">
        <f>IF($N$516="snížená",$J$516,0)</f>
        <v>0</v>
      </c>
      <c r="BG516" s="156">
        <f>IF($N$516="zákl. přenesená",$J$516,0)</f>
        <v>0</v>
      </c>
      <c r="BH516" s="156">
        <f>IF($N$516="sníž. přenesená",$J$516,0)</f>
        <v>0</v>
      </c>
      <c r="BI516" s="156">
        <f>IF($N$516="nulová",$J$516,0)</f>
        <v>0</v>
      </c>
      <c r="BJ516" s="89" t="s">
        <v>20</v>
      </c>
      <c r="BK516" s="156">
        <f>ROUND($I$516*$H$516,2)</f>
        <v>0</v>
      </c>
      <c r="BL516" s="89" t="s">
        <v>158</v>
      </c>
      <c r="BM516" s="89" t="s">
        <v>760</v>
      </c>
    </row>
    <row r="517" spans="2:47" s="6" customFormat="1" ht="16.5" customHeight="1">
      <c r="B517" s="23"/>
      <c r="C517" s="24"/>
      <c r="D517" s="157" t="s">
        <v>142</v>
      </c>
      <c r="E517" s="24"/>
      <c r="F517" s="158" t="s">
        <v>761</v>
      </c>
      <c r="G517" s="24"/>
      <c r="H517" s="24"/>
      <c r="J517" s="24"/>
      <c r="K517" s="24"/>
      <c r="L517" s="43"/>
      <c r="M517" s="56"/>
      <c r="N517" s="24"/>
      <c r="O517" s="24"/>
      <c r="P517" s="24"/>
      <c r="Q517" s="24"/>
      <c r="R517" s="24"/>
      <c r="S517" s="24"/>
      <c r="T517" s="57"/>
      <c r="AT517" s="6" t="s">
        <v>142</v>
      </c>
      <c r="AU517" s="6" t="s">
        <v>78</v>
      </c>
    </row>
    <row r="518" spans="2:51" s="6" customFormat="1" ht="15.75" customHeight="1">
      <c r="B518" s="159"/>
      <c r="C518" s="160"/>
      <c r="D518" s="161" t="s">
        <v>144</v>
      </c>
      <c r="E518" s="160"/>
      <c r="F518" s="162" t="s">
        <v>453</v>
      </c>
      <c r="G518" s="160"/>
      <c r="H518" s="160"/>
      <c r="J518" s="160"/>
      <c r="K518" s="160"/>
      <c r="L518" s="163"/>
      <c r="M518" s="164"/>
      <c r="N518" s="160"/>
      <c r="O518" s="160"/>
      <c r="P518" s="160"/>
      <c r="Q518" s="160"/>
      <c r="R518" s="160"/>
      <c r="S518" s="160"/>
      <c r="T518" s="165"/>
      <c r="AT518" s="166" t="s">
        <v>144</v>
      </c>
      <c r="AU518" s="166" t="s">
        <v>78</v>
      </c>
      <c r="AV518" s="166" t="s">
        <v>20</v>
      </c>
      <c r="AW518" s="166" t="s">
        <v>99</v>
      </c>
      <c r="AX518" s="166" t="s">
        <v>71</v>
      </c>
      <c r="AY518" s="166" t="s">
        <v>134</v>
      </c>
    </row>
    <row r="519" spans="2:51" s="6" customFormat="1" ht="15.75" customHeight="1">
      <c r="B519" s="167"/>
      <c r="C519" s="168"/>
      <c r="D519" s="161" t="s">
        <v>144</v>
      </c>
      <c r="E519" s="168"/>
      <c r="F519" s="169" t="s">
        <v>762</v>
      </c>
      <c r="G519" s="168"/>
      <c r="H519" s="170">
        <v>144</v>
      </c>
      <c r="J519" s="168"/>
      <c r="K519" s="168"/>
      <c r="L519" s="171"/>
      <c r="M519" s="172"/>
      <c r="N519" s="168"/>
      <c r="O519" s="168"/>
      <c r="P519" s="168"/>
      <c r="Q519" s="168"/>
      <c r="R519" s="168"/>
      <c r="S519" s="168"/>
      <c r="T519" s="173"/>
      <c r="AT519" s="174" t="s">
        <v>144</v>
      </c>
      <c r="AU519" s="174" t="s">
        <v>78</v>
      </c>
      <c r="AV519" s="174" t="s">
        <v>78</v>
      </c>
      <c r="AW519" s="174" t="s">
        <v>99</v>
      </c>
      <c r="AX519" s="174" t="s">
        <v>71</v>
      </c>
      <c r="AY519" s="174" t="s">
        <v>134</v>
      </c>
    </row>
    <row r="520" spans="2:51" s="6" customFormat="1" ht="15.75" customHeight="1">
      <c r="B520" s="159"/>
      <c r="C520" s="160"/>
      <c r="D520" s="161" t="s">
        <v>144</v>
      </c>
      <c r="E520" s="160"/>
      <c r="F520" s="162" t="s">
        <v>763</v>
      </c>
      <c r="G520" s="160"/>
      <c r="H520" s="160"/>
      <c r="J520" s="160"/>
      <c r="K520" s="160"/>
      <c r="L520" s="163"/>
      <c r="M520" s="164"/>
      <c r="N520" s="160"/>
      <c r="O520" s="160"/>
      <c r="P520" s="160"/>
      <c r="Q520" s="160"/>
      <c r="R520" s="160"/>
      <c r="S520" s="160"/>
      <c r="T520" s="165"/>
      <c r="AT520" s="166" t="s">
        <v>144</v>
      </c>
      <c r="AU520" s="166" t="s">
        <v>78</v>
      </c>
      <c r="AV520" s="166" t="s">
        <v>20</v>
      </c>
      <c r="AW520" s="166" t="s">
        <v>99</v>
      </c>
      <c r="AX520" s="166" t="s">
        <v>71</v>
      </c>
      <c r="AY520" s="166" t="s">
        <v>134</v>
      </c>
    </row>
    <row r="521" spans="2:51" s="6" customFormat="1" ht="15.75" customHeight="1">
      <c r="B521" s="167"/>
      <c r="C521" s="168"/>
      <c r="D521" s="161" t="s">
        <v>144</v>
      </c>
      <c r="E521" s="168"/>
      <c r="F521" s="169" t="s">
        <v>764</v>
      </c>
      <c r="G521" s="168"/>
      <c r="H521" s="170">
        <v>668.55</v>
      </c>
      <c r="J521" s="168"/>
      <c r="K521" s="168"/>
      <c r="L521" s="171"/>
      <c r="M521" s="172"/>
      <c r="N521" s="168"/>
      <c r="O521" s="168"/>
      <c r="P521" s="168"/>
      <c r="Q521" s="168"/>
      <c r="R521" s="168"/>
      <c r="S521" s="168"/>
      <c r="T521" s="173"/>
      <c r="AT521" s="174" t="s">
        <v>144</v>
      </c>
      <c r="AU521" s="174" t="s">
        <v>78</v>
      </c>
      <c r="AV521" s="174" t="s">
        <v>78</v>
      </c>
      <c r="AW521" s="174" t="s">
        <v>99</v>
      </c>
      <c r="AX521" s="174" t="s">
        <v>71</v>
      </c>
      <c r="AY521" s="174" t="s">
        <v>134</v>
      </c>
    </row>
    <row r="522" spans="2:51" s="6" customFormat="1" ht="15.75" customHeight="1">
      <c r="B522" s="175"/>
      <c r="C522" s="176"/>
      <c r="D522" s="161" t="s">
        <v>144</v>
      </c>
      <c r="E522" s="176"/>
      <c r="F522" s="177" t="s">
        <v>148</v>
      </c>
      <c r="G522" s="176"/>
      <c r="H522" s="178">
        <v>812.55</v>
      </c>
      <c r="J522" s="176"/>
      <c r="K522" s="176"/>
      <c r="L522" s="179"/>
      <c r="M522" s="180"/>
      <c r="N522" s="176"/>
      <c r="O522" s="176"/>
      <c r="P522" s="176"/>
      <c r="Q522" s="176"/>
      <c r="R522" s="176"/>
      <c r="S522" s="176"/>
      <c r="T522" s="181"/>
      <c r="AT522" s="182" t="s">
        <v>144</v>
      </c>
      <c r="AU522" s="182" t="s">
        <v>78</v>
      </c>
      <c r="AV522" s="182" t="s">
        <v>84</v>
      </c>
      <c r="AW522" s="182" t="s">
        <v>99</v>
      </c>
      <c r="AX522" s="182" t="s">
        <v>20</v>
      </c>
      <c r="AY522" s="182" t="s">
        <v>134</v>
      </c>
    </row>
    <row r="523" spans="2:65" s="6" customFormat="1" ht="15.75" customHeight="1">
      <c r="B523" s="23"/>
      <c r="C523" s="183" t="s">
        <v>765</v>
      </c>
      <c r="D523" s="183" t="s">
        <v>219</v>
      </c>
      <c r="E523" s="184" t="s">
        <v>766</v>
      </c>
      <c r="F523" s="185" t="s">
        <v>767</v>
      </c>
      <c r="G523" s="186" t="s">
        <v>139</v>
      </c>
      <c r="H523" s="187">
        <v>467.216</v>
      </c>
      <c r="I523" s="188"/>
      <c r="J523" s="189">
        <f>ROUND($I$523*$H$523,2)</f>
        <v>0</v>
      </c>
      <c r="K523" s="185"/>
      <c r="L523" s="190"/>
      <c r="M523" s="191"/>
      <c r="N523" s="192" t="s">
        <v>42</v>
      </c>
      <c r="O523" s="24"/>
      <c r="P523" s="24"/>
      <c r="Q523" s="154">
        <v>0.0049</v>
      </c>
      <c r="R523" s="154">
        <f>$Q$523*$H$523</f>
        <v>2.2893584</v>
      </c>
      <c r="S523" s="154">
        <v>0</v>
      </c>
      <c r="T523" s="155">
        <f>$S$523*$H$523</f>
        <v>0</v>
      </c>
      <c r="AR523" s="89" t="s">
        <v>348</v>
      </c>
      <c r="AT523" s="89" t="s">
        <v>219</v>
      </c>
      <c r="AU523" s="89" t="s">
        <v>78</v>
      </c>
      <c r="AY523" s="6" t="s">
        <v>134</v>
      </c>
      <c r="BE523" s="156">
        <f>IF($N$523="základní",$J$523,0)</f>
        <v>0</v>
      </c>
      <c r="BF523" s="156">
        <f>IF($N$523="snížená",$J$523,0)</f>
        <v>0</v>
      </c>
      <c r="BG523" s="156">
        <f>IF($N$523="zákl. přenesená",$J$523,0)</f>
        <v>0</v>
      </c>
      <c r="BH523" s="156">
        <f>IF($N$523="sníž. přenesená",$J$523,0)</f>
        <v>0</v>
      </c>
      <c r="BI523" s="156">
        <f>IF($N$523="nulová",$J$523,0)</f>
        <v>0</v>
      </c>
      <c r="BJ523" s="89" t="s">
        <v>20</v>
      </c>
      <c r="BK523" s="156">
        <f>ROUND($I$523*$H$523,2)</f>
        <v>0</v>
      </c>
      <c r="BL523" s="89" t="s">
        <v>158</v>
      </c>
      <c r="BM523" s="89" t="s">
        <v>768</v>
      </c>
    </row>
    <row r="524" spans="2:47" s="6" customFormat="1" ht="16.5" customHeight="1">
      <c r="B524" s="23"/>
      <c r="C524" s="24"/>
      <c r="D524" s="157" t="s">
        <v>142</v>
      </c>
      <c r="E524" s="24"/>
      <c r="F524" s="158" t="s">
        <v>769</v>
      </c>
      <c r="G524" s="24"/>
      <c r="H524" s="24"/>
      <c r="J524" s="24"/>
      <c r="K524" s="24"/>
      <c r="L524" s="43"/>
      <c r="M524" s="56"/>
      <c r="N524" s="24"/>
      <c r="O524" s="24"/>
      <c r="P524" s="24"/>
      <c r="Q524" s="24"/>
      <c r="R524" s="24"/>
      <c r="S524" s="24"/>
      <c r="T524" s="57"/>
      <c r="AT524" s="6" t="s">
        <v>142</v>
      </c>
      <c r="AU524" s="6" t="s">
        <v>78</v>
      </c>
    </row>
    <row r="525" spans="2:51" s="6" customFormat="1" ht="15.75" customHeight="1">
      <c r="B525" s="167"/>
      <c r="C525" s="168"/>
      <c r="D525" s="161" t="s">
        <v>144</v>
      </c>
      <c r="E525" s="168"/>
      <c r="F525" s="169" t="s">
        <v>770</v>
      </c>
      <c r="G525" s="168"/>
      <c r="H525" s="170">
        <v>467.216</v>
      </c>
      <c r="J525" s="168"/>
      <c r="K525" s="168"/>
      <c r="L525" s="171"/>
      <c r="M525" s="172"/>
      <c r="N525" s="168"/>
      <c r="O525" s="168"/>
      <c r="P525" s="168"/>
      <c r="Q525" s="168"/>
      <c r="R525" s="168"/>
      <c r="S525" s="168"/>
      <c r="T525" s="173"/>
      <c r="AT525" s="174" t="s">
        <v>144</v>
      </c>
      <c r="AU525" s="174" t="s">
        <v>78</v>
      </c>
      <c r="AV525" s="174" t="s">
        <v>78</v>
      </c>
      <c r="AW525" s="174" t="s">
        <v>71</v>
      </c>
      <c r="AX525" s="174" t="s">
        <v>20</v>
      </c>
      <c r="AY525" s="174" t="s">
        <v>134</v>
      </c>
    </row>
    <row r="526" spans="2:65" s="6" customFormat="1" ht="15.75" customHeight="1">
      <c r="B526" s="23"/>
      <c r="C526" s="183" t="s">
        <v>771</v>
      </c>
      <c r="D526" s="183" t="s">
        <v>219</v>
      </c>
      <c r="E526" s="184" t="s">
        <v>772</v>
      </c>
      <c r="F526" s="185" t="s">
        <v>767</v>
      </c>
      <c r="G526" s="186" t="s">
        <v>139</v>
      </c>
      <c r="H526" s="187">
        <v>467.216</v>
      </c>
      <c r="I526" s="188"/>
      <c r="J526" s="189">
        <f>ROUND($I$526*$H$526,2)</f>
        <v>0</v>
      </c>
      <c r="K526" s="185"/>
      <c r="L526" s="190"/>
      <c r="M526" s="191"/>
      <c r="N526" s="192" t="s">
        <v>42</v>
      </c>
      <c r="O526" s="24"/>
      <c r="P526" s="24"/>
      <c r="Q526" s="154">
        <v>0.0052</v>
      </c>
      <c r="R526" s="154">
        <f>$Q$526*$H$526</f>
        <v>2.4295231999999998</v>
      </c>
      <c r="S526" s="154">
        <v>0</v>
      </c>
      <c r="T526" s="155">
        <f>$S$526*$H$526</f>
        <v>0</v>
      </c>
      <c r="AR526" s="89" t="s">
        <v>348</v>
      </c>
      <c r="AT526" s="89" t="s">
        <v>219</v>
      </c>
      <c r="AU526" s="89" t="s">
        <v>78</v>
      </c>
      <c r="AY526" s="6" t="s">
        <v>134</v>
      </c>
      <c r="BE526" s="156">
        <f>IF($N$526="základní",$J$526,0)</f>
        <v>0</v>
      </c>
      <c r="BF526" s="156">
        <f>IF($N$526="snížená",$J$526,0)</f>
        <v>0</v>
      </c>
      <c r="BG526" s="156">
        <f>IF($N$526="zákl. přenesená",$J$526,0)</f>
        <v>0</v>
      </c>
      <c r="BH526" s="156">
        <f>IF($N$526="sníž. přenesená",$J$526,0)</f>
        <v>0</v>
      </c>
      <c r="BI526" s="156">
        <f>IF($N$526="nulová",$J$526,0)</f>
        <v>0</v>
      </c>
      <c r="BJ526" s="89" t="s">
        <v>20</v>
      </c>
      <c r="BK526" s="156">
        <f>ROUND($I$526*$H$526,2)</f>
        <v>0</v>
      </c>
      <c r="BL526" s="89" t="s">
        <v>158</v>
      </c>
      <c r="BM526" s="89" t="s">
        <v>773</v>
      </c>
    </row>
    <row r="527" spans="2:47" s="6" customFormat="1" ht="16.5" customHeight="1">
      <c r="B527" s="23"/>
      <c r="C527" s="24"/>
      <c r="D527" s="157" t="s">
        <v>142</v>
      </c>
      <c r="E527" s="24"/>
      <c r="F527" s="158" t="s">
        <v>769</v>
      </c>
      <c r="G527" s="24"/>
      <c r="H527" s="24"/>
      <c r="J527" s="24"/>
      <c r="K527" s="24"/>
      <c r="L527" s="43"/>
      <c r="M527" s="56"/>
      <c r="N527" s="24"/>
      <c r="O527" s="24"/>
      <c r="P527" s="24"/>
      <c r="Q527" s="24"/>
      <c r="R527" s="24"/>
      <c r="S527" s="24"/>
      <c r="T527" s="57"/>
      <c r="AT527" s="6" t="s">
        <v>142</v>
      </c>
      <c r="AU527" s="6" t="s">
        <v>78</v>
      </c>
    </row>
    <row r="528" spans="2:51" s="6" customFormat="1" ht="15.75" customHeight="1">
      <c r="B528" s="167"/>
      <c r="C528" s="168"/>
      <c r="D528" s="161" t="s">
        <v>144</v>
      </c>
      <c r="E528" s="168"/>
      <c r="F528" s="169" t="s">
        <v>770</v>
      </c>
      <c r="G528" s="168"/>
      <c r="H528" s="170">
        <v>467.216</v>
      </c>
      <c r="J528" s="168"/>
      <c r="K528" s="168"/>
      <c r="L528" s="171"/>
      <c r="M528" s="172"/>
      <c r="N528" s="168"/>
      <c r="O528" s="168"/>
      <c r="P528" s="168"/>
      <c r="Q528" s="168"/>
      <c r="R528" s="168"/>
      <c r="S528" s="168"/>
      <c r="T528" s="173"/>
      <c r="AT528" s="174" t="s">
        <v>144</v>
      </c>
      <c r="AU528" s="174" t="s">
        <v>78</v>
      </c>
      <c r="AV528" s="174" t="s">
        <v>78</v>
      </c>
      <c r="AW528" s="174" t="s">
        <v>71</v>
      </c>
      <c r="AX528" s="174" t="s">
        <v>20</v>
      </c>
      <c r="AY528" s="174" t="s">
        <v>134</v>
      </c>
    </row>
    <row r="529" spans="2:65" s="6" customFormat="1" ht="15.75" customHeight="1">
      <c r="B529" s="23"/>
      <c r="C529" s="145" t="s">
        <v>774</v>
      </c>
      <c r="D529" s="145" t="s">
        <v>136</v>
      </c>
      <c r="E529" s="146" t="s">
        <v>775</v>
      </c>
      <c r="F529" s="147" t="s">
        <v>776</v>
      </c>
      <c r="G529" s="148" t="s">
        <v>139</v>
      </c>
      <c r="H529" s="149">
        <v>72</v>
      </c>
      <c r="I529" s="150"/>
      <c r="J529" s="151">
        <f>ROUND($I$529*$H$529,2)</f>
        <v>0</v>
      </c>
      <c r="K529" s="147" t="s">
        <v>140</v>
      </c>
      <c r="L529" s="43"/>
      <c r="M529" s="152"/>
      <c r="N529" s="153" t="s">
        <v>42</v>
      </c>
      <c r="O529" s="24"/>
      <c r="P529" s="24"/>
      <c r="Q529" s="154">
        <v>0.00036</v>
      </c>
      <c r="R529" s="154">
        <f>$Q$529*$H$529</f>
        <v>0.025920000000000002</v>
      </c>
      <c r="S529" s="154">
        <v>0</v>
      </c>
      <c r="T529" s="155">
        <f>$S$529*$H$529</f>
        <v>0</v>
      </c>
      <c r="AR529" s="89" t="s">
        <v>158</v>
      </c>
      <c r="AT529" s="89" t="s">
        <v>136</v>
      </c>
      <c r="AU529" s="89" t="s">
        <v>78</v>
      </c>
      <c r="AY529" s="6" t="s">
        <v>134</v>
      </c>
      <c r="BE529" s="156">
        <f>IF($N$529="základní",$J$529,0)</f>
        <v>0</v>
      </c>
      <c r="BF529" s="156">
        <f>IF($N$529="snížená",$J$529,0)</f>
        <v>0</v>
      </c>
      <c r="BG529" s="156">
        <f>IF($N$529="zákl. přenesená",$J$529,0)</f>
        <v>0</v>
      </c>
      <c r="BH529" s="156">
        <f>IF($N$529="sníž. přenesená",$J$529,0)</f>
        <v>0</v>
      </c>
      <c r="BI529" s="156">
        <f>IF($N$529="nulová",$J$529,0)</f>
        <v>0</v>
      </c>
      <c r="BJ529" s="89" t="s">
        <v>20</v>
      </c>
      <c r="BK529" s="156">
        <f>ROUND($I$529*$H$529,2)</f>
        <v>0</v>
      </c>
      <c r="BL529" s="89" t="s">
        <v>158</v>
      </c>
      <c r="BM529" s="89" t="s">
        <v>777</v>
      </c>
    </row>
    <row r="530" spans="2:47" s="6" customFormat="1" ht="16.5" customHeight="1">
      <c r="B530" s="23"/>
      <c r="C530" s="24"/>
      <c r="D530" s="157" t="s">
        <v>142</v>
      </c>
      <c r="E530" s="24"/>
      <c r="F530" s="158" t="s">
        <v>778</v>
      </c>
      <c r="G530" s="24"/>
      <c r="H530" s="24"/>
      <c r="J530" s="24"/>
      <c r="K530" s="24"/>
      <c r="L530" s="43"/>
      <c r="M530" s="56"/>
      <c r="N530" s="24"/>
      <c r="O530" s="24"/>
      <c r="P530" s="24"/>
      <c r="Q530" s="24"/>
      <c r="R530" s="24"/>
      <c r="S530" s="24"/>
      <c r="T530" s="57"/>
      <c r="AT530" s="6" t="s">
        <v>142</v>
      </c>
      <c r="AU530" s="6" t="s">
        <v>78</v>
      </c>
    </row>
    <row r="531" spans="2:51" s="6" customFormat="1" ht="15.75" customHeight="1">
      <c r="B531" s="159"/>
      <c r="C531" s="160"/>
      <c r="D531" s="161" t="s">
        <v>144</v>
      </c>
      <c r="E531" s="160"/>
      <c r="F531" s="162" t="s">
        <v>453</v>
      </c>
      <c r="G531" s="160"/>
      <c r="H531" s="160"/>
      <c r="J531" s="160"/>
      <c r="K531" s="160"/>
      <c r="L531" s="163"/>
      <c r="M531" s="164"/>
      <c r="N531" s="160"/>
      <c r="O531" s="160"/>
      <c r="P531" s="160"/>
      <c r="Q531" s="160"/>
      <c r="R531" s="160"/>
      <c r="S531" s="160"/>
      <c r="T531" s="165"/>
      <c r="AT531" s="166" t="s">
        <v>144</v>
      </c>
      <c r="AU531" s="166" t="s">
        <v>78</v>
      </c>
      <c r="AV531" s="166" t="s">
        <v>20</v>
      </c>
      <c r="AW531" s="166" t="s">
        <v>99</v>
      </c>
      <c r="AX531" s="166" t="s">
        <v>71</v>
      </c>
      <c r="AY531" s="166" t="s">
        <v>134</v>
      </c>
    </row>
    <row r="532" spans="2:51" s="6" customFormat="1" ht="15.75" customHeight="1">
      <c r="B532" s="167"/>
      <c r="C532" s="168"/>
      <c r="D532" s="161" t="s">
        <v>144</v>
      </c>
      <c r="E532" s="168"/>
      <c r="F532" s="169" t="s">
        <v>583</v>
      </c>
      <c r="G532" s="168"/>
      <c r="H532" s="170">
        <v>72</v>
      </c>
      <c r="J532" s="168"/>
      <c r="K532" s="168"/>
      <c r="L532" s="171"/>
      <c r="M532" s="172"/>
      <c r="N532" s="168"/>
      <c r="O532" s="168"/>
      <c r="P532" s="168"/>
      <c r="Q532" s="168"/>
      <c r="R532" s="168"/>
      <c r="S532" s="168"/>
      <c r="T532" s="173"/>
      <c r="AT532" s="174" t="s">
        <v>144</v>
      </c>
      <c r="AU532" s="174" t="s">
        <v>78</v>
      </c>
      <c r="AV532" s="174" t="s">
        <v>78</v>
      </c>
      <c r="AW532" s="174" t="s">
        <v>99</v>
      </c>
      <c r="AX532" s="174" t="s">
        <v>20</v>
      </c>
      <c r="AY532" s="174" t="s">
        <v>134</v>
      </c>
    </row>
    <row r="533" spans="2:65" s="6" customFormat="1" ht="15.75" customHeight="1">
      <c r="B533" s="23"/>
      <c r="C533" s="183" t="s">
        <v>779</v>
      </c>
      <c r="D533" s="183" t="s">
        <v>219</v>
      </c>
      <c r="E533" s="184" t="s">
        <v>766</v>
      </c>
      <c r="F533" s="185" t="s">
        <v>767</v>
      </c>
      <c r="G533" s="186" t="s">
        <v>139</v>
      </c>
      <c r="H533" s="187">
        <v>82.8</v>
      </c>
      <c r="I533" s="188"/>
      <c r="J533" s="189">
        <f>ROUND($I$533*$H$533,2)</f>
        <v>0</v>
      </c>
      <c r="K533" s="185"/>
      <c r="L533" s="190"/>
      <c r="M533" s="191"/>
      <c r="N533" s="192" t="s">
        <v>42</v>
      </c>
      <c r="O533" s="24"/>
      <c r="P533" s="24"/>
      <c r="Q533" s="154">
        <v>0.0049</v>
      </c>
      <c r="R533" s="154">
        <f>$Q$533*$H$533</f>
        <v>0.40571999999999997</v>
      </c>
      <c r="S533" s="154">
        <v>0</v>
      </c>
      <c r="T533" s="155">
        <f>$S$533*$H$533</f>
        <v>0</v>
      </c>
      <c r="AR533" s="89" t="s">
        <v>348</v>
      </c>
      <c r="AT533" s="89" t="s">
        <v>219</v>
      </c>
      <c r="AU533" s="89" t="s">
        <v>78</v>
      </c>
      <c r="AY533" s="6" t="s">
        <v>134</v>
      </c>
      <c r="BE533" s="156">
        <f>IF($N$533="základní",$J$533,0)</f>
        <v>0</v>
      </c>
      <c r="BF533" s="156">
        <f>IF($N$533="snížená",$J$533,0)</f>
        <v>0</v>
      </c>
      <c r="BG533" s="156">
        <f>IF($N$533="zákl. přenesená",$J$533,0)</f>
        <v>0</v>
      </c>
      <c r="BH533" s="156">
        <f>IF($N$533="sníž. přenesená",$J$533,0)</f>
        <v>0</v>
      </c>
      <c r="BI533" s="156">
        <f>IF($N$533="nulová",$J$533,0)</f>
        <v>0</v>
      </c>
      <c r="BJ533" s="89" t="s">
        <v>20</v>
      </c>
      <c r="BK533" s="156">
        <f>ROUND($I$533*$H$533,2)</f>
        <v>0</v>
      </c>
      <c r="BL533" s="89" t="s">
        <v>158</v>
      </c>
      <c r="BM533" s="89" t="s">
        <v>780</v>
      </c>
    </row>
    <row r="534" spans="2:47" s="6" customFormat="1" ht="16.5" customHeight="1">
      <c r="B534" s="23"/>
      <c r="C534" s="24"/>
      <c r="D534" s="157" t="s">
        <v>142</v>
      </c>
      <c r="E534" s="24"/>
      <c r="F534" s="158" t="s">
        <v>769</v>
      </c>
      <c r="G534" s="24"/>
      <c r="H534" s="24"/>
      <c r="J534" s="24"/>
      <c r="K534" s="24"/>
      <c r="L534" s="43"/>
      <c r="M534" s="56"/>
      <c r="N534" s="24"/>
      <c r="O534" s="24"/>
      <c r="P534" s="24"/>
      <c r="Q534" s="24"/>
      <c r="R534" s="24"/>
      <c r="S534" s="24"/>
      <c r="T534" s="57"/>
      <c r="AT534" s="6" t="s">
        <v>142</v>
      </c>
      <c r="AU534" s="6" t="s">
        <v>78</v>
      </c>
    </row>
    <row r="535" spans="2:51" s="6" customFormat="1" ht="15.75" customHeight="1">
      <c r="B535" s="167"/>
      <c r="C535" s="168"/>
      <c r="D535" s="161" t="s">
        <v>144</v>
      </c>
      <c r="E535" s="168"/>
      <c r="F535" s="169" t="s">
        <v>781</v>
      </c>
      <c r="G535" s="168"/>
      <c r="H535" s="170">
        <v>82.8</v>
      </c>
      <c r="J535" s="168"/>
      <c r="K535" s="168"/>
      <c r="L535" s="171"/>
      <c r="M535" s="172"/>
      <c r="N535" s="168"/>
      <c r="O535" s="168"/>
      <c r="P535" s="168"/>
      <c r="Q535" s="168"/>
      <c r="R535" s="168"/>
      <c r="S535" s="168"/>
      <c r="T535" s="173"/>
      <c r="AT535" s="174" t="s">
        <v>144</v>
      </c>
      <c r="AU535" s="174" t="s">
        <v>78</v>
      </c>
      <c r="AV535" s="174" t="s">
        <v>78</v>
      </c>
      <c r="AW535" s="174" t="s">
        <v>71</v>
      </c>
      <c r="AX535" s="174" t="s">
        <v>20</v>
      </c>
      <c r="AY535" s="174" t="s">
        <v>134</v>
      </c>
    </row>
    <row r="536" spans="2:63" s="132" customFormat="1" ht="30.75" customHeight="1">
      <c r="B536" s="133"/>
      <c r="C536" s="134"/>
      <c r="D536" s="134" t="s">
        <v>70</v>
      </c>
      <c r="E536" s="143" t="s">
        <v>782</v>
      </c>
      <c r="F536" s="143" t="s">
        <v>783</v>
      </c>
      <c r="G536" s="134"/>
      <c r="H536" s="134"/>
      <c r="J536" s="144">
        <f>$BK$536</f>
        <v>0</v>
      </c>
      <c r="K536" s="134"/>
      <c r="L536" s="137"/>
      <c r="M536" s="138"/>
      <c r="N536" s="134"/>
      <c r="O536" s="134"/>
      <c r="P536" s="139">
        <f>SUM($P$537:$P$545)</f>
        <v>0</v>
      </c>
      <c r="Q536" s="134"/>
      <c r="R536" s="139">
        <f>SUM($R$537:$R$545)</f>
        <v>0.19944</v>
      </c>
      <c r="S536" s="134"/>
      <c r="T536" s="140">
        <f>SUM($T$537:$T$545)</f>
        <v>0.1296</v>
      </c>
      <c r="AR536" s="141" t="s">
        <v>78</v>
      </c>
      <c r="AT536" s="141" t="s">
        <v>70</v>
      </c>
      <c r="AU536" s="141" t="s">
        <v>20</v>
      </c>
      <c r="AY536" s="141" t="s">
        <v>134</v>
      </c>
      <c r="BK536" s="142">
        <f>SUM($BK$537:$BK$545)</f>
        <v>0</v>
      </c>
    </row>
    <row r="537" spans="2:65" s="6" customFormat="1" ht="15.75" customHeight="1">
      <c r="B537" s="23"/>
      <c r="C537" s="145" t="s">
        <v>784</v>
      </c>
      <c r="D537" s="145" t="s">
        <v>136</v>
      </c>
      <c r="E537" s="146" t="s">
        <v>785</v>
      </c>
      <c r="F537" s="147" t="s">
        <v>786</v>
      </c>
      <c r="G537" s="148" t="s">
        <v>139</v>
      </c>
      <c r="H537" s="149">
        <v>72</v>
      </c>
      <c r="I537" s="150"/>
      <c r="J537" s="151">
        <f>ROUND($I$537*$H$537,2)</f>
        <v>0</v>
      </c>
      <c r="K537" s="147" t="s">
        <v>140</v>
      </c>
      <c r="L537" s="43"/>
      <c r="M537" s="152"/>
      <c r="N537" s="153" t="s">
        <v>42</v>
      </c>
      <c r="O537" s="24"/>
      <c r="P537" s="24"/>
      <c r="Q537" s="154">
        <v>0</v>
      </c>
      <c r="R537" s="154">
        <f>$Q$537*$H$537</f>
        <v>0</v>
      </c>
      <c r="S537" s="154">
        <v>0.0018</v>
      </c>
      <c r="T537" s="155">
        <f>$S$537*$H$537</f>
        <v>0.1296</v>
      </c>
      <c r="AR537" s="89" t="s">
        <v>158</v>
      </c>
      <c r="AT537" s="89" t="s">
        <v>136</v>
      </c>
      <c r="AU537" s="89" t="s">
        <v>78</v>
      </c>
      <c r="AY537" s="6" t="s">
        <v>134</v>
      </c>
      <c r="BE537" s="156">
        <f>IF($N$537="základní",$J$537,0)</f>
        <v>0</v>
      </c>
      <c r="BF537" s="156">
        <f>IF($N$537="snížená",$J$537,0)</f>
        <v>0</v>
      </c>
      <c r="BG537" s="156">
        <f>IF($N$537="zákl. přenesená",$J$537,0)</f>
        <v>0</v>
      </c>
      <c r="BH537" s="156">
        <f>IF($N$537="sníž. přenesená",$J$537,0)</f>
        <v>0</v>
      </c>
      <c r="BI537" s="156">
        <f>IF($N$537="nulová",$J$537,0)</f>
        <v>0</v>
      </c>
      <c r="BJ537" s="89" t="s">
        <v>20</v>
      </c>
      <c r="BK537" s="156">
        <f>ROUND($I$537*$H$537,2)</f>
        <v>0</v>
      </c>
      <c r="BL537" s="89" t="s">
        <v>158</v>
      </c>
      <c r="BM537" s="89" t="s">
        <v>787</v>
      </c>
    </row>
    <row r="538" spans="2:47" s="6" customFormat="1" ht="27" customHeight="1">
      <c r="B538" s="23"/>
      <c r="C538" s="24"/>
      <c r="D538" s="157" t="s">
        <v>142</v>
      </c>
      <c r="E538" s="24"/>
      <c r="F538" s="158" t="s">
        <v>788</v>
      </c>
      <c r="G538" s="24"/>
      <c r="H538" s="24"/>
      <c r="J538" s="24"/>
      <c r="K538" s="24"/>
      <c r="L538" s="43"/>
      <c r="M538" s="56"/>
      <c r="N538" s="24"/>
      <c r="O538" s="24"/>
      <c r="P538" s="24"/>
      <c r="Q538" s="24"/>
      <c r="R538" s="24"/>
      <c r="S538" s="24"/>
      <c r="T538" s="57"/>
      <c r="AT538" s="6" t="s">
        <v>142</v>
      </c>
      <c r="AU538" s="6" t="s">
        <v>78</v>
      </c>
    </row>
    <row r="539" spans="2:65" s="6" customFormat="1" ht="15.75" customHeight="1">
      <c r="B539" s="23"/>
      <c r="C539" s="145" t="s">
        <v>789</v>
      </c>
      <c r="D539" s="145" t="s">
        <v>136</v>
      </c>
      <c r="E539" s="146" t="s">
        <v>790</v>
      </c>
      <c r="F539" s="147" t="s">
        <v>791</v>
      </c>
      <c r="G539" s="148" t="s">
        <v>139</v>
      </c>
      <c r="H539" s="149">
        <v>72</v>
      </c>
      <c r="I539" s="150"/>
      <c r="J539" s="151">
        <f>ROUND($I$539*$H$539,2)</f>
        <v>0</v>
      </c>
      <c r="K539" s="147" t="s">
        <v>140</v>
      </c>
      <c r="L539" s="43"/>
      <c r="M539" s="152"/>
      <c r="N539" s="153" t="s">
        <v>42</v>
      </c>
      <c r="O539" s="24"/>
      <c r="P539" s="24"/>
      <c r="Q539" s="154">
        <v>0.00102</v>
      </c>
      <c r="R539" s="154">
        <f>$Q$539*$H$539</f>
        <v>0.07344</v>
      </c>
      <c r="S539" s="154">
        <v>0</v>
      </c>
      <c r="T539" s="155">
        <f>$S$539*$H$539</f>
        <v>0</v>
      </c>
      <c r="AR539" s="89" t="s">
        <v>158</v>
      </c>
      <c r="AT539" s="89" t="s">
        <v>136</v>
      </c>
      <c r="AU539" s="89" t="s">
        <v>78</v>
      </c>
      <c r="AY539" s="6" t="s">
        <v>134</v>
      </c>
      <c r="BE539" s="156">
        <f>IF($N$539="základní",$J$539,0)</f>
        <v>0</v>
      </c>
      <c r="BF539" s="156">
        <f>IF($N$539="snížená",$J$539,0)</f>
        <v>0</v>
      </c>
      <c r="BG539" s="156">
        <f>IF($N$539="zákl. přenesená",$J$539,0)</f>
        <v>0</v>
      </c>
      <c r="BH539" s="156">
        <f>IF($N$539="sníž. přenesená",$J$539,0)</f>
        <v>0</v>
      </c>
      <c r="BI539" s="156">
        <f>IF($N$539="nulová",$J$539,0)</f>
        <v>0</v>
      </c>
      <c r="BJ539" s="89" t="s">
        <v>20</v>
      </c>
      <c r="BK539" s="156">
        <f>ROUND($I$539*$H$539,2)</f>
        <v>0</v>
      </c>
      <c r="BL539" s="89" t="s">
        <v>158</v>
      </c>
      <c r="BM539" s="89" t="s">
        <v>792</v>
      </c>
    </row>
    <row r="540" spans="2:47" s="6" customFormat="1" ht="27" customHeight="1">
      <c r="B540" s="23"/>
      <c r="C540" s="24"/>
      <c r="D540" s="157" t="s">
        <v>142</v>
      </c>
      <c r="E540" s="24"/>
      <c r="F540" s="158" t="s">
        <v>793</v>
      </c>
      <c r="G540" s="24"/>
      <c r="H540" s="24"/>
      <c r="J540" s="24"/>
      <c r="K540" s="24"/>
      <c r="L540" s="43"/>
      <c r="M540" s="56"/>
      <c r="N540" s="24"/>
      <c r="O540" s="24"/>
      <c r="P540" s="24"/>
      <c r="Q540" s="24"/>
      <c r="R540" s="24"/>
      <c r="S540" s="24"/>
      <c r="T540" s="57"/>
      <c r="AT540" s="6" t="s">
        <v>142</v>
      </c>
      <c r="AU540" s="6" t="s">
        <v>78</v>
      </c>
    </row>
    <row r="541" spans="2:65" s="6" customFormat="1" ht="15.75" customHeight="1">
      <c r="B541" s="23"/>
      <c r="C541" s="183" t="s">
        <v>794</v>
      </c>
      <c r="D541" s="183" t="s">
        <v>219</v>
      </c>
      <c r="E541" s="184" t="s">
        <v>795</v>
      </c>
      <c r="F541" s="185" t="s">
        <v>796</v>
      </c>
      <c r="G541" s="186" t="s">
        <v>151</v>
      </c>
      <c r="H541" s="187">
        <v>5.04</v>
      </c>
      <c r="I541" s="188"/>
      <c r="J541" s="189">
        <f>ROUND($I$541*$H$541,2)</f>
        <v>0</v>
      </c>
      <c r="K541" s="185" t="s">
        <v>140</v>
      </c>
      <c r="L541" s="190"/>
      <c r="M541" s="191"/>
      <c r="N541" s="192" t="s">
        <v>42</v>
      </c>
      <c r="O541" s="24"/>
      <c r="P541" s="24"/>
      <c r="Q541" s="154">
        <v>0.025</v>
      </c>
      <c r="R541" s="154">
        <f>$Q$541*$H$541</f>
        <v>0.126</v>
      </c>
      <c r="S541" s="154">
        <v>0</v>
      </c>
      <c r="T541" s="155">
        <f>$S$541*$H$541</f>
        <v>0</v>
      </c>
      <c r="AR541" s="89" t="s">
        <v>348</v>
      </c>
      <c r="AT541" s="89" t="s">
        <v>219</v>
      </c>
      <c r="AU541" s="89" t="s">
        <v>78</v>
      </c>
      <c r="AY541" s="6" t="s">
        <v>134</v>
      </c>
      <c r="BE541" s="156">
        <f>IF($N$541="základní",$J$541,0)</f>
        <v>0</v>
      </c>
      <c r="BF541" s="156">
        <f>IF($N$541="snížená",$J$541,0)</f>
        <v>0</v>
      </c>
      <c r="BG541" s="156">
        <f>IF($N$541="zákl. přenesená",$J$541,0)</f>
        <v>0</v>
      </c>
      <c r="BH541" s="156">
        <f>IF($N$541="sníž. přenesená",$J$541,0)</f>
        <v>0</v>
      </c>
      <c r="BI541" s="156">
        <f>IF($N$541="nulová",$J$541,0)</f>
        <v>0</v>
      </c>
      <c r="BJ541" s="89" t="s">
        <v>20</v>
      </c>
      <c r="BK541" s="156">
        <f>ROUND($I$541*$H$541,2)</f>
        <v>0</v>
      </c>
      <c r="BL541" s="89" t="s">
        <v>158</v>
      </c>
      <c r="BM541" s="89" t="s">
        <v>797</v>
      </c>
    </row>
    <row r="542" spans="2:47" s="6" customFormat="1" ht="38.25" customHeight="1">
      <c r="B542" s="23"/>
      <c r="C542" s="24"/>
      <c r="D542" s="157" t="s">
        <v>142</v>
      </c>
      <c r="E542" s="24"/>
      <c r="F542" s="158" t="s">
        <v>798</v>
      </c>
      <c r="G542" s="24"/>
      <c r="H542" s="24"/>
      <c r="J542" s="24"/>
      <c r="K542" s="24"/>
      <c r="L542" s="43"/>
      <c r="M542" s="56"/>
      <c r="N542" s="24"/>
      <c r="O542" s="24"/>
      <c r="P542" s="24"/>
      <c r="Q542" s="24"/>
      <c r="R542" s="24"/>
      <c r="S542" s="24"/>
      <c r="T542" s="57"/>
      <c r="AT542" s="6" t="s">
        <v>142</v>
      </c>
      <c r="AU542" s="6" t="s">
        <v>78</v>
      </c>
    </row>
    <row r="543" spans="2:51" s="6" customFormat="1" ht="15.75" customHeight="1">
      <c r="B543" s="159"/>
      <c r="C543" s="160"/>
      <c r="D543" s="161" t="s">
        <v>144</v>
      </c>
      <c r="E543" s="160"/>
      <c r="F543" s="162" t="s">
        <v>453</v>
      </c>
      <c r="G543" s="160"/>
      <c r="H543" s="160"/>
      <c r="J543" s="160"/>
      <c r="K543" s="160"/>
      <c r="L543" s="163"/>
      <c r="M543" s="164"/>
      <c r="N543" s="160"/>
      <c r="O543" s="160"/>
      <c r="P543" s="160"/>
      <c r="Q543" s="160"/>
      <c r="R543" s="160"/>
      <c r="S543" s="160"/>
      <c r="T543" s="165"/>
      <c r="AT543" s="166" t="s">
        <v>144</v>
      </c>
      <c r="AU543" s="166" t="s">
        <v>78</v>
      </c>
      <c r="AV543" s="166" t="s">
        <v>20</v>
      </c>
      <c r="AW543" s="166" t="s">
        <v>99</v>
      </c>
      <c r="AX543" s="166" t="s">
        <v>71</v>
      </c>
      <c r="AY543" s="166" t="s">
        <v>134</v>
      </c>
    </row>
    <row r="544" spans="2:51" s="6" customFormat="1" ht="15.75" customHeight="1">
      <c r="B544" s="167"/>
      <c r="C544" s="168"/>
      <c r="D544" s="161" t="s">
        <v>144</v>
      </c>
      <c r="E544" s="168"/>
      <c r="F544" s="169" t="s">
        <v>799</v>
      </c>
      <c r="G544" s="168"/>
      <c r="H544" s="170">
        <v>5.04</v>
      </c>
      <c r="J544" s="168"/>
      <c r="K544" s="168"/>
      <c r="L544" s="171"/>
      <c r="M544" s="172"/>
      <c r="N544" s="168"/>
      <c r="O544" s="168"/>
      <c r="P544" s="168"/>
      <c r="Q544" s="168"/>
      <c r="R544" s="168"/>
      <c r="S544" s="168"/>
      <c r="T544" s="173"/>
      <c r="AT544" s="174" t="s">
        <v>144</v>
      </c>
      <c r="AU544" s="174" t="s">
        <v>78</v>
      </c>
      <c r="AV544" s="174" t="s">
        <v>78</v>
      </c>
      <c r="AW544" s="174" t="s">
        <v>99</v>
      </c>
      <c r="AX544" s="174" t="s">
        <v>20</v>
      </c>
      <c r="AY544" s="174" t="s">
        <v>134</v>
      </c>
    </row>
    <row r="545" spans="2:65" s="6" customFormat="1" ht="15.75" customHeight="1">
      <c r="B545" s="23"/>
      <c r="C545" s="183" t="s">
        <v>800</v>
      </c>
      <c r="D545" s="183" t="s">
        <v>219</v>
      </c>
      <c r="E545" s="184" t="s">
        <v>801</v>
      </c>
      <c r="F545" s="185" t="s">
        <v>802</v>
      </c>
      <c r="G545" s="186" t="s">
        <v>139</v>
      </c>
      <c r="H545" s="187">
        <v>72</v>
      </c>
      <c r="I545" s="188"/>
      <c r="J545" s="189">
        <f>ROUND($I$545*$H$545,2)</f>
        <v>0</v>
      </c>
      <c r="K545" s="185"/>
      <c r="L545" s="190"/>
      <c r="M545" s="191"/>
      <c r="N545" s="192" t="s">
        <v>42</v>
      </c>
      <c r="O545" s="24"/>
      <c r="P545" s="24"/>
      <c r="Q545" s="154">
        <v>0</v>
      </c>
      <c r="R545" s="154">
        <f>$Q$545*$H$545</f>
        <v>0</v>
      </c>
      <c r="S545" s="154">
        <v>0</v>
      </c>
      <c r="T545" s="155">
        <f>$S$545*$H$545</f>
        <v>0</v>
      </c>
      <c r="AR545" s="89" t="s">
        <v>348</v>
      </c>
      <c r="AT545" s="89" t="s">
        <v>219</v>
      </c>
      <c r="AU545" s="89" t="s">
        <v>78</v>
      </c>
      <c r="AY545" s="6" t="s">
        <v>134</v>
      </c>
      <c r="BE545" s="156">
        <f>IF($N$545="základní",$J$545,0)</f>
        <v>0</v>
      </c>
      <c r="BF545" s="156">
        <f>IF($N$545="snížená",$J$545,0)</f>
        <v>0</v>
      </c>
      <c r="BG545" s="156">
        <f>IF($N$545="zákl. přenesená",$J$545,0)</f>
        <v>0</v>
      </c>
      <c r="BH545" s="156">
        <f>IF($N$545="sníž. přenesená",$J$545,0)</f>
        <v>0</v>
      </c>
      <c r="BI545" s="156">
        <f>IF($N$545="nulová",$J$545,0)</f>
        <v>0</v>
      </c>
      <c r="BJ545" s="89" t="s">
        <v>20</v>
      </c>
      <c r="BK545" s="156">
        <f>ROUND($I$545*$H$545,2)</f>
        <v>0</v>
      </c>
      <c r="BL545" s="89" t="s">
        <v>158</v>
      </c>
      <c r="BM545" s="89" t="s">
        <v>803</v>
      </c>
    </row>
    <row r="546" spans="2:63" s="132" customFormat="1" ht="30.75" customHeight="1">
      <c r="B546" s="133"/>
      <c r="C546" s="134"/>
      <c r="D546" s="134" t="s">
        <v>70</v>
      </c>
      <c r="E546" s="143" t="s">
        <v>804</v>
      </c>
      <c r="F546" s="143" t="s">
        <v>805</v>
      </c>
      <c r="G546" s="134"/>
      <c r="H546" s="134"/>
      <c r="J546" s="144">
        <f>$BK$546</f>
        <v>0</v>
      </c>
      <c r="K546" s="134"/>
      <c r="L546" s="137"/>
      <c r="M546" s="138"/>
      <c r="N546" s="134"/>
      <c r="O546" s="134"/>
      <c r="P546" s="139">
        <f>$P$547</f>
        <v>0</v>
      </c>
      <c r="Q546" s="134"/>
      <c r="R546" s="139">
        <f>$R$547</f>
        <v>0</v>
      </c>
      <c r="S546" s="134"/>
      <c r="T546" s="140">
        <f>$T$547</f>
        <v>0</v>
      </c>
      <c r="AR546" s="141" t="s">
        <v>78</v>
      </c>
      <c r="AT546" s="141" t="s">
        <v>70</v>
      </c>
      <c r="AU546" s="141" t="s">
        <v>20</v>
      </c>
      <c r="AY546" s="141" t="s">
        <v>134</v>
      </c>
      <c r="BK546" s="142">
        <f>$BK$547</f>
        <v>0</v>
      </c>
    </row>
    <row r="547" spans="2:65" s="6" customFormat="1" ht="15.75" customHeight="1">
      <c r="B547" s="23"/>
      <c r="C547" s="148" t="s">
        <v>806</v>
      </c>
      <c r="D547" s="148" t="s">
        <v>136</v>
      </c>
      <c r="E547" s="146" t="s">
        <v>807</v>
      </c>
      <c r="F547" s="147" t="s">
        <v>808</v>
      </c>
      <c r="G547" s="148" t="s">
        <v>365</v>
      </c>
      <c r="H547" s="149">
        <v>2</v>
      </c>
      <c r="I547" s="150"/>
      <c r="J547" s="151">
        <f>ROUND($I$547*$H$547,2)</f>
        <v>0</v>
      </c>
      <c r="K547" s="147"/>
      <c r="L547" s="43"/>
      <c r="M547" s="152"/>
      <c r="N547" s="153" t="s">
        <v>42</v>
      </c>
      <c r="O547" s="24"/>
      <c r="P547" s="24"/>
      <c r="Q547" s="154">
        <v>0</v>
      </c>
      <c r="R547" s="154">
        <f>$Q$547*$H$547</f>
        <v>0</v>
      </c>
      <c r="S547" s="154">
        <v>0</v>
      </c>
      <c r="T547" s="155">
        <f>$S$547*$H$547</f>
        <v>0</v>
      </c>
      <c r="AR547" s="89" t="s">
        <v>158</v>
      </c>
      <c r="AT547" s="89" t="s">
        <v>136</v>
      </c>
      <c r="AU547" s="89" t="s">
        <v>78</v>
      </c>
      <c r="AY547" s="89" t="s">
        <v>134</v>
      </c>
      <c r="BE547" s="156">
        <f>IF($N$547="základní",$J$547,0)</f>
        <v>0</v>
      </c>
      <c r="BF547" s="156">
        <f>IF($N$547="snížená",$J$547,0)</f>
        <v>0</v>
      </c>
      <c r="BG547" s="156">
        <f>IF($N$547="zákl. přenesená",$J$547,0)</f>
        <v>0</v>
      </c>
      <c r="BH547" s="156">
        <f>IF($N$547="sníž. přenesená",$J$547,0)</f>
        <v>0</v>
      </c>
      <c r="BI547" s="156">
        <f>IF($N$547="nulová",$J$547,0)</f>
        <v>0</v>
      </c>
      <c r="BJ547" s="89" t="s">
        <v>20</v>
      </c>
      <c r="BK547" s="156">
        <f>ROUND($I$547*$H$547,2)</f>
        <v>0</v>
      </c>
      <c r="BL547" s="89" t="s">
        <v>158</v>
      </c>
      <c r="BM547" s="89" t="s">
        <v>809</v>
      </c>
    </row>
    <row r="548" spans="2:63" s="132" customFormat="1" ht="30.75" customHeight="1">
      <c r="B548" s="133"/>
      <c r="C548" s="134"/>
      <c r="D548" s="134" t="s">
        <v>70</v>
      </c>
      <c r="E548" s="143" t="s">
        <v>810</v>
      </c>
      <c r="F548" s="143" t="s">
        <v>811</v>
      </c>
      <c r="G548" s="134"/>
      <c r="H548" s="134"/>
      <c r="J548" s="144">
        <f>$BK$548</f>
        <v>0</v>
      </c>
      <c r="K548" s="134"/>
      <c r="L548" s="137"/>
      <c r="M548" s="138"/>
      <c r="N548" s="134"/>
      <c r="O548" s="134"/>
      <c r="P548" s="139">
        <f>SUM($P$549:$P$556)</f>
        <v>0</v>
      </c>
      <c r="Q548" s="134"/>
      <c r="R548" s="139">
        <f>SUM($R$549:$R$556)</f>
        <v>0</v>
      </c>
      <c r="S548" s="134"/>
      <c r="T548" s="140">
        <f>SUM($T$549:$T$556)</f>
        <v>0</v>
      </c>
      <c r="AR548" s="141" t="s">
        <v>78</v>
      </c>
      <c r="AT548" s="141" t="s">
        <v>70</v>
      </c>
      <c r="AU548" s="141" t="s">
        <v>20</v>
      </c>
      <c r="AY548" s="141" t="s">
        <v>134</v>
      </c>
      <c r="BK548" s="142">
        <f>SUM($BK$549:$BK$556)</f>
        <v>0</v>
      </c>
    </row>
    <row r="549" spans="2:65" s="6" customFormat="1" ht="15.75" customHeight="1">
      <c r="B549" s="23"/>
      <c r="C549" s="148" t="s">
        <v>812</v>
      </c>
      <c r="D549" s="148" t="s">
        <v>136</v>
      </c>
      <c r="E549" s="146" t="s">
        <v>813</v>
      </c>
      <c r="F549" s="147" t="s">
        <v>814</v>
      </c>
      <c r="G549" s="148" t="s">
        <v>365</v>
      </c>
      <c r="H549" s="149">
        <v>2</v>
      </c>
      <c r="I549" s="150"/>
      <c r="J549" s="151">
        <f>ROUND($I$549*$H$549,2)</f>
        <v>0</v>
      </c>
      <c r="K549" s="147"/>
      <c r="L549" s="43"/>
      <c r="M549" s="152"/>
      <c r="N549" s="153" t="s">
        <v>42</v>
      </c>
      <c r="O549" s="24"/>
      <c r="P549" s="24"/>
      <c r="Q549" s="154">
        <v>0</v>
      </c>
      <c r="R549" s="154">
        <f>$Q$549*$H$549</f>
        <v>0</v>
      </c>
      <c r="S549" s="154">
        <v>0</v>
      </c>
      <c r="T549" s="155">
        <f>$S$549*$H$549</f>
        <v>0</v>
      </c>
      <c r="AR549" s="89" t="s">
        <v>158</v>
      </c>
      <c r="AT549" s="89" t="s">
        <v>136</v>
      </c>
      <c r="AU549" s="89" t="s">
        <v>78</v>
      </c>
      <c r="AY549" s="89" t="s">
        <v>134</v>
      </c>
      <c r="BE549" s="156">
        <f>IF($N$549="základní",$J$549,0)</f>
        <v>0</v>
      </c>
      <c r="BF549" s="156">
        <f>IF($N$549="snížená",$J$549,0)</f>
        <v>0</v>
      </c>
      <c r="BG549" s="156">
        <f>IF($N$549="zákl. přenesená",$J$549,0)</f>
        <v>0</v>
      </c>
      <c r="BH549" s="156">
        <f>IF($N$549="sníž. přenesená",$J$549,0)</f>
        <v>0</v>
      </c>
      <c r="BI549" s="156">
        <f>IF($N$549="nulová",$J$549,0)</f>
        <v>0</v>
      </c>
      <c r="BJ549" s="89" t="s">
        <v>20</v>
      </c>
      <c r="BK549" s="156">
        <f>ROUND($I$549*$H$549,2)</f>
        <v>0</v>
      </c>
      <c r="BL549" s="89" t="s">
        <v>158</v>
      </c>
      <c r="BM549" s="89" t="s">
        <v>815</v>
      </c>
    </row>
    <row r="550" spans="2:65" s="6" customFormat="1" ht="27" customHeight="1">
      <c r="B550" s="23"/>
      <c r="C550" s="148" t="s">
        <v>816</v>
      </c>
      <c r="D550" s="148" t="s">
        <v>136</v>
      </c>
      <c r="E550" s="146" t="s">
        <v>817</v>
      </c>
      <c r="F550" s="147" t="s">
        <v>818</v>
      </c>
      <c r="G550" s="148" t="s">
        <v>320</v>
      </c>
      <c r="H550" s="149">
        <v>14.4</v>
      </c>
      <c r="I550" s="150"/>
      <c r="J550" s="151">
        <f>ROUND($I$550*$H$550,2)</f>
        <v>0</v>
      </c>
      <c r="K550" s="147"/>
      <c r="L550" s="43"/>
      <c r="M550" s="152"/>
      <c r="N550" s="153" t="s">
        <v>42</v>
      </c>
      <c r="O550" s="24"/>
      <c r="P550" s="24"/>
      <c r="Q550" s="154">
        <v>0</v>
      </c>
      <c r="R550" s="154">
        <f>$Q$550*$H$550</f>
        <v>0</v>
      </c>
      <c r="S550" s="154">
        <v>0</v>
      </c>
      <c r="T550" s="155">
        <f>$S$550*$H$550</f>
        <v>0</v>
      </c>
      <c r="AR550" s="89" t="s">
        <v>158</v>
      </c>
      <c r="AT550" s="89" t="s">
        <v>136</v>
      </c>
      <c r="AU550" s="89" t="s">
        <v>78</v>
      </c>
      <c r="AY550" s="89" t="s">
        <v>134</v>
      </c>
      <c r="BE550" s="156">
        <f>IF($N$550="základní",$J$550,0)</f>
        <v>0</v>
      </c>
      <c r="BF550" s="156">
        <f>IF($N$550="snížená",$J$550,0)</f>
        <v>0</v>
      </c>
      <c r="BG550" s="156">
        <f>IF($N$550="zákl. přenesená",$J$550,0)</f>
        <v>0</v>
      </c>
      <c r="BH550" s="156">
        <f>IF($N$550="sníž. přenesená",$J$550,0)</f>
        <v>0</v>
      </c>
      <c r="BI550" s="156">
        <f>IF($N$550="nulová",$J$550,0)</f>
        <v>0</v>
      </c>
      <c r="BJ550" s="89" t="s">
        <v>20</v>
      </c>
      <c r="BK550" s="156">
        <f>ROUND($I$550*$H$550,2)</f>
        <v>0</v>
      </c>
      <c r="BL550" s="89" t="s">
        <v>158</v>
      </c>
      <c r="BM550" s="89" t="s">
        <v>819</v>
      </c>
    </row>
    <row r="551" spans="2:65" s="6" customFormat="1" ht="27" customHeight="1">
      <c r="B551" s="23"/>
      <c r="C551" s="148" t="s">
        <v>820</v>
      </c>
      <c r="D551" s="148" t="s">
        <v>136</v>
      </c>
      <c r="E551" s="146" t="s">
        <v>821</v>
      </c>
      <c r="F551" s="147" t="s">
        <v>822</v>
      </c>
      <c r="G551" s="148" t="s">
        <v>365</v>
      </c>
      <c r="H551" s="149">
        <v>2</v>
      </c>
      <c r="I551" s="150"/>
      <c r="J551" s="151">
        <f>ROUND($I$551*$H$551,2)</f>
        <v>0</v>
      </c>
      <c r="K551" s="147"/>
      <c r="L551" s="43"/>
      <c r="M551" s="152"/>
      <c r="N551" s="153" t="s">
        <v>42</v>
      </c>
      <c r="O551" s="24"/>
      <c r="P551" s="24"/>
      <c r="Q551" s="154">
        <v>0</v>
      </c>
      <c r="R551" s="154">
        <f>$Q$551*$H$551</f>
        <v>0</v>
      </c>
      <c r="S551" s="154">
        <v>0</v>
      </c>
      <c r="T551" s="155">
        <f>$S$551*$H$551</f>
        <v>0</v>
      </c>
      <c r="AR551" s="89" t="s">
        <v>158</v>
      </c>
      <c r="AT551" s="89" t="s">
        <v>136</v>
      </c>
      <c r="AU551" s="89" t="s">
        <v>78</v>
      </c>
      <c r="AY551" s="89" t="s">
        <v>134</v>
      </c>
      <c r="BE551" s="156">
        <f>IF($N$551="základní",$J$551,0)</f>
        <v>0</v>
      </c>
      <c r="BF551" s="156">
        <f>IF($N$551="snížená",$J$551,0)</f>
        <v>0</v>
      </c>
      <c r="BG551" s="156">
        <f>IF($N$551="zákl. přenesená",$J$551,0)</f>
        <v>0</v>
      </c>
      <c r="BH551" s="156">
        <f>IF($N$551="sníž. přenesená",$J$551,0)</f>
        <v>0</v>
      </c>
      <c r="BI551" s="156">
        <f>IF($N$551="nulová",$J$551,0)</f>
        <v>0</v>
      </c>
      <c r="BJ551" s="89" t="s">
        <v>20</v>
      </c>
      <c r="BK551" s="156">
        <f>ROUND($I$551*$H$551,2)</f>
        <v>0</v>
      </c>
      <c r="BL551" s="89" t="s">
        <v>158</v>
      </c>
      <c r="BM551" s="89" t="s">
        <v>823</v>
      </c>
    </row>
    <row r="552" spans="2:65" s="6" customFormat="1" ht="15.75" customHeight="1">
      <c r="B552" s="23"/>
      <c r="C552" s="148" t="s">
        <v>824</v>
      </c>
      <c r="D552" s="148" t="s">
        <v>136</v>
      </c>
      <c r="E552" s="146" t="s">
        <v>825</v>
      </c>
      <c r="F552" s="147" t="s">
        <v>826</v>
      </c>
      <c r="G552" s="148" t="s">
        <v>365</v>
      </c>
      <c r="H552" s="149">
        <v>56</v>
      </c>
      <c r="I552" s="150"/>
      <c r="J552" s="151">
        <f>ROUND($I$552*$H$552,2)</f>
        <v>0</v>
      </c>
      <c r="K552" s="147"/>
      <c r="L552" s="43"/>
      <c r="M552" s="152"/>
      <c r="N552" s="153" t="s">
        <v>42</v>
      </c>
      <c r="O552" s="24"/>
      <c r="P552" s="24"/>
      <c r="Q552" s="154">
        <v>0</v>
      </c>
      <c r="R552" s="154">
        <f>$Q$552*$H$552</f>
        <v>0</v>
      </c>
      <c r="S552" s="154">
        <v>0</v>
      </c>
      <c r="T552" s="155">
        <f>$S$552*$H$552</f>
        <v>0</v>
      </c>
      <c r="AR552" s="89" t="s">
        <v>158</v>
      </c>
      <c r="AT552" s="89" t="s">
        <v>136</v>
      </c>
      <c r="AU552" s="89" t="s">
        <v>78</v>
      </c>
      <c r="AY552" s="89" t="s">
        <v>134</v>
      </c>
      <c r="BE552" s="156">
        <f>IF($N$552="základní",$J$552,0)</f>
        <v>0</v>
      </c>
      <c r="BF552" s="156">
        <f>IF($N$552="snížená",$J$552,0)</f>
        <v>0</v>
      </c>
      <c r="BG552" s="156">
        <f>IF($N$552="zákl. přenesená",$J$552,0)</f>
        <v>0</v>
      </c>
      <c r="BH552" s="156">
        <f>IF($N$552="sníž. přenesená",$J$552,0)</f>
        <v>0</v>
      </c>
      <c r="BI552" s="156">
        <f>IF($N$552="nulová",$J$552,0)</f>
        <v>0</v>
      </c>
      <c r="BJ552" s="89" t="s">
        <v>20</v>
      </c>
      <c r="BK552" s="156">
        <f>ROUND($I$552*$H$552,2)</f>
        <v>0</v>
      </c>
      <c r="BL552" s="89" t="s">
        <v>158</v>
      </c>
      <c r="BM552" s="89" t="s">
        <v>827</v>
      </c>
    </row>
    <row r="553" spans="2:51" s="6" customFormat="1" ht="15.75" customHeight="1">
      <c r="B553" s="159"/>
      <c r="C553" s="160"/>
      <c r="D553" s="157" t="s">
        <v>144</v>
      </c>
      <c r="E553" s="162"/>
      <c r="F553" s="162" t="s">
        <v>453</v>
      </c>
      <c r="G553" s="160"/>
      <c r="H553" s="160"/>
      <c r="J553" s="160"/>
      <c r="K553" s="160"/>
      <c r="L553" s="163"/>
      <c r="M553" s="164"/>
      <c r="N553" s="160"/>
      <c r="O553" s="160"/>
      <c r="P553" s="160"/>
      <c r="Q553" s="160"/>
      <c r="R553" s="160"/>
      <c r="S553" s="160"/>
      <c r="T553" s="165"/>
      <c r="AT553" s="166" t="s">
        <v>144</v>
      </c>
      <c r="AU553" s="166" t="s">
        <v>78</v>
      </c>
      <c r="AV553" s="166" t="s">
        <v>20</v>
      </c>
      <c r="AW553" s="166" t="s">
        <v>99</v>
      </c>
      <c r="AX553" s="166" t="s">
        <v>71</v>
      </c>
      <c r="AY553" s="166" t="s">
        <v>134</v>
      </c>
    </row>
    <row r="554" spans="2:51" s="6" customFormat="1" ht="15.75" customHeight="1">
      <c r="B554" s="167"/>
      <c r="C554" s="168"/>
      <c r="D554" s="161" t="s">
        <v>144</v>
      </c>
      <c r="E554" s="168"/>
      <c r="F554" s="169" t="s">
        <v>496</v>
      </c>
      <c r="G554" s="168"/>
      <c r="H554" s="170">
        <v>56</v>
      </c>
      <c r="J554" s="168"/>
      <c r="K554" s="168"/>
      <c r="L554" s="171"/>
      <c r="M554" s="172"/>
      <c r="N554" s="168"/>
      <c r="O554" s="168"/>
      <c r="P554" s="168"/>
      <c r="Q554" s="168"/>
      <c r="R554" s="168"/>
      <c r="S554" s="168"/>
      <c r="T554" s="173"/>
      <c r="AT554" s="174" t="s">
        <v>144</v>
      </c>
      <c r="AU554" s="174" t="s">
        <v>78</v>
      </c>
      <c r="AV554" s="174" t="s">
        <v>78</v>
      </c>
      <c r="AW554" s="174" t="s">
        <v>99</v>
      </c>
      <c r="AX554" s="174" t="s">
        <v>20</v>
      </c>
      <c r="AY554" s="174" t="s">
        <v>134</v>
      </c>
    </row>
    <row r="555" spans="2:65" s="6" customFormat="1" ht="15.75" customHeight="1">
      <c r="B555" s="23"/>
      <c r="C555" s="145" t="s">
        <v>828</v>
      </c>
      <c r="D555" s="145" t="s">
        <v>136</v>
      </c>
      <c r="E555" s="146" t="s">
        <v>829</v>
      </c>
      <c r="F555" s="147" t="s">
        <v>830</v>
      </c>
      <c r="G555" s="148" t="s">
        <v>365</v>
      </c>
      <c r="H555" s="149">
        <v>2</v>
      </c>
      <c r="I555" s="150"/>
      <c r="J555" s="151">
        <f>ROUND($I$555*$H$555,2)</f>
        <v>0</v>
      </c>
      <c r="K555" s="147"/>
      <c r="L555" s="43"/>
      <c r="M555" s="152"/>
      <c r="N555" s="153" t="s">
        <v>42</v>
      </c>
      <c r="O555" s="24"/>
      <c r="P555" s="24"/>
      <c r="Q555" s="154">
        <v>0</v>
      </c>
      <c r="R555" s="154">
        <f>$Q$555*$H$555</f>
        <v>0</v>
      </c>
      <c r="S555" s="154">
        <v>0</v>
      </c>
      <c r="T555" s="155">
        <f>$S$555*$H$555</f>
        <v>0</v>
      </c>
      <c r="AR555" s="89" t="s">
        <v>158</v>
      </c>
      <c r="AT555" s="89" t="s">
        <v>136</v>
      </c>
      <c r="AU555" s="89" t="s">
        <v>78</v>
      </c>
      <c r="AY555" s="6" t="s">
        <v>134</v>
      </c>
      <c r="BE555" s="156">
        <f>IF($N$555="základní",$J$555,0)</f>
        <v>0</v>
      </c>
      <c r="BF555" s="156">
        <f>IF($N$555="snížená",$J$555,0)</f>
        <v>0</v>
      </c>
      <c r="BG555" s="156">
        <f>IF($N$555="zákl. přenesená",$J$555,0)</f>
        <v>0</v>
      </c>
      <c r="BH555" s="156">
        <f>IF($N$555="sníž. přenesená",$J$555,0)</f>
        <v>0</v>
      </c>
      <c r="BI555" s="156">
        <f>IF($N$555="nulová",$J$555,0)</f>
        <v>0</v>
      </c>
      <c r="BJ555" s="89" t="s">
        <v>20</v>
      </c>
      <c r="BK555" s="156">
        <f>ROUND($I$555*$H$555,2)</f>
        <v>0</v>
      </c>
      <c r="BL555" s="89" t="s">
        <v>158</v>
      </c>
      <c r="BM555" s="89" t="s">
        <v>831</v>
      </c>
    </row>
    <row r="556" spans="2:65" s="6" customFormat="1" ht="15.75" customHeight="1">
      <c r="B556" s="23"/>
      <c r="C556" s="148" t="s">
        <v>832</v>
      </c>
      <c r="D556" s="148" t="s">
        <v>136</v>
      </c>
      <c r="E556" s="146" t="s">
        <v>833</v>
      </c>
      <c r="F556" s="147" t="s">
        <v>834</v>
      </c>
      <c r="G556" s="148" t="s">
        <v>365</v>
      </c>
      <c r="H556" s="149">
        <v>1</v>
      </c>
      <c r="I556" s="150"/>
      <c r="J556" s="151">
        <f>ROUND($I$556*$H$556,2)</f>
        <v>0</v>
      </c>
      <c r="K556" s="147"/>
      <c r="L556" s="43"/>
      <c r="M556" s="152"/>
      <c r="N556" s="153" t="s">
        <v>42</v>
      </c>
      <c r="O556" s="24"/>
      <c r="P556" s="24"/>
      <c r="Q556" s="154">
        <v>0</v>
      </c>
      <c r="R556" s="154">
        <f>$Q$556*$H$556</f>
        <v>0</v>
      </c>
      <c r="S556" s="154">
        <v>0</v>
      </c>
      <c r="T556" s="155">
        <f>$S$556*$H$556</f>
        <v>0</v>
      </c>
      <c r="AR556" s="89" t="s">
        <v>158</v>
      </c>
      <c r="AT556" s="89" t="s">
        <v>136</v>
      </c>
      <c r="AU556" s="89" t="s">
        <v>78</v>
      </c>
      <c r="AY556" s="89" t="s">
        <v>134</v>
      </c>
      <c r="BE556" s="156">
        <f>IF($N$556="základní",$J$556,0)</f>
        <v>0</v>
      </c>
      <c r="BF556" s="156">
        <f>IF($N$556="snížená",$J$556,0)</f>
        <v>0</v>
      </c>
      <c r="BG556" s="156">
        <f>IF($N$556="zákl. přenesená",$J$556,0)</f>
        <v>0</v>
      </c>
      <c r="BH556" s="156">
        <f>IF($N$556="sníž. přenesená",$J$556,0)</f>
        <v>0</v>
      </c>
      <c r="BI556" s="156">
        <f>IF($N$556="nulová",$J$556,0)</f>
        <v>0</v>
      </c>
      <c r="BJ556" s="89" t="s">
        <v>20</v>
      </c>
      <c r="BK556" s="156">
        <f>ROUND($I$556*$H$556,2)</f>
        <v>0</v>
      </c>
      <c r="BL556" s="89" t="s">
        <v>158</v>
      </c>
      <c r="BM556" s="89" t="s">
        <v>835</v>
      </c>
    </row>
    <row r="557" spans="2:63" s="132" customFormat="1" ht="30.75" customHeight="1">
      <c r="B557" s="133"/>
      <c r="C557" s="134"/>
      <c r="D557" s="134" t="s">
        <v>70</v>
      </c>
      <c r="E557" s="143" t="s">
        <v>836</v>
      </c>
      <c r="F557" s="143" t="s">
        <v>837</v>
      </c>
      <c r="G557" s="134"/>
      <c r="H557" s="134"/>
      <c r="J557" s="144">
        <f>$BK$557</f>
        <v>0</v>
      </c>
      <c r="K557" s="134"/>
      <c r="L557" s="137"/>
      <c r="M557" s="138"/>
      <c r="N557" s="134"/>
      <c r="O557" s="134"/>
      <c r="P557" s="139">
        <f>SUM($P$558:$P$565)</f>
        <v>0</v>
      </c>
      <c r="Q557" s="134"/>
      <c r="R557" s="139">
        <f>SUM($R$558:$R$565)</f>
        <v>0.052272</v>
      </c>
      <c r="S557" s="134"/>
      <c r="T557" s="140">
        <f>SUM($T$558:$T$565)</f>
        <v>0</v>
      </c>
      <c r="AR557" s="141" t="s">
        <v>78</v>
      </c>
      <c r="AT557" s="141" t="s">
        <v>70</v>
      </c>
      <c r="AU557" s="141" t="s">
        <v>20</v>
      </c>
      <c r="AY557" s="141" t="s">
        <v>134</v>
      </c>
      <c r="BK557" s="142">
        <f>SUM($BK$558:$BK$565)</f>
        <v>0</v>
      </c>
    </row>
    <row r="558" spans="2:65" s="6" customFormat="1" ht="15.75" customHeight="1">
      <c r="B558" s="23"/>
      <c r="C558" s="148" t="s">
        <v>838</v>
      </c>
      <c r="D558" s="148" t="s">
        <v>136</v>
      </c>
      <c r="E558" s="146" t="s">
        <v>839</v>
      </c>
      <c r="F558" s="147" t="s">
        <v>840</v>
      </c>
      <c r="G558" s="148" t="s">
        <v>139</v>
      </c>
      <c r="H558" s="149">
        <v>14.4</v>
      </c>
      <c r="I558" s="150"/>
      <c r="J558" s="151">
        <f>ROUND($I$558*$H$558,2)</f>
        <v>0</v>
      </c>
      <c r="K558" s="147" t="s">
        <v>140</v>
      </c>
      <c r="L558" s="43"/>
      <c r="M558" s="152"/>
      <c r="N558" s="153" t="s">
        <v>42</v>
      </c>
      <c r="O558" s="24"/>
      <c r="P558" s="24"/>
      <c r="Q558" s="154">
        <v>0.00113</v>
      </c>
      <c r="R558" s="154">
        <f>$Q$558*$H$558</f>
        <v>0.016272</v>
      </c>
      <c r="S558" s="154">
        <v>0</v>
      </c>
      <c r="T558" s="155">
        <f>$S$558*$H$558</f>
        <v>0</v>
      </c>
      <c r="AR558" s="89" t="s">
        <v>158</v>
      </c>
      <c r="AT558" s="89" t="s">
        <v>136</v>
      </c>
      <c r="AU558" s="89" t="s">
        <v>78</v>
      </c>
      <c r="AY558" s="89" t="s">
        <v>134</v>
      </c>
      <c r="BE558" s="156">
        <f>IF($N$558="základní",$J$558,0)</f>
        <v>0</v>
      </c>
      <c r="BF558" s="156">
        <f>IF($N$558="snížená",$J$558,0)</f>
        <v>0</v>
      </c>
      <c r="BG558" s="156">
        <f>IF($N$558="zákl. přenesená",$J$558,0)</f>
        <v>0</v>
      </c>
      <c r="BH558" s="156">
        <f>IF($N$558="sníž. přenesená",$J$558,0)</f>
        <v>0</v>
      </c>
      <c r="BI558" s="156">
        <f>IF($N$558="nulová",$J$558,0)</f>
        <v>0</v>
      </c>
      <c r="BJ558" s="89" t="s">
        <v>20</v>
      </c>
      <c r="BK558" s="156">
        <f>ROUND($I$558*$H$558,2)</f>
        <v>0</v>
      </c>
      <c r="BL558" s="89" t="s">
        <v>158</v>
      </c>
      <c r="BM558" s="89" t="s">
        <v>841</v>
      </c>
    </row>
    <row r="559" spans="2:47" s="6" customFormat="1" ht="16.5" customHeight="1">
      <c r="B559" s="23"/>
      <c r="C559" s="24"/>
      <c r="D559" s="157" t="s">
        <v>142</v>
      </c>
      <c r="E559" s="24"/>
      <c r="F559" s="158" t="s">
        <v>842</v>
      </c>
      <c r="G559" s="24"/>
      <c r="H559" s="24"/>
      <c r="J559" s="24"/>
      <c r="K559" s="24"/>
      <c r="L559" s="43"/>
      <c r="M559" s="56"/>
      <c r="N559" s="24"/>
      <c r="O559" s="24"/>
      <c r="P559" s="24"/>
      <c r="Q559" s="24"/>
      <c r="R559" s="24"/>
      <c r="S559" s="24"/>
      <c r="T559" s="57"/>
      <c r="AT559" s="6" t="s">
        <v>142</v>
      </c>
      <c r="AU559" s="6" t="s">
        <v>78</v>
      </c>
    </row>
    <row r="560" spans="2:51" s="6" customFormat="1" ht="15.75" customHeight="1">
      <c r="B560" s="159"/>
      <c r="C560" s="160"/>
      <c r="D560" s="161" t="s">
        <v>144</v>
      </c>
      <c r="E560" s="160"/>
      <c r="F560" s="162" t="s">
        <v>231</v>
      </c>
      <c r="G560" s="160"/>
      <c r="H560" s="160"/>
      <c r="J560" s="160"/>
      <c r="K560" s="160"/>
      <c r="L560" s="163"/>
      <c r="M560" s="164"/>
      <c r="N560" s="160"/>
      <c r="O560" s="160"/>
      <c r="P560" s="160"/>
      <c r="Q560" s="160"/>
      <c r="R560" s="160"/>
      <c r="S560" s="160"/>
      <c r="T560" s="165"/>
      <c r="AT560" s="166" t="s">
        <v>144</v>
      </c>
      <c r="AU560" s="166" t="s">
        <v>78</v>
      </c>
      <c r="AV560" s="166" t="s">
        <v>20</v>
      </c>
      <c r="AW560" s="166" t="s">
        <v>99</v>
      </c>
      <c r="AX560" s="166" t="s">
        <v>71</v>
      </c>
      <c r="AY560" s="166" t="s">
        <v>134</v>
      </c>
    </row>
    <row r="561" spans="2:51" s="6" customFormat="1" ht="15.75" customHeight="1">
      <c r="B561" s="167"/>
      <c r="C561" s="168"/>
      <c r="D561" s="161" t="s">
        <v>144</v>
      </c>
      <c r="E561" s="168"/>
      <c r="F561" s="169" t="s">
        <v>518</v>
      </c>
      <c r="G561" s="168"/>
      <c r="H561" s="170">
        <v>14.4</v>
      </c>
      <c r="J561" s="168"/>
      <c r="K561" s="168"/>
      <c r="L561" s="171"/>
      <c r="M561" s="172"/>
      <c r="N561" s="168"/>
      <c r="O561" s="168"/>
      <c r="P561" s="168"/>
      <c r="Q561" s="168"/>
      <c r="R561" s="168"/>
      <c r="S561" s="168"/>
      <c r="T561" s="173"/>
      <c r="AT561" s="174" t="s">
        <v>144</v>
      </c>
      <c r="AU561" s="174" t="s">
        <v>78</v>
      </c>
      <c r="AV561" s="174" t="s">
        <v>78</v>
      </c>
      <c r="AW561" s="174" t="s">
        <v>99</v>
      </c>
      <c r="AX561" s="174" t="s">
        <v>20</v>
      </c>
      <c r="AY561" s="174" t="s">
        <v>134</v>
      </c>
    </row>
    <row r="562" spans="2:65" s="6" customFormat="1" ht="15.75" customHeight="1">
      <c r="B562" s="23"/>
      <c r="C562" s="145" t="s">
        <v>843</v>
      </c>
      <c r="D562" s="145" t="s">
        <v>136</v>
      </c>
      <c r="E562" s="146" t="s">
        <v>844</v>
      </c>
      <c r="F562" s="147" t="s">
        <v>845</v>
      </c>
      <c r="G562" s="148" t="s">
        <v>139</v>
      </c>
      <c r="H562" s="149">
        <v>72</v>
      </c>
      <c r="I562" s="150"/>
      <c r="J562" s="151">
        <f>ROUND($I$562*$H$562,2)</f>
        <v>0</v>
      </c>
      <c r="K562" s="147" t="s">
        <v>140</v>
      </c>
      <c r="L562" s="43"/>
      <c r="M562" s="152"/>
      <c r="N562" s="153" t="s">
        <v>42</v>
      </c>
      <c r="O562" s="24"/>
      <c r="P562" s="24"/>
      <c r="Q562" s="154">
        <v>0.0005</v>
      </c>
      <c r="R562" s="154">
        <f>$Q$562*$H$562</f>
        <v>0.036000000000000004</v>
      </c>
      <c r="S562" s="154">
        <v>0</v>
      </c>
      <c r="T562" s="155">
        <f>$S$562*$H$562</f>
        <v>0</v>
      </c>
      <c r="AR562" s="89" t="s">
        <v>158</v>
      </c>
      <c r="AT562" s="89" t="s">
        <v>136</v>
      </c>
      <c r="AU562" s="89" t="s">
        <v>78</v>
      </c>
      <c r="AY562" s="6" t="s">
        <v>134</v>
      </c>
      <c r="BE562" s="156">
        <f>IF($N$562="základní",$J$562,0)</f>
        <v>0</v>
      </c>
      <c r="BF562" s="156">
        <f>IF($N$562="snížená",$J$562,0)</f>
        <v>0</v>
      </c>
      <c r="BG562" s="156">
        <f>IF($N$562="zákl. přenesená",$J$562,0)</f>
        <v>0</v>
      </c>
      <c r="BH562" s="156">
        <f>IF($N$562="sníž. přenesená",$J$562,0)</f>
        <v>0</v>
      </c>
      <c r="BI562" s="156">
        <f>IF($N$562="nulová",$J$562,0)</f>
        <v>0</v>
      </c>
      <c r="BJ562" s="89" t="s">
        <v>20</v>
      </c>
      <c r="BK562" s="156">
        <f>ROUND($I$562*$H$562,2)</f>
        <v>0</v>
      </c>
      <c r="BL562" s="89" t="s">
        <v>158</v>
      </c>
      <c r="BM562" s="89" t="s">
        <v>846</v>
      </c>
    </row>
    <row r="563" spans="2:47" s="6" customFormat="1" ht="16.5" customHeight="1">
      <c r="B563" s="23"/>
      <c r="C563" s="24"/>
      <c r="D563" s="157" t="s">
        <v>142</v>
      </c>
      <c r="E563" s="24"/>
      <c r="F563" s="158" t="s">
        <v>847</v>
      </c>
      <c r="G563" s="24"/>
      <c r="H563" s="24"/>
      <c r="J563" s="24"/>
      <c r="K563" s="24"/>
      <c r="L563" s="43"/>
      <c r="M563" s="56"/>
      <c r="N563" s="24"/>
      <c r="O563" s="24"/>
      <c r="P563" s="24"/>
      <c r="Q563" s="24"/>
      <c r="R563" s="24"/>
      <c r="S563" s="24"/>
      <c r="T563" s="57"/>
      <c r="AT563" s="6" t="s">
        <v>142</v>
      </c>
      <c r="AU563" s="6" t="s">
        <v>78</v>
      </c>
    </row>
    <row r="564" spans="2:51" s="6" customFormat="1" ht="15.75" customHeight="1">
      <c r="B564" s="159"/>
      <c r="C564" s="160"/>
      <c r="D564" s="161" t="s">
        <v>144</v>
      </c>
      <c r="E564" s="160"/>
      <c r="F564" s="162" t="s">
        <v>453</v>
      </c>
      <c r="G564" s="160"/>
      <c r="H564" s="160"/>
      <c r="J564" s="160"/>
      <c r="K564" s="160"/>
      <c r="L564" s="163"/>
      <c r="M564" s="164"/>
      <c r="N564" s="160"/>
      <c r="O564" s="160"/>
      <c r="P564" s="160"/>
      <c r="Q564" s="160"/>
      <c r="R564" s="160"/>
      <c r="S564" s="160"/>
      <c r="T564" s="165"/>
      <c r="AT564" s="166" t="s">
        <v>144</v>
      </c>
      <c r="AU564" s="166" t="s">
        <v>78</v>
      </c>
      <c r="AV564" s="166" t="s">
        <v>20</v>
      </c>
      <c r="AW564" s="166" t="s">
        <v>99</v>
      </c>
      <c r="AX564" s="166" t="s">
        <v>71</v>
      </c>
      <c r="AY564" s="166" t="s">
        <v>134</v>
      </c>
    </row>
    <row r="565" spans="2:51" s="6" customFormat="1" ht="15.75" customHeight="1">
      <c r="B565" s="167"/>
      <c r="C565" s="168"/>
      <c r="D565" s="161" t="s">
        <v>144</v>
      </c>
      <c r="E565" s="168"/>
      <c r="F565" s="169" t="s">
        <v>583</v>
      </c>
      <c r="G565" s="168"/>
      <c r="H565" s="170">
        <v>72</v>
      </c>
      <c r="J565" s="168"/>
      <c r="K565" s="168"/>
      <c r="L565" s="171"/>
      <c r="M565" s="172"/>
      <c r="N565" s="168"/>
      <c r="O565" s="168"/>
      <c r="P565" s="168"/>
      <c r="Q565" s="168"/>
      <c r="R565" s="168"/>
      <c r="S565" s="168"/>
      <c r="T565" s="173"/>
      <c r="AT565" s="174" t="s">
        <v>144</v>
      </c>
      <c r="AU565" s="174" t="s">
        <v>78</v>
      </c>
      <c r="AV565" s="174" t="s">
        <v>78</v>
      </c>
      <c r="AW565" s="174" t="s">
        <v>99</v>
      </c>
      <c r="AX565" s="174" t="s">
        <v>20</v>
      </c>
      <c r="AY565" s="174" t="s">
        <v>134</v>
      </c>
    </row>
    <row r="566" spans="2:63" s="132" customFormat="1" ht="30.75" customHeight="1">
      <c r="B566" s="133"/>
      <c r="C566" s="134"/>
      <c r="D566" s="134" t="s">
        <v>70</v>
      </c>
      <c r="E566" s="143" t="s">
        <v>848</v>
      </c>
      <c r="F566" s="143" t="s">
        <v>849</v>
      </c>
      <c r="G566" s="134"/>
      <c r="H566" s="134"/>
      <c r="J566" s="144">
        <f>$BK$566</f>
        <v>0</v>
      </c>
      <c r="K566" s="134"/>
      <c r="L566" s="137"/>
      <c r="M566" s="138"/>
      <c r="N566" s="134"/>
      <c r="O566" s="134"/>
      <c r="P566" s="139">
        <f>SUM($P$567:$P$592)</f>
        <v>0</v>
      </c>
      <c r="Q566" s="134"/>
      <c r="R566" s="139">
        <f>SUM($R$567:$R$592)</f>
        <v>102.6240145</v>
      </c>
      <c r="S566" s="134"/>
      <c r="T566" s="140">
        <f>SUM($T$567:$T$592)</f>
        <v>0</v>
      </c>
      <c r="AR566" s="141" t="s">
        <v>78</v>
      </c>
      <c r="AT566" s="141" t="s">
        <v>70</v>
      </c>
      <c r="AU566" s="141" t="s">
        <v>20</v>
      </c>
      <c r="AY566" s="141" t="s">
        <v>134</v>
      </c>
      <c r="BK566" s="142">
        <f>SUM($BK$567:$BK$592)</f>
        <v>0</v>
      </c>
    </row>
    <row r="567" spans="2:65" s="6" customFormat="1" ht="15.75" customHeight="1">
      <c r="B567" s="23"/>
      <c r="C567" s="145" t="s">
        <v>850</v>
      </c>
      <c r="D567" s="145" t="s">
        <v>136</v>
      </c>
      <c r="E567" s="146" t="s">
        <v>851</v>
      </c>
      <c r="F567" s="147" t="s">
        <v>852</v>
      </c>
      <c r="G567" s="148" t="s">
        <v>139</v>
      </c>
      <c r="H567" s="149">
        <v>406.275</v>
      </c>
      <c r="I567" s="150"/>
      <c r="J567" s="151">
        <f>ROUND($I$567*$H$567,2)</f>
        <v>0</v>
      </c>
      <c r="K567" s="147" t="s">
        <v>140</v>
      </c>
      <c r="L567" s="43"/>
      <c r="M567" s="152"/>
      <c r="N567" s="153" t="s">
        <v>42</v>
      </c>
      <c r="O567" s="24"/>
      <c r="P567" s="24"/>
      <c r="Q567" s="154">
        <v>0.00518</v>
      </c>
      <c r="R567" s="154">
        <f>$Q$567*$H$567</f>
        <v>2.1045044999999996</v>
      </c>
      <c r="S567" s="154">
        <v>0</v>
      </c>
      <c r="T567" s="155">
        <f>$S$567*$H$567</f>
        <v>0</v>
      </c>
      <c r="AR567" s="89" t="s">
        <v>158</v>
      </c>
      <c r="AT567" s="89" t="s">
        <v>136</v>
      </c>
      <c r="AU567" s="89" t="s">
        <v>78</v>
      </c>
      <c r="AY567" s="6" t="s">
        <v>134</v>
      </c>
      <c r="BE567" s="156">
        <f>IF($N$567="základní",$J$567,0)</f>
        <v>0</v>
      </c>
      <c r="BF567" s="156">
        <f>IF($N$567="snížená",$J$567,0)</f>
        <v>0</v>
      </c>
      <c r="BG567" s="156">
        <f>IF($N$567="zákl. přenesená",$J$567,0)</f>
        <v>0</v>
      </c>
      <c r="BH567" s="156">
        <f>IF($N$567="sníž. přenesená",$J$567,0)</f>
        <v>0</v>
      </c>
      <c r="BI567" s="156">
        <f>IF($N$567="nulová",$J$567,0)</f>
        <v>0</v>
      </c>
      <c r="BJ567" s="89" t="s">
        <v>20</v>
      </c>
      <c r="BK567" s="156">
        <f>ROUND($I$567*$H$567,2)</f>
        <v>0</v>
      </c>
      <c r="BL567" s="89" t="s">
        <v>158</v>
      </c>
      <c r="BM567" s="89" t="s">
        <v>853</v>
      </c>
    </row>
    <row r="568" spans="2:51" s="6" customFormat="1" ht="15.75" customHeight="1">
      <c r="B568" s="159"/>
      <c r="C568" s="160"/>
      <c r="D568" s="157" t="s">
        <v>144</v>
      </c>
      <c r="E568" s="162"/>
      <c r="F568" s="162" t="s">
        <v>453</v>
      </c>
      <c r="G568" s="160"/>
      <c r="H568" s="160"/>
      <c r="J568" s="160"/>
      <c r="K568" s="160"/>
      <c r="L568" s="163"/>
      <c r="M568" s="164"/>
      <c r="N568" s="160"/>
      <c r="O568" s="160"/>
      <c r="P568" s="160"/>
      <c r="Q568" s="160"/>
      <c r="R568" s="160"/>
      <c r="S568" s="160"/>
      <c r="T568" s="165"/>
      <c r="AT568" s="166" t="s">
        <v>144</v>
      </c>
      <c r="AU568" s="166" t="s">
        <v>78</v>
      </c>
      <c r="AV568" s="166" t="s">
        <v>20</v>
      </c>
      <c r="AW568" s="166" t="s">
        <v>99</v>
      </c>
      <c r="AX568" s="166" t="s">
        <v>71</v>
      </c>
      <c r="AY568" s="166" t="s">
        <v>134</v>
      </c>
    </row>
    <row r="569" spans="2:51" s="6" customFormat="1" ht="15.75" customHeight="1">
      <c r="B569" s="167"/>
      <c r="C569" s="168"/>
      <c r="D569" s="161" t="s">
        <v>144</v>
      </c>
      <c r="E569" s="168"/>
      <c r="F569" s="169" t="s">
        <v>583</v>
      </c>
      <c r="G569" s="168"/>
      <c r="H569" s="170">
        <v>72</v>
      </c>
      <c r="J569" s="168"/>
      <c r="K569" s="168"/>
      <c r="L569" s="171"/>
      <c r="M569" s="172"/>
      <c r="N569" s="168"/>
      <c r="O569" s="168"/>
      <c r="P569" s="168"/>
      <c r="Q569" s="168"/>
      <c r="R569" s="168"/>
      <c r="S569" s="168"/>
      <c r="T569" s="173"/>
      <c r="AT569" s="174" t="s">
        <v>144</v>
      </c>
      <c r="AU569" s="174" t="s">
        <v>78</v>
      </c>
      <c r="AV569" s="174" t="s">
        <v>78</v>
      </c>
      <c r="AW569" s="174" t="s">
        <v>99</v>
      </c>
      <c r="AX569" s="174" t="s">
        <v>71</v>
      </c>
      <c r="AY569" s="174" t="s">
        <v>134</v>
      </c>
    </row>
    <row r="570" spans="2:51" s="6" customFormat="1" ht="15.75" customHeight="1">
      <c r="B570" s="159"/>
      <c r="C570" s="160"/>
      <c r="D570" s="161" t="s">
        <v>144</v>
      </c>
      <c r="E570" s="160"/>
      <c r="F570" s="162" t="s">
        <v>763</v>
      </c>
      <c r="G570" s="160"/>
      <c r="H570" s="160"/>
      <c r="J570" s="160"/>
      <c r="K570" s="160"/>
      <c r="L570" s="163"/>
      <c r="M570" s="164"/>
      <c r="N570" s="160"/>
      <c r="O570" s="160"/>
      <c r="P570" s="160"/>
      <c r="Q570" s="160"/>
      <c r="R570" s="160"/>
      <c r="S570" s="160"/>
      <c r="T570" s="165"/>
      <c r="AT570" s="166" t="s">
        <v>144</v>
      </c>
      <c r="AU570" s="166" t="s">
        <v>78</v>
      </c>
      <c r="AV570" s="166" t="s">
        <v>20</v>
      </c>
      <c r="AW570" s="166" t="s">
        <v>99</v>
      </c>
      <c r="AX570" s="166" t="s">
        <v>71</v>
      </c>
      <c r="AY570" s="166" t="s">
        <v>134</v>
      </c>
    </row>
    <row r="571" spans="2:51" s="6" customFormat="1" ht="15.75" customHeight="1">
      <c r="B571" s="167"/>
      <c r="C571" s="168"/>
      <c r="D571" s="161" t="s">
        <v>144</v>
      </c>
      <c r="E571" s="168"/>
      <c r="F571" s="169" t="s">
        <v>854</v>
      </c>
      <c r="G571" s="168"/>
      <c r="H571" s="170">
        <v>334.275</v>
      </c>
      <c r="J571" s="168"/>
      <c r="K571" s="168"/>
      <c r="L571" s="171"/>
      <c r="M571" s="172"/>
      <c r="N571" s="168"/>
      <c r="O571" s="168"/>
      <c r="P571" s="168"/>
      <c r="Q571" s="168"/>
      <c r="R571" s="168"/>
      <c r="S571" s="168"/>
      <c r="T571" s="173"/>
      <c r="AT571" s="174" t="s">
        <v>144</v>
      </c>
      <c r="AU571" s="174" t="s">
        <v>78</v>
      </c>
      <c r="AV571" s="174" t="s">
        <v>78</v>
      </c>
      <c r="AW571" s="174" t="s">
        <v>99</v>
      </c>
      <c r="AX571" s="174" t="s">
        <v>71</v>
      </c>
      <c r="AY571" s="174" t="s">
        <v>134</v>
      </c>
    </row>
    <row r="572" spans="2:51" s="6" customFormat="1" ht="15.75" customHeight="1">
      <c r="B572" s="175"/>
      <c r="C572" s="176"/>
      <c r="D572" s="161" t="s">
        <v>144</v>
      </c>
      <c r="E572" s="176"/>
      <c r="F572" s="177" t="s">
        <v>148</v>
      </c>
      <c r="G572" s="176"/>
      <c r="H572" s="178">
        <v>406.275</v>
      </c>
      <c r="J572" s="176"/>
      <c r="K572" s="176"/>
      <c r="L572" s="179"/>
      <c r="M572" s="180"/>
      <c r="N572" s="176"/>
      <c r="O572" s="176"/>
      <c r="P572" s="176"/>
      <c r="Q572" s="176"/>
      <c r="R572" s="176"/>
      <c r="S572" s="176"/>
      <c r="T572" s="181"/>
      <c r="AT572" s="182" t="s">
        <v>144</v>
      </c>
      <c r="AU572" s="182" t="s">
        <v>78</v>
      </c>
      <c r="AV572" s="182" t="s">
        <v>84</v>
      </c>
      <c r="AW572" s="182" t="s">
        <v>99</v>
      </c>
      <c r="AX572" s="182" t="s">
        <v>20</v>
      </c>
      <c r="AY572" s="182" t="s">
        <v>134</v>
      </c>
    </row>
    <row r="573" spans="2:65" s="6" customFormat="1" ht="15.75" customHeight="1">
      <c r="B573" s="23"/>
      <c r="C573" s="183" t="s">
        <v>855</v>
      </c>
      <c r="D573" s="183" t="s">
        <v>219</v>
      </c>
      <c r="E573" s="184" t="s">
        <v>856</v>
      </c>
      <c r="F573" s="185" t="s">
        <v>857</v>
      </c>
      <c r="G573" s="186" t="s">
        <v>320</v>
      </c>
      <c r="H573" s="187">
        <v>150.3</v>
      </c>
      <c r="I573" s="188"/>
      <c r="J573" s="189">
        <f>ROUND($I$573*$H$573,2)</f>
        <v>0</v>
      </c>
      <c r="K573" s="185"/>
      <c r="L573" s="190"/>
      <c r="M573" s="191"/>
      <c r="N573" s="192" t="s">
        <v>42</v>
      </c>
      <c r="O573" s="24"/>
      <c r="P573" s="24"/>
      <c r="Q573" s="154">
        <v>0.09</v>
      </c>
      <c r="R573" s="154">
        <f>$Q$573*$H$573</f>
        <v>13.527000000000001</v>
      </c>
      <c r="S573" s="154">
        <v>0</v>
      </c>
      <c r="T573" s="155">
        <f>$S$573*$H$573</f>
        <v>0</v>
      </c>
      <c r="AR573" s="89" t="s">
        <v>348</v>
      </c>
      <c r="AT573" s="89" t="s">
        <v>219</v>
      </c>
      <c r="AU573" s="89" t="s">
        <v>78</v>
      </c>
      <c r="AY573" s="6" t="s">
        <v>134</v>
      </c>
      <c r="BE573" s="156">
        <f>IF($N$573="základní",$J$573,0)</f>
        <v>0</v>
      </c>
      <c r="BF573" s="156">
        <f>IF($N$573="snížená",$J$573,0)</f>
        <v>0</v>
      </c>
      <c r="BG573" s="156">
        <f>IF($N$573="zákl. přenesená",$J$573,0)</f>
        <v>0</v>
      </c>
      <c r="BH573" s="156">
        <f>IF($N$573="sníž. přenesená",$J$573,0)</f>
        <v>0</v>
      </c>
      <c r="BI573" s="156">
        <f>IF($N$573="nulová",$J$573,0)</f>
        <v>0</v>
      </c>
      <c r="BJ573" s="89" t="s">
        <v>20</v>
      </c>
      <c r="BK573" s="156">
        <f>ROUND($I$573*$H$573,2)</f>
        <v>0</v>
      </c>
      <c r="BL573" s="89" t="s">
        <v>158</v>
      </c>
      <c r="BM573" s="89" t="s">
        <v>858</v>
      </c>
    </row>
    <row r="574" spans="2:51" s="6" customFormat="1" ht="15.75" customHeight="1">
      <c r="B574" s="159"/>
      <c r="C574" s="160"/>
      <c r="D574" s="157" t="s">
        <v>144</v>
      </c>
      <c r="E574" s="162"/>
      <c r="F574" s="162" t="s">
        <v>859</v>
      </c>
      <c r="G574" s="160"/>
      <c r="H574" s="160"/>
      <c r="J574" s="160"/>
      <c r="K574" s="160"/>
      <c r="L574" s="163"/>
      <c r="M574" s="164"/>
      <c r="N574" s="160"/>
      <c r="O574" s="160"/>
      <c r="P574" s="160"/>
      <c r="Q574" s="160"/>
      <c r="R574" s="160"/>
      <c r="S574" s="160"/>
      <c r="T574" s="165"/>
      <c r="AT574" s="166" t="s">
        <v>144</v>
      </c>
      <c r="AU574" s="166" t="s">
        <v>78</v>
      </c>
      <c r="AV574" s="166" t="s">
        <v>20</v>
      </c>
      <c r="AW574" s="166" t="s">
        <v>99</v>
      </c>
      <c r="AX574" s="166" t="s">
        <v>71</v>
      </c>
      <c r="AY574" s="166" t="s">
        <v>134</v>
      </c>
    </row>
    <row r="575" spans="2:51" s="6" customFormat="1" ht="15.75" customHeight="1">
      <c r="B575" s="167"/>
      <c r="C575" s="168"/>
      <c r="D575" s="161" t="s">
        <v>144</v>
      </c>
      <c r="E575" s="168"/>
      <c r="F575" s="169" t="s">
        <v>860</v>
      </c>
      <c r="G575" s="168"/>
      <c r="H575" s="170">
        <v>150.3</v>
      </c>
      <c r="J575" s="168"/>
      <c r="K575" s="168"/>
      <c r="L575" s="171"/>
      <c r="M575" s="172"/>
      <c r="N575" s="168"/>
      <c r="O575" s="168"/>
      <c r="P575" s="168"/>
      <c r="Q575" s="168"/>
      <c r="R575" s="168"/>
      <c r="S575" s="168"/>
      <c r="T575" s="173"/>
      <c r="AT575" s="174" t="s">
        <v>144</v>
      </c>
      <c r="AU575" s="174" t="s">
        <v>78</v>
      </c>
      <c r="AV575" s="174" t="s">
        <v>78</v>
      </c>
      <c r="AW575" s="174" t="s">
        <v>99</v>
      </c>
      <c r="AX575" s="174" t="s">
        <v>20</v>
      </c>
      <c r="AY575" s="174" t="s">
        <v>134</v>
      </c>
    </row>
    <row r="576" spans="2:65" s="6" customFormat="1" ht="15.75" customHeight="1">
      <c r="B576" s="23"/>
      <c r="C576" s="183" t="s">
        <v>861</v>
      </c>
      <c r="D576" s="183" t="s">
        <v>219</v>
      </c>
      <c r="E576" s="184" t="s">
        <v>862</v>
      </c>
      <c r="F576" s="185" t="s">
        <v>863</v>
      </c>
      <c r="G576" s="186" t="s">
        <v>320</v>
      </c>
      <c r="H576" s="187">
        <v>604.2</v>
      </c>
      <c r="I576" s="188"/>
      <c r="J576" s="189">
        <f>ROUND($I$576*$H$576,2)</f>
        <v>0</v>
      </c>
      <c r="K576" s="185"/>
      <c r="L576" s="190"/>
      <c r="M576" s="191"/>
      <c r="N576" s="192" t="s">
        <v>42</v>
      </c>
      <c r="O576" s="24"/>
      <c r="P576" s="24"/>
      <c r="Q576" s="154">
        <v>0.09</v>
      </c>
      <c r="R576" s="154">
        <f>$Q$576*$H$576</f>
        <v>54.378</v>
      </c>
      <c r="S576" s="154">
        <v>0</v>
      </c>
      <c r="T576" s="155">
        <f>$S$576*$H$576</f>
        <v>0</v>
      </c>
      <c r="AR576" s="89" t="s">
        <v>348</v>
      </c>
      <c r="AT576" s="89" t="s">
        <v>219</v>
      </c>
      <c r="AU576" s="89" t="s">
        <v>78</v>
      </c>
      <c r="AY576" s="6" t="s">
        <v>134</v>
      </c>
      <c r="BE576" s="156">
        <f>IF($N$576="základní",$J$576,0)</f>
        <v>0</v>
      </c>
      <c r="BF576" s="156">
        <f>IF($N$576="snížená",$J$576,0)</f>
        <v>0</v>
      </c>
      <c r="BG576" s="156">
        <f>IF($N$576="zákl. přenesená",$J$576,0)</f>
        <v>0</v>
      </c>
      <c r="BH576" s="156">
        <f>IF($N$576="sníž. přenesená",$J$576,0)</f>
        <v>0</v>
      </c>
      <c r="BI576" s="156">
        <f>IF($N$576="nulová",$J$576,0)</f>
        <v>0</v>
      </c>
      <c r="BJ576" s="89" t="s">
        <v>20</v>
      </c>
      <c r="BK576" s="156">
        <f>ROUND($I$576*$H$576,2)</f>
        <v>0</v>
      </c>
      <c r="BL576" s="89" t="s">
        <v>158</v>
      </c>
      <c r="BM576" s="89" t="s">
        <v>864</v>
      </c>
    </row>
    <row r="577" spans="2:51" s="6" customFormat="1" ht="15.75" customHeight="1">
      <c r="B577" s="159"/>
      <c r="C577" s="160"/>
      <c r="D577" s="157" t="s">
        <v>144</v>
      </c>
      <c r="E577" s="162"/>
      <c r="F577" s="162" t="s">
        <v>859</v>
      </c>
      <c r="G577" s="160"/>
      <c r="H577" s="160"/>
      <c r="J577" s="160"/>
      <c r="K577" s="160"/>
      <c r="L577" s="163"/>
      <c r="M577" s="164"/>
      <c r="N577" s="160"/>
      <c r="O577" s="160"/>
      <c r="P577" s="160"/>
      <c r="Q577" s="160"/>
      <c r="R577" s="160"/>
      <c r="S577" s="160"/>
      <c r="T577" s="165"/>
      <c r="AT577" s="166" t="s">
        <v>144</v>
      </c>
      <c r="AU577" s="166" t="s">
        <v>78</v>
      </c>
      <c r="AV577" s="166" t="s">
        <v>20</v>
      </c>
      <c r="AW577" s="166" t="s">
        <v>99</v>
      </c>
      <c r="AX577" s="166" t="s">
        <v>71</v>
      </c>
      <c r="AY577" s="166" t="s">
        <v>134</v>
      </c>
    </row>
    <row r="578" spans="2:51" s="6" customFormat="1" ht="15.75" customHeight="1">
      <c r="B578" s="167"/>
      <c r="C578" s="168"/>
      <c r="D578" s="161" t="s">
        <v>144</v>
      </c>
      <c r="E578" s="168"/>
      <c r="F578" s="169" t="s">
        <v>865</v>
      </c>
      <c r="G578" s="168"/>
      <c r="H578" s="170">
        <v>604.2</v>
      </c>
      <c r="J578" s="168"/>
      <c r="K578" s="168"/>
      <c r="L578" s="171"/>
      <c r="M578" s="172"/>
      <c r="N578" s="168"/>
      <c r="O578" s="168"/>
      <c r="P578" s="168"/>
      <c r="Q578" s="168"/>
      <c r="R578" s="168"/>
      <c r="S578" s="168"/>
      <c r="T578" s="173"/>
      <c r="AT578" s="174" t="s">
        <v>144</v>
      </c>
      <c r="AU578" s="174" t="s">
        <v>78</v>
      </c>
      <c r="AV578" s="174" t="s">
        <v>78</v>
      </c>
      <c r="AW578" s="174" t="s">
        <v>99</v>
      </c>
      <c r="AX578" s="174" t="s">
        <v>20</v>
      </c>
      <c r="AY578" s="174" t="s">
        <v>134</v>
      </c>
    </row>
    <row r="579" spans="2:65" s="6" customFormat="1" ht="15.75" customHeight="1">
      <c r="B579" s="23"/>
      <c r="C579" s="183" t="s">
        <v>866</v>
      </c>
      <c r="D579" s="183" t="s">
        <v>219</v>
      </c>
      <c r="E579" s="184" t="s">
        <v>867</v>
      </c>
      <c r="F579" s="185" t="s">
        <v>868</v>
      </c>
      <c r="G579" s="186" t="s">
        <v>139</v>
      </c>
      <c r="H579" s="187">
        <v>105</v>
      </c>
      <c r="I579" s="188"/>
      <c r="J579" s="189">
        <f>ROUND($I$579*$H$579,2)</f>
        <v>0</v>
      </c>
      <c r="K579" s="185"/>
      <c r="L579" s="190"/>
      <c r="M579" s="191"/>
      <c r="N579" s="192" t="s">
        <v>42</v>
      </c>
      <c r="O579" s="24"/>
      <c r="P579" s="24"/>
      <c r="Q579" s="154">
        <v>0.06</v>
      </c>
      <c r="R579" s="154">
        <f>$Q$579*$H$579</f>
        <v>6.3</v>
      </c>
      <c r="S579" s="154">
        <v>0</v>
      </c>
      <c r="T579" s="155">
        <f>$S$579*$H$579</f>
        <v>0</v>
      </c>
      <c r="AR579" s="89" t="s">
        <v>348</v>
      </c>
      <c r="AT579" s="89" t="s">
        <v>219</v>
      </c>
      <c r="AU579" s="89" t="s">
        <v>78</v>
      </c>
      <c r="AY579" s="6" t="s">
        <v>134</v>
      </c>
      <c r="BE579" s="156">
        <f>IF($N$579="základní",$J$579,0)</f>
        <v>0</v>
      </c>
      <c r="BF579" s="156">
        <f>IF($N$579="snížená",$J$579,0)</f>
        <v>0</v>
      </c>
      <c r="BG579" s="156">
        <f>IF($N$579="zákl. přenesená",$J$579,0)</f>
        <v>0</v>
      </c>
      <c r="BH579" s="156">
        <f>IF($N$579="sníž. přenesená",$J$579,0)</f>
        <v>0</v>
      </c>
      <c r="BI579" s="156">
        <f>IF($N$579="nulová",$J$579,0)</f>
        <v>0</v>
      </c>
      <c r="BJ579" s="89" t="s">
        <v>20</v>
      </c>
      <c r="BK579" s="156">
        <f>ROUND($I$579*$H$579,2)</f>
        <v>0</v>
      </c>
      <c r="BL579" s="89" t="s">
        <v>158</v>
      </c>
      <c r="BM579" s="89" t="s">
        <v>869</v>
      </c>
    </row>
    <row r="580" spans="2:65" s="6" customFormat="1" ht="15.75" customHeight="1">
      <c r="B580" s="23"/>
      <c r="C580" s="186" t="s">
        <v>870</v>
      </c>
      <c r="D580" s="186" t="s">
        <v>219</v>
      </c>
      <c r="E580" s="184" t="s">
        <v>871</v>
      </c>
      <c r="F580" s="185" t="s">
        <v>872</v>
      </c>
      <c r="G580" s="186" t="s">
        <v>139</v>
      </c>
      <c r="H580" s="187">
        <v>80</v>
      </c>
      <c r="I580" s="188"/>
      <c r="J580" s="189">
        <f>ROUND($I$580*$H$580,2)</f>
        <v>0</v>
      </c>
      <c r="K580" s="185"/>
      <c r="L580" s="190"/>
      <c r="M580" s="191"/>
      <c r="N580" s="192" t="s">
        <v>42</v>
      </c>
      <c r="O580" s="24"/>
      <c r="P580" s="24"/>
      <c r="Q580" s="154">
        <v>0.2</v>
      </c>
      <c r="R580" s="154">
        <f>$Q$580*$H$580</f>
        <v>16</v>
      </c>
      <c r="S580" s="154">
        <v>0</v>
      </c>
      <c r="T580" s="155">
        <f>$S$580*$H$580</f>
        <v>0</v>
      </c>
      <c r="AR580" s="89" t="s">
        <v>348</v>
      </c>
      <c r="AT580" s="89" t="s">
        <v>219</v>
      </c>
      <c r="AU580" s="89" t="s">
        <v>78</v>
      </c>
      <c r="AY580" s="89" t="s">
        <v>134</v>
      </c>
      <c r="BE580" s="156">
        <f>IF($N$580="základní",$J$580,0)</f>
        <v>0</v>
      </c>
      <c r="BF580" s="156">
        <f>IF($N$580="snížená",$J$580,0)</f>
        <v>0</v>
      </c>
      <c r="BG580" s="156">
        <f>IF($N$580="zákl. přenesená",$J$580,0)</f>
        <v>0</v>
      </c>
      <c r="BH580" s="156">
        <f>IF($N$580="sníž. přenesená",$J$580,0)</f>
        <v>0</v>
      </c>
      <c r="BI580" s="156">
        <f>IF($N$580="nulová",$J$580,0)</f>
        <v>0</v>
      </c>
      <c r="BJ580" s="89" t="s">
        <v>20</v>
      </c>
      <c r="BK580" s="156">
        <f>ROUND($I$580*$H$580,2)</f>
        <v>0</v>
      </c>
      <c r="BL580" s="89" t="s">
        <v>158</v>
      </c>
      <c r="BM580" s="89" t="s">
        <v>873</v>
      </c>
    </row>
    <row r="581" spans="2:51" s="6" customFormat="1" ht="15.75" customHeight="1">
      <c r="B581" s="167"/>
      <c r="C581" s="168"/>
      <c r="D581" s="157" t="s">
        <v>144</v>
      </c>
      <c r="E581" s="169"/>
      <c r="F581" s="169" t="s">
        <v>874</v>
      </c>
      <c r="G581" s="168"/>
      <c r="H581" s="170">
        <v>80</v>
      </c>
      <c r="J581" s="168"/>
      <c r="K581" s="168"/>
      <c r="L581" s="171"/>
      <c r="M581" s="172"/>
      <c r="N581" s="168"/>
      <c r="O581" s="168"/>
      <c r="P581" s="168"/>
      <c r="Q581" s="168"/>
      <c r="R581" s="168"/>
      <c r="S581" s="168"/>
      <c r="T581" s="173"/>
      <c r="AT581" s="174" t="s">
        <v>144</v>
      </c>
      <c r="AU581" s="174" t="s">
        <v>78</v>
      </c>
      <c r="AV581" s="174" t="s">
        <v>78</v>
      </c>
      <c r="AW581" s="174" t="s">
        <v>99</v>
      </c>
      <c r="AX581" s="174" t="s">
        <v>20</v>
      </c>
      <c r="AY581" s="174" t="s">
        <v>134</v>
      </c>
    </row>
    <row r="582" spans="2:65" s="6" customFormat="1" ht="15.75" customHeight="1">
      <c r="B582" s="23"/>
      <c r="C582" s="183" t="s">
        <v>875</v>
      </c>
      <c r="D582" s="183" t="s">
        <v>219</v>
      </c>
      <c r="E582" s="184" t="s">
        <v>876</v>
      </c>
      <c r="F582" s="185" t="s">
        <v>877</v>
      </c>
      <c r="G582" s="186" t="s">
        <v>139</v>
      </c>
      <c r="H582" s="187">
        <v>47</v>
      </c>
      <c r="I582" s="188"/>
      <c r="J582" s="189">
        <f>ROUND($I$582*$H$582,2)</f>
        <v>0</v>
      </c>
      <c r="K582" s="185"/>
      <c r="L582" s="190"/>
      <c r="M582" s="191"/>
      <c r="N582" s="192" t="s">
        <v>42</v>
      </c>
      <c r="O582" s="24"/>
      <c r="P582" s="24"/>
      <c r="Q582" s="154">
        <v>0.015</v>
      </c>
      <c r="R582" s="154">
        <f>$Q$582*$H$582</f>
        <v>0.705</v>
      </c>
      <c r="S582" s="154">
        <v>0</v>
      </c>
      <c r="T582" s="155">
        <f>$S$582*$H$582</f>
        <v>0</v>
      </c>
      <c r="AR582" s="89" t="s">
        <v>348</v>
      </c>
      <c r="AT582" s="89" t="s">
        <v>219</v>
      </c>
      <c r="AU582" s="89" t="s">
        <v>78</v>
      </c>
      <c r="AY582" s="6" t="s">
        <v>134</v>
      </c>
      <c r="BE582" s="156">
        <f>IF($N$582="základní",$J$582,0)</f>
        <v>0</v>
      </c>
      <c r="BF582" s="156">
        <f>IF($N$582="snížená",$J$582,0)</f>
        <v>0</v>
      </c>
      <c r="BG582" s="156">
        <f>IF($N$582="zákl. přenesená",$J$582,0)</f>
        <v>0</v>
      </c>
      <c r="BH582" s="156">
        <f>IF($N$582="sníž. přenesená",$J$582,0)</f>
        <v>0</v>
      </c>
      <c r="BI582" s="156">
        <f>IF($N$582="nulová",$J$582,0)</f>
        <v>0</v>
      </c>
      <c r="BJ582" s="89" t="s">
        <v>20</v>
      </c>
      <c r="BK582" s="156">
        <f>ROUND($I$582*$H$582,2)</f>
        <v>0</v>
      </c>
      <c r="BL582" s="89" t="s">
        <v>158</v>
      </c>
      <c r="BM582" s="89" t="s">
        <v>878</v>
      </c>
    </row>
    <row r="583" spans="2:65" s="6" customFormat="1" ht="15.75" customHeight="1">
      <c r="B583" s="23"/>
      <c r="C583" s="186" t="s">
        <v>879</v>
      </c>
      <c r="D583" s="186" t="s">
        <v>219</v>
      </c>
      <c r="E583" s="184" t="s">
        <v>880</v>
      </c>
      <c r="F583" s="185" t="s">
        <v>881</v>
      </c>
      <c r="G583" s="186" t="s">
        <v>139</v>
      </c>
      <c r="H583" s="187">
        <v>64.634</v>
      </c>
      <c r="I583" s="188"/>
      <c r="J583" s="189">
        <f>ROUND($I$583*$H$583,2)</f>
        <v>0</v>
      </c>
      <c r="K583" s="185"/>
      <c r="L583" s="190"/>
      <c r="M583" s="191"/>
      <c r="N583" s="192" t="s">
        <v>42</v>
      </c>
      <c r="O583" s="24"/>
      <c r="P583" s="24"/>
      <c r="Q583" s="154">
        <v>0.015</v>
      </c>
      <c r="R583" s="154">
        <f>$Q$583*$H$583</f>
        <v>0.96951</v>
      </c>
      <c r="S583" s="154">
        <v>0</v>
      </c>
      <c r="T583" s="155">
        <f>$S$583*$H$583</f>
        <v>0</v>
      </c>
      <c r="AR583" s="89" t="s">
        <v>348</v>
      </c>
      <c r="AT583" s="89" t="s">
        <v>219</v>
      </c>
      <c r="AU583" s="89" t="s">
        <v>78</v>
      </c>
      <c r="AY583" s="89" t="s">
        <v>134</v>
      </c>
      <c r="BE583" s="156">
        <f>IF($N$583="základní",$J$583,0)</f>
        <v>0</v>
      </c>
      <c r="BF583" s="156">
        <f>IF($N$583="snížená",$J$583,0)</f>
        <v>0</v>
      </c>
      <c r="BG583" s="156">
        <f>IF($N$583="zákl. přenesená",$J$583,0)</f>
        <v>0</v>
      </c>
      <c r="BH583" s="156">
        <f>IF($N$583="sníž. přenesená",$J$583,0)</f>
        <v>0</v>
      </c>
      <c r="BI583" s="156">
        <f>IF($N$583="nulová",$J$583,0)</f>
        <v>0</v>
      </c>
      <c r="BJ583" s="89" t="s">
        <v>20</v>
      </c>
      <c r="BK583" s="156">
        <f>ROUND($I$583*$H$583,2)</f>
        <v>0</v>
      </c>
      <c r="BL583" s="89" t="s">
        <v>158</v>
      </c>
      <c r="BM583" s="89" t="s">
        <v>882</v>
      </c>
    </row>
    <row r="584" spans="2:47" s="6" customFormat="1" ht="16.5" customHeight="1">
      <c r="B584" s="23"/>
      <c r="C584" s="24"/>
      <c r="D584" s="157" t="s">
        <v>142</v>
      </c>
      <c r="E584" s="24"/>
      <c r="F584" s="158" t="s">
        <v>883</v>
      </c>
      <c r="G584" s="24"/>
      <c r="H584" s="24"/>
      <c r="J584" s="24"/>
      <c r="K584" s="24"/>
      <c r="L584" s="43"/>
      <c r="M584" s="56"/>
      <c r="N584" s="24"/>
      <c r="O584" s="24"/>
      <c r="P584" s="24"/>
      <c r="Q584" s="24"/>
      <c r="R584" s="24"/>
      <c r="S584" s="24"/>
      <c r="T584" s="57"/>
      <c r="AT584" s="6" t="s">
        <v>142</v>
      </c>
      <c r="AU584" s="6" t="s">
        <v>78</v>
      </c>
    </row>
    <row r="585" spans="2:51" s="6" customFormat="1" ht="15.75" customHeight="1">
      <c r="B585" s="159"/>
      <c r="C585" s="160"/>
      <c r="D585" s="161" t="s">
        <v>144</v>
      </c>
      <c r="E585" s="160"/>
      <c r="F585" s="162" t="s">
        <v>884</v>
      </c>
      <c r="G585" s="160"/>
      <c r="H585" s="160"/>
      <c r="J585" s="160"/>
      <c r="K585" s="160"/>
      <c r="L585" s="163"/>
      <c r="M585" s="164"/>
      <c r="N585" s="160"/>
      <c r="O585" s="160"/>
      <c r="P585" s="160"/>
      <c r="Q585" s="160"/>
      <c r="R585" s="160"/>
      <c r="S585" s="160"/>
      <c r="T585" s="165"/>
      <c r="AT585" s="166" t="s">
        <v>144</v>
      </c>
      <c r="AU585" s="166" t="s">
        <v>78</v>
      </c>
      <c r="AV585" s="166" t="s">
        <v>20</v>
      </c>
      <c r="AW585" s="166" t="s">
        <v>99</v>
      </c>
      <c r="AX585" s="166" t="s">
        <v>71</v>
      </c>
      <c r="AY585" s="166" t="s">
        <v>134</v>
      </c>
    </row>
    <row r="586" spans="2:51" s="6" customFormat="1" ht="15.75" customHeight="1">
      <c r="B586" s="167"/>
      <c r="C586" s="168"/>
      <c r="D586" s="161" t="s">
        <v>144</v>
      </c>
      <c r="E586" s="168"/>
      <c r="F586" s="169" t="s">
        <v>600</v>
      </c>
      <c r="G586" s="168"/>
      <c r="H586" s="170">
        <v>64.634</v>
      </c>
      <c r="J586" s="168"/>
      <c r="K586" s="168"/>
      <c r="L586" s="171"/>
      <c r="M586" s="172"/>
      <c r="N586" s="168"/>
      <c r="O586" s="168"/>
      <c r="P586" s="168"/>
      <c r="Q586" s="168"/>
      <c r="R586" s="168"/>
      <c r="S586" s="168"/>
      <c r="T586" s="173"/>
      <c r="AT586" s="174" t="s">
        <v>144</v>
      </c>
      <c r="AU586" s="174" t="s">
        <v>78</v>
      </c>
      <c r="AV586" s="174" t="s">
        <v>78</v>
      </c>
      <c r="AW586" s="174" t="s">
        <v>99</v>
      </c>
      <c r="AX586" s="174" t="s">
        <v>20</v>
      </c>
      <c r="AY586" s="174" t="s">
        <v>134</v>
      </c>
    </row>
    <row r="587" spans="2:65" s="6" customFormat="1" ht="15.75" customHeight="1">
      <c r="B587" s="23"/>
      <c r="C587" s="183" t="s">
        <v>885</v>
      </c>
      <c r="D587" s="183" t="s">
        <v>219</v>
      </c>
      <c r="E587" s="184" t="s">
        <v>886</v>
      </c>
      <c r="F587" s="185" t="s">
        <v>887</v>
      </c>
      <c r="G587" s="186" t="s">
        <v>320</v>
      </c>
      <c r="H587" s="187">
        <v>20</v>
      </c>
      <c r="I587" s="188"/>
      <c r="J587" s="189">
        <f>ROUND($I$587*$H$587,2)</f>
        <v>0</v>
      </c>
      <c r="K587" s="185"/>
      <c r="L587" s="190"/>
      <c r="M587" s="191"/>
      <c r="N587" s="192" t="s">
        <v>42</v>
      </c>
      <c r="O587" s="24"/>
      <c r="P587" s="24"/>
      <c r="Q587" s="154">
        <v>0.08</v>
      </c>
      <c r="R587" s="154">
        <f>$Q$587*$H$587</f>
        <v>1.6</v>
      </c>
      <c r="S587" s="154">
        <v>0</v>
      </c>
      <c r="T587" s="155">
        <f>$S$587*$H$587</f>
        <v>0</v>
      </c>
      <c r="AR587" s="89" t="s">
        <v>348</v>
      </c>
      <c r="AT587" s="89" t="s">
        <v>219</v>
      </c>
      <c r="AU587" s="89" t="s">
        <v>78</v>
      </c>
      <c r="AY587" s="6" t="s">
        <v>134</v>
      </c>
      <c r="BE587" s="156">
        <f>IF($N$587="základní",$J$587,0)</f>
        <v>0</v>
      </c>
      <c r="BF587" s="156">
        <f>IF($N$587="snížená",$J$587,0)</f>
        <v>0</v>
      </c>
      <c r="BG587" s="156">
        <f>IF($N$587="zákl. přenesená",$J$587,0)</f>
        <v>0</v>
      </c>
      <c r="BH587" s="156">
        <f>IF($N$587="sníž. přenesená",$J$587,0)</f>
        <v>0</v>
      </c>
      <c r="BI587" s="156">
        <f>IF($N$587="nulová",$J$587,0)</f>
        <v>0</v>
      </c>
      <c r="BJ587" s="89" t="s">
        <v>20</v>
      </c>
      <c r="BK587" s="156">
        <f>ROUND($I$587*$H$587,2)</f>
        <v>0</v>
      </c>
      <c r="BL587" s="89" t="s">
        <v>158</v>
      </c>
      <c r="BM587" s="89" t="s">
        <v>888</v>
      </c>
    </row>
    <row r="588" spans="2:51" s="6" customFormat="1" ht="15.75" customHeight="1">
      <c r="B588" s="167"/>
      <c r="C588" s="168"/>
      <c r="D588" s="157" t="s">
        <v>144</v>
      </c>
      <c r="E588" s="169"/>
      <c r="F588" s="169" t="s">
        <v>889</v>
      </c>
      <c r="G588" s="168"/>
      <c r="H588" s="170">
        <v>20</v>
      </c>
      <c r="J588" s="168"/>
      <c r="K588" s="168"/>
      <c r="L588" s="171"/>
      <c r="M588" s="172"/>
      <c r="N588" s="168"/>
      <c r="O588" s="168"/>
      <c r="P588" s="168"/>
      <c r="Q588" s="168"/>
      <c r="R588" s="168"/>
      <c r="S588" s="168"/>
      <c r="T588" s="173"/>
      <c r="AT588" s="174" t="s">
        <v>144</v>
      </c>
      <c r="AU588" s="174" t="s">
        <v>78</v>
      </c>
      <c r="AV588" s="174" t="s">
        <v>78</v>
      </c>
      <c r="AW588" s="174" t="s">
        <v>99</v>
      </c>
      <c r="AX588" s="174" t="s">
        <v>20</v>
      </c>
      <c r="AY588" s="174" t="s">
        <v>134</v>
      </c>
    </row>
    <row r="589" spans="2:65" s="6" customFormat="1" ht="15.75" customHeight="1">
      <c r="B589" s="23"/>
      <c r="C589" s="183" t="s">
        <v>890</v>
      </c>
      <c r="D589" s="183" t="s">
        <v>219</v>
      </c>
      <c r="E589" s="184" t="s">
        <v>891</v>
      </c>
      <c r="F589" s="185" t="s">
        <v>892</v>
      </c>
      <c r="G589" s="186" t="s">
        <v>365</v>
      </c>
      <c r="H589" s="187">
        <v>2</v>
      </c>
      <c r="I589" s="188"/>
      <c r="J589" s="189">
        <f>ROUND($I$589*$H$589,2)</f>
        <v>0</v>
      </c>
      <c r="K589" s="185"/>
      <c r="L589" s="190"/>
      <c r="M589" s="191"/>
      <c r="N589" s="192" t="s">
        <v>42</v>
      </c>
      <c r="O589" s="24"/>
      <c r="P589" s="24"/>
      <c r="Q589" s="154">
        <v>0</v>
      </c>
      <c r="R589" s="154">
        <f>$Q$589*$H$589</f>
        <v>0</v>
      </c>
      <c r="S589" s="154">
        <v>0</v>
      </c>
      <c r="T589" s="155">
        <f>$S$589*$H$589</f>
        <v>0</v>
      </c>
      <c r="AR589" s="89" t="s">
        <v>348</v>
      </c>
      <c r="AT589" s="89" t="s">
        <v>219</v>
      </c>
      <c r="AU589" s="89" t="s">
        <v>78</v>
      </c>
      <c r="AY589" s="6" t="s">
        <v>134</v>
      </c>
      <c r="BE589" s="156">
        <f>IF($N$589="základní",$J$589,0)</f>
        <v>0</v>
      </c>
      <c r="BF589" s="156">
        <f>IF($N$589="snížená",$J$589,0)</f>
        <v>0</v>
      </c>
      <c r="BG589" s="156">
        <f>IF($N$589="zákl. přenesená",$J$589,0)</f>
        <v>0</v>
      </c>
      <c r="BH589" s="156">
        <f>IF($N$589="sníž. přenesená",$J$589,0)</f>
        <v>0</v>
      </c>
      <c r="BI589" s="156">
        <f>IF($N$589="nulová",$J$589,0)</f>
        <v>0</v>
      </c>
      <c r="BJ589" s="89" t="s">
        <v>20</v>
      </c>
      <c r="BK589" s="156">
        <f>ROUND($I$589*$H$589,2)</f>
        <v>0</v>
      </c>
      <c r="BL589" s="89" t="s">
        <v>158</v>
      </c>
      <c r="BM589" s="89" t="s">
        <v>893</v>
      </c>
    </row>
    <row r="590" spans="2:65" s="6" customFormat="1" ht="15.75" customHeight="1">
      <c r="B590" s="23"/>
      <c r="C590" s="186" t="s">
        <v>894</v>
      </c>
      <c r="D590" s="186" t="s">
        <v>219</v>
      </c>
      <c r="E590" s="184" t="s">
        <v>895</v>
      </c>
      <c r="F590" s="185" t="s">
        <v>896</v>
      </c>
      <c r="G590" s="186" t="s">
        <v>365</v>
      </c>
      <c r="H590" s="187">
        <v>2</v>
      </c>
      <c r="I590" s="188"/>
      <c r="J590" s="189">
        <f>ROUND($I$590*$H$590,2)</f>
        <v>0</v>
      </c>
      <c r="K590" s="185"/>
      <c r="L590" s="190"/>
      <c r="M590" s="191"/>
      <c r="N590" s="192" t="s">
        <v>42</v>
      </c>
      <c r="O590" s="24"/>
      <c r="P590" s="24"/>
      <c r="Q590" s="154">
        <v>0</v>
      </c>
      <c r="R590" s="154">
        <f>$Q$590*$H$590</f>
        <v>0</v>
      </c>
      <c r="S590" s="154">
        <v>0</v>
      </c>
      <c r="T590" s="155">
        <f>$S$590*$H$590</f>
        <v>0</v>
      </c>
      <c r="AR590" s="89" t="s">
        <v>348</v>
      </c>
      <c r="AT590" s="89" t="s">
        <v>219</v>
      </c>
      <c r="AU590" s="89" t="s">
        <v>78</v>
      </c>
      <c r="AY590" s="89" t="s">
        <v>134</v>
      </c>
      <c r="BE590" s="156">
        <f>IF($N$590="základní",$J$590,0)</f>
        <v>0</v>
      </c>
      <c r="BF590" s="156">
        <f>IF($N$590="snížená",$J$590,0)</f>
        <v>0</v>
      </c>
      <c r="BG590" s="156">
        <f>IF($N$590="zákl. přenesená",$J$590,0)</f>
        <v>0</v>
      </c>
      <c r="BH590" s="156">
        <f>IF($N$590="sníž. přenesená",$J$590,0)</f>
        <v>0</v>
      </c>
      <c r="BI590" s="156">
        <f>IF($N$590="nulová",$J$590,0)</f>
        <v>0</v>
      </c>
      <c r="BJ590" s="89" t="s">
        <v>20</v>
      </c>
      <c r="BK590" s="156">
        <f>ROUND($I$590*$H$590,2)</f>
        <v>0</v>
      </c>
      <c r="BL590" s="89" t="s">
        <v>158</v>
      </c>
      <c r="BM590" s="89" t="s">
        <v>897</v>
      </c>
    </row>
    <row r="591" spans="2:65" s="6" customFormat="1" ht="15.75" customHeight="1">
      <c r="B591" s="23"/>
      <c r="C591" s="186" t="s">
        <v>898</v>
      </c>
      <c r="D591" s="186" t="s">
        <v>219</v>
      </c>
      <c r="E591" s="184" t="s">
        <v>899</v>
      </c>
      <c r="F591" s="185" t="s">
        <v>900</v>
      </c>
      <c r="G591" s="186" t="s">
        <v>320</v>
      </c>
      <c r="H591" s="187">
        <v>34.5</v>
      </c>
      <c r="I591" s="188"/>
      <c r="J591" s="189">
        <f>ROUND($I$591*$H$591,2)</f>
        <v>0</v>
      </c>
      <c r="K591" s="185"/>
      <c r="L591" s="190"/>
      <c r="M591" s="191"/>
      <c r="N591" s="192" t="s">
        <v>42</v>
      </c>
      <c r="O591" s="24"/>
      <c r="P591" s="24"/>
      <c r="Q591" s="154">
        <v>0</v>
      </c>
      <c r="R591" s="154">
        <f>$Q$591*$H$591</f>
        <v>0</v>
      </c>
      <c r="S591" s="154">
        <v>0</v>
      </c>
      <c r="T591" s="155">
        <f>$S$591*$H$591</f>
        <v>0</v>
      </c>
      <c r="AR591" s="89" t="s">
        <v>348</v>
      </c>
      <c r="AT591" s="89" t="s">
        <v>219</v>
      </c>
      <c r="AU591" s="89" t="s">
        <v>78</v>
      </c>
      <c r="AY591" s="89" t="s">
        <v>134</v>
      </c>
      <c r="BE591" s="156">
        <f>IF($N$591="základní",$J$591,0)</f>
        <v>0</v>
      </c>
      <c r="BF591" s="156">
        <f>IF($N$591="snížená",$J$591,0)</f>
        <v>0</v>
      </c>
      <c r="BG591" s="156">
        <f>IF($N$591="zákl. přenesená",$J$591,0)</f>
        <v>0</v>
      </c>
      <c r="BH591" s="156">
        <f>IF($N$591="sníž. přenesená",$J$591,0)</f>
        <v>0</v>
      </c>
      <c r="BI591" s="156">
        <f>IF($N$591="nulová",$J$591,0)</f>
        <v>0</v>
      </c>
      <c r="BJ591" s="89" t="s">
        <v>20</v>
      </c>
      <c r="BK591" s="156">
        <f>ROUND($I$591*$H$591,2)</f>
        <v>0</v>
      </c>
      <c r="BL591" s="89" t="s">
        <v>158</v>
      </c>
      <c r="BM591" s="89" t="s">
        <v>901</v>
      </c>
    </row>
    <row r="592" spans="2:65" s="6" customFormat="1" ht="15.75" customHeight="1">
      <c r="B592" s="23"/>
      <c r="C592" s="186" t="s">
        <v>902</v>
      </c>
      <c r="D592" s="186" t="s">
        <v>219</v>
      </c>
      <c r="E592" s="184" t="s">
        <v>903</v>
      </c>
      <c r="F592" s="185" t="s">
        <v>904</v>
      </c>
      <c r="G592" s="186" t="s">
        <v>139</v>
      </c>
      <c r="H592" s="187">
        <v>88</v>
      </c>
      <c r="I592" s="188"/>
      <c r="J592" s="189">
        <f>ROUND($I$592*$H$592,2)</f>
        <v>0</v>
      </c>
      <c r="K592" s="185"/>
      <c r="L592" s="190"/>
      <c r="M592" s="191"/>
      <c r="N592" s="194" t="s">
        <v>42</v>
      </c>
      <c r="O592" s="195"/>
      <c r="P592" s="195"/>
      <c r="Q592" s="196">
        <v>0.08</v>
      </c>
      <c r="R592" s="196">
        <f>$Q$592*$H$592</f>
        <v>7.04</v>
      </c>
      <c r="S592" s="196">
        <v>0</v>
      </c>
      <c r="T592" s="197">
        <f>$S$592*$H$592</f>
        <v>0</v>
      </c>
      <c r="AR592" s="89" t="s">
        <v>348</v>
      </c>
      <c r="AT592" s="89" t="s">
        <v>219</v>
      </c>
      <c r="AU592" s="89" t="s">
        <v>78</v>
      </c>
      <c r="AY592" s="89" t="s">
        <v>134</v>
      </c>
      <c r="BE592" s="156">
        <f>IF($N$592="základní",$J$592,0)</f>
        <v>0</v>
      </c>
      <c r="BF592" s="156">
        <f>IF($N$592="snížená",$J$592,0)</f>
        <v>0</v>
      </c>
      <c r="BG592" s="156">
        <f>IF($N$592="zákl. přenesená",$J$592,0)</f>
        <v>0</v>
      </c>
      <c r="BH592" s="156">
        <f>IF($N$592="sníž. přenesená",$J$592,0)</f>
        <v>0</v>
      </c>
      <c r="BI592" s="156">
        <f>IF($N$592="nulová",$J$592,0)</f>
        <v>0</v>
      </c>
      <c r="BJ592" s="89" t="s">
        <v>20</v>
      </c>
      <c r="BK592" s="156">
        <f>ROUND($I$592*$H$592,2)</f>
        <v>0</v>
      </c>
      <c r="BL592" s="89" t="s">
        <v>158</v>
      </c>
      <c r="BM592" s="89" t="s">
        <v>905</v>
      </c>
    </row>
    <row r="593" spans="2:46" s="6" customFormat="1" ht="7.5" customHeight="1">
      <c r="B593" s="38"/>
      <c r="C593" s="39"/>
      <c r="D593" s="39"/>
      <c r="E593" s="39"/>
      <c r="F593" s="39"/>
      <c r="G593" s="39"/>
      <c r="H593" s="39"/>
      <c r="I593" s="101"/>
      <c r="J593" s="39"/>
      <c r="K593" s="39"/>
      <c r="L593" s="43"/>
      <c r="AT593" s="2"/>
    </row>
  </sheetData>
  <sheetProtection password="CC35" sheet="1" objects="1" scenarios="1" formatColumns="0" formatRows="0" sort="0" autoFilter="0"/>
  <autoFilter ref="C92:K92"/>
  <mergeCells count="9">
    <mergeCell ref="E85:H85"/>
    <mergeCell ref="G1:H1"/>
    <mergeCell ref="L2:V2"/>
    <mergeCell ref="E7:H7"/>
    <mergeCell ref="E9:H9"/>
    <mergeCell ref="E24:H24"/>
    <mergeCell ref="E45:H45"/>
    <mergeCell ref="E47:H47"/>
    <mergeCell ref="E83:H83"/>
  </mergeCells>
  <hyperlinks>
    <hyperlink ref="F1:G1" location="C2" tooltip="Krycí list soupisu" display="1) Krycí list soupisu"/>
    <hyperlink ref="G1:H1" location="C54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0"/>
  <sheetViews>
    <sheetView showGridLines="0" zoomScalePageLayoutView="0" workbookViewId="0" topLeftCell="A1">
      <pane ySplit="1" topLeftCell="A77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3"/>
      <c r="C1" s="213"/>
      <c r="D1" s="212" t="s">
        <v>1</v>
      </c>
      <c r="E1" s="213"/>
      <c r="F1" s="214" t="s">
        <v>1213</v>
      </c>
      <c r="G1" s="331" t="s">
        <v>1214</v>
      </c>
      <c r="H1" s="331"/>
      <c r="I1" s="213"/>
      <c r="J1" s="214" t="s">
        <v>1215</v>
      </c>
      <c r="K1" s="212" t="s">
        <v>91</v>
      </c>
      <c r="L1" s="214" t="s">
        <v>1216</v>
      </c>
      <c r="M1" s="214"/>
      <c r="N1" s="214"/>
      <c r="O1" s="214"/>
      <c r="P1" s="214"/>
      <c r="Q1" s="214"/>
      <c r="R1" s="214"/>
      <c r="S1" s="214"/>
      <c r="T1" s="214"/>
      <c r="U1" s="210"/>
      <c r="V1" s="21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4"/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92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2" t="str">
        <f>'Rekapitulace stavby'!$K$6</f>
        <v>Revitalizace objektu KZS Sokolov - Hornický dům - Stavební úpravy hlavního vstupu - varianta repase stáv stupnů</v>
      </c>
      <c r="F7" s="324"/>
      <c r="G7" s="324"/>
      <c r="H7" s="324"/>
      <c r="J7" s="11"/>
      <c r="K7" s="13"/>
    </row>
    <row r="8" spans="2:11" s="6" customFormat="1" ht="15.75" customHeight="1">
      <c r="B8" s="23"/>
      <c r="C8" s="24"/>
      <c r="D8" s="19" t="s">
        <v>93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9" t="s">
        <v>906</v>
      </c>
      <c r="F9" s="312"/>
      <c r="G9" s="312"/>
      <c r="H9" s="3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11.10.2013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27"/>
      <c r="F24" s="333"/>
      <c r="G24" s="333"/>
      <c r="H24" s="333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ROUNDUP($J$83,2)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ROUNDUP(SUM($BE$83:$BE$149),2)</f>
        <v>0</v>
      </c>
      <c r="G30" s="24"/>
      <c r="H30" s="24"/>
      <c r="I30" s="97">
        <v>0.21</v>
      </c>
      <c r="J30" s="96">
        <f>ROUNDUP(SUM($BE$83:$BE$149)*$I$30,1)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ROUNDUP(SUM($BF$83:$BF$149),2)</f>
        <v>0</v>
      </c>
      <c r="G31" s="24"/>
      <c r="H31" s="24"/>
      <c r="I31" s="97">
        <v>0.15</v>
      </c>
      <c r="J31" s="96">
        <f>ROUNDUP(SUM($BF$83:$BF$149)*$I$31,1)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ROUNDUP(SUM($BG$83:$BG$149),2)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ROUNDUP(SUM($BH$83:$BH$149),2)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ROUNDUP(SUM($BI$83:$BI$149),2)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ROUNDUP(SUM($J$27:$J$34),2)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32" t="str">
        <f>$E$7</f>
        <v>Revitalizace objektu KZS Sokolov - Hornický dům - Stavební úpravy hlavního vstupu - varianta repase stáv stupnů</v>
      </c>
      <c r="F45" s="312"/>
      <c r="G45" s="312"/>
      <c r="H45" s="312"/>
      <c r="J45" s="24"/>
      <c r="K45" s="27"/>
    </row>
    <row r="46" spans="2:11" s="6" customFormat="1" ht="15" customHeight="1">
      <c r="B46" s="23"/>
      <c r="C46" s="19" t="s">
        <v>93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9" t="str">
        <f>$E$9</f>
        <v>2 - Zdravotně technické instalace</v>
      </c>
      <c r="F47" s="312"/>
      <c r="G47" s="312"/>
      <c r="H47" s="3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Plzeň</v>
      </c>
      <c r="G49" s="24"/>
      <c r="H49" s="24"/>
      <c r="I49" s="88" t="s">
        <v>23</v>
      </c>
      <c r="J49" s="52" t="str">
        <f>IF($J$12="","",$J$12)</f>
        <v>11.10.2013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Sokolov</v>
      </c>
      <c r="G51" s="24"/>
      <c r="H51" s="24"/>
      <c r="I51" s="88" t="s">
        <v>33</v>
      </c>
      <c r="J51" s="17" t="str">
        <f>$E$21</f>
        <v>Ateliér Soukup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ROUNDUP($J$83,2)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100</v>
      </c>
      <c r="E57" s="110"/>
      <c r="F57" s="110"/>
      <c r="G57" s="110"/>
      <c r="H57" s="110"/>
      <c r="I57" s="111"/>
      <c r="J57" s="112">
        <f>ROUNDUP($J$84,2)</f>
        <v>0</v>
      </c>
      <c r="K57" s="113"/>
    </row>
    <row r="58" spans="2:11" s="114" customFormat="1" ht="21" customHeight="1">
      <c r="B58" s="115"/>
      <c r="C58" s="116"/>
      <c r="D58" s="117" t="s">
        <v>101</v>
      </c>
      <c r="E58" s="117"/>
      <c r="F58" s="117"/>
      <c r="G58" s="117"/>
      <c r="H58" s="117"/>
      <c r="I58" s="118"/>
      <c r="J58" s="119">
        <f>ROUNDUP($J$85,2)</f>
        <v>0</v>
      </c>
      <c r="K58" s="120"/>
    </row>
    <row r="59" spans="2:11" s="114" customFormat="1" ht="21" customHeight="1">
      <c r="B59" s="115"/>
      <c r="C59" s="116"/>
      <c r="D59" s="117" t="s">
        <v>102</v>
      </c>
      <c r="E59" s="117"/>
      <c r="F59" s="117"/>
      <c r="G59" s="117"/>
      <c r="H59" s="117"/>
      <c r="I59" s="118"/>
      <c r="J59" s="119">
        <f>ROUNDUP($J$97,2)</f>
        <v>0</v>
      </c>
      <c r="K59" s="120"/>
    </row>
    <row r="60" spans="2:11" s="114" customFormat="1" ht="21" customHeight="1">
      <c r="B60" s="115"/>
      <c r="C60" s="116"/>
      <c r="D60" s="117" t="s">
        <v>104</v>
      </c>
      <c r="E60" s="117"/>
      <c r="F60" s="117"/>
      <c r="G60" s="117"/>
      <c r="H60" s="117"/>
      <c r="I60" s="118"/>
      <c r="J60" s="119">
        <f>ROUNDUP($J$105,2)</f>
        <v>0</v>
      </c>
      <c r="K60" s="120"/>
    </row>
    <row r="61" spans="2:11" s="114" customFormat="1" ht="21" customHeight="1">
      <c r="B61" s="115"/>
      <c r="C61" s="116"/>
      <c r="D61" s="117" t="s">
        <v>107</v>
      </c>
      <c r="E61" s="117"/>
      <c r="F61" s="117"/>
      <c r="G61" s="117"/>
      <c r="H61" s="117"/>
      <c r="I61" s="118"/>
      <c r="J61" s="119">
        <f>ROUNDUP($J$111,2)</f>
        <v>0</v>
      </c>
      <c r="K61" s="120"/>
    </row>
    <row r="62" spans="2:11" s="73" customFormat="1" ht="25.5" customHeight="1">
      <c r="B62" s="108"/>
      <c r="C62" s="109"/>
      <c r="D62" s="110" t="s">
        <v>109</v>
      </c>
      <c r="E62" s="110"/>
      <c r="F62" s="110"/>
      <c r="G62" s="110"/>
      <c r="H62" s="110"/>
      <c r="I62" s="111"/>
      <c r="J62" s="112">
        <f>ROUNDUP($J$119,2)</f>
        <v>0</v>
      </c>
      <c r="K62" s="113"/>
    </row>
    <row r="63" spans="2:11" s="114" customFormat="1" ht="21" customHeight="1">
      <c r="B63" s="115"/>
      <c r="C63" s="116"/>
      <c r="D63" s="117" t="s">
        <v>113</v>
      </c>
      <c r="E63" s="117"/>
      <c r="F63" s="117"/>
      <c r="G63" s="117"/>
      <c r="H63" s="117"/>
      <c r="I63" s="118"/>
      <c r="J63" s="119">
        <f>ROUNDUP($J$120,2)</f>
        <v>0</v>
      </c>
      <c r="K63" s="120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01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03"/>
      <c r="J69" s="42"/>
      <c r="K69" s="42"/>
      <c r="L69" s="43"/>
    </row>
    <row r="70" spans="2:12" s="6" customFormat="1" ht="37.5" customHeight="1">
      <c r="B70" s="23"/>
      <c r="C70" s="12" t="s">
        <v>117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15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332" t="str">
        <f>$E$7</f>
        <v>Revitalizace objektu KZS Sokolov - Hornický dům - Stavební úpravy hlavního vstupu - varianta repase stáv stupnů</v>
      </c>
      <c r="F73" s="312"/>
      <c r="G73" s="312"/>
      <c r="H73" s="312"/>
      <c r="J73" s="24"/>
      <c r="K73" s="24"/>
      <c r="L73" s="43"/>
    </row>
    <row r="74" spans="2:12" s="6" customFormat="1" ht="15" customHeight="1">
      <c r="B74" s="23"/>
      <c r="C74" s="19" t="s">
        <v>93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>
      <c r="B75" s="23"/>
      <c r="C75" s="24"/>
      <c r="D75" s="24"/>
      <c r="E75" s="309" t="str">
        <f>$E$9</f>
        <v>2 - Zdravotně technické instalace</v>
      </c>
      <c r="F75" s="312"/>
      <c r="G75" s="312"/>
      <c r="H75" s="312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>
      <c r="B77" s="23"/>
      <c r="C77" s="19" t="s">
        <v>21</v>
      </c>
      <c r="D77" s="24"/>
      <c r="E77" s="24"/>
      <c r="F77" s="17" t="str">
        <f>$F$12</f>
        <v>Plzeň</v>
      </c>
      <c r="G77" s="24"/>
      <c r="H77" s="24"/>
      <c r="I77" s="88" t="s">
        <v>23</v>
      </c>
      <c r="J77" s="52" t="str">
        <f>IF($J$12="","",$J$12)</f>
        <v>11.10.2013</v>
      </c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>
      <c r="B79" s="23"/>
      <c r="C79" s="19" t="s">
        <v>27</v>
      </c>
      <c r="D79" s="24"/>
      <c r="E79" s="24"/>
      <c r="F79" s="17" t="str">
        <f>$E$15</f>
        <v>Město Sokolov</v>
      </c>
      <c r="G79" s="24"/>
      <c r="H79" s="24"/>
      <c r="I79" s="88" t="s">
        <v>33</v>
      </c>
      <c r="J79" s="17" t="str">
        <f>$E$21</f>
        <v>Ateliér Soukup s.r.o.</v>
      </c>
      <c r="K79" s="24"/>
      <c r="L79" s="43"/>
    </row>
    <row r="80" spans="2:12" s="6" customFormat="1" ht="15" customHeight="1">
      <c r="B80" s="23"/>
      <c r="C80" s="19" t="s">
        <v>31</v>
      </c>
      <c r="D80" s="24"/>
      <c r="E80" s="24"/>
      <c r="F80" s="17">
        <f>IF($E$18="","",$E$18)</f>
      </c>
      <c r="G80" s="24"/>
      <c r="H80" s="24"/>
      <c r="J80" s="24"/>
      <c r="K80" s="24"/>
      <c r="L80" s="43"/>
    </row>
    <row r="81" spans="2:12" s="6" customFormat="1" ht="11.2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20" s="121" customFormat="1" ht="30" customHeight="1">
      <c r="B82" s="122"/>
      <c r="C82" s="123" t="s">
        <v>118</v>
      </c>
      <c r="D82" s="124" t="s">
        <v>56</v>
      </c>
      <c r="E82" s="124" t="s">
        <v>52</v>
      </c>
      <c r="F82" s="124" t="s">
        <v>119</v>
      </c>
      <c r="G82" s="124" t="s">
        <v>120</v>
      </c>
      <c r="H82" s="124" t="s">
        <v>121</v>
      </c>
      <c r="I82" s="125" t="s">
        <v>122</v>
      </c>
      <c r="J82" s="124" t="s">
        <v>123</v>
      </c>
      <c r="K82" s="126" t="s">
        <v>124</v>
      </c>
      <c r="L82" s="127"/>
      <c r="M82" s="59" t="s">
        <v>125</v>
      </c>
      <c r="N82" s="60" t="s">
        <v>41</v>
      </c>
      <c r="O82" s="60" t="s">
        <v>126</v>
      </c>
      <c r="P82" s="60" t="s">
        <v>127</v>
      </c>
      <c r="Q82" s="60" t="s">
        <v>128</v>
      </c>
      <c r="R82" s="60" t="s">
        <v>129</v>
      </c>
      <c r="S82" s="60" t="s">
        <v>130</v>
      </c>
      <c r="T82" s="61" t="s">
        <v>131</v>
      </c>
    </row>
    <row r="83" spans="2:63" s="6" customFormat="1" ht="30" customHeight="1">
      <c r="B83" s="23"/>
      <c r="C83" s="66" t="s">
        <v>98</v>
      </c>
      <c r="D83" s="24"/>
      <c r="E83" s="24"/>
      <c r="F83" s="24"/>
      <c r="G83" s="24"/>
      <c r="H83" s="24"/>
      <c r="J83" s="128">
        <f>$BK$83</f>
        <v>0</v>
      </c>
      <c r="K83" s="24"/>
      <c r="L83" s="43"/>
      <c r="M83" s="63"/>
      <c r="N83" s="64"/>
      <c r="O83" s="64"/>
      <c r="P83" s="129">
        <f>$P$84+$P$119</f>
        <v>0</v>
      </c>
      <c r="Q83" s="64"/>
      <c r="R83" s="129">
        <f>$R$84+$R$119</f>
        <v>0</v>
      </c>
      <c r="S83" s="64"/>
      <c r="T83" s="130">
        <f>$T$84+$T$119</f>
        <v>0</v>
      </c>
      <c r="AT83" s="6" t="s">
        <v>70</v>
      </c>
      <c r="AU83" s="6" t="s">
        <v>99</v>
      </c>
      <c r="BK83" s="131">
        <f>$BK$84+$BK$119</f>
        <v>0</v>
      </c>
    </row>
    <row r="84" spans="2:63" s="132" customFormat="1" ht="37.5" customHeight="1">
      <c r="B84" s="133"/>
      <c r="C84" s="134"/>
      <c r="D84" s="134" t="s">
        <v>70</v>
      </c>
      <c r="E84" s="135" t="s">
        <v>132</v>
      </c>
      <c r="F84" s="135" t="s">
        <v>133</v>
      </c>
      <c r="G84" s="134"/>
      <c r="H84" s="134"/>
      <c r="J84" s="136">
        <f>$BK$84</f>
        <v>0</v>
      </c>
      <c r="K84" s="134"/>
      <c r="L84" s="137"/>
      <c r="M84" s="138"/>
      <c r="N84" s="134"/>
      <c r="O84" s="134"/>
      <c r="P84" s="139">
        <f>$P$85+$P$97+$P$105+$P$111</f>
        <v>0</v>
      </c>
      <c r="Q84" s="134"/>
      <c r="R84" s="139">
        <f>$R$85+$R$97+$R$105+$R$111</f>
        <v>0</v>
      </c>
      <c r="S84" s="134"/>
      <c r="T84" s="140">
        <f>$T$85+$T$97+$T$105+$T$111</f>
        <v>0</v>
      </c>
      <c r="AR84" s="141" t="s">
        <v>20</v>
      </c>
      <c r="AT84" s="141" t="s">
        <v>70</v>
      </c>
      <c r="AU84" s="141" t="s">
        <v>71</v>
      </c>
      <c r="AY84" s="141" t="s">
        <v>134</v>
      </c>
      <c r="BK84" s="142">
        <f>$BK$85+$BK$97+$BK$105+$BK$111</f>
        <v>0</v>
      </c>
    </row>
    <row r="85" spans="2:63" s="132" customFormat="1" ht="21" customHeight="1">
      <c r="B85" s="133"/>
      <c r="C85" s="134"/>
      <c r="D85" s="134" t="s">
        <v>70</v>
      </c>
      <c r="E85" s="143" t="s">
        <v>20</v>
      </c>
      <c r="F85" s="143" t="s">
        <v>135</v>
      </c>
      <c r="G85" s="134"/>
      <c r="H85" s="134"/>
      <c r="J85" s="144">
        <f>$BK$85</f>
        <v>0</v>
      </c>
      <c r="K85" s="134"/>
      <c r="L85" s="137"/>
      <c r="M85" s="138"/>
      <c r="N85" s="134"/>
      <c r="O85" s="134"/>
      <c r="P85" s="139">
        <f>SUM($P$86:$P$96)</f>
        <v>0</v>
      </c>
      <c r="Q85" s="134"/>
      <c r="R85" s="139">
        <f>SUM($R$86:$R$96)</f>
        <v>0</v>
      </c>
      <c r="S85" s="134"/>
      <c r="T85" s="140">
        <f>SUM($T$86:$T$96)</f>
        <v>0</v>
      </c>
      <c r="AR85" s="141" t="s">
        <v>20</v>
      </c>
      <c r="AT85" s="141" t="s">
        <v>70</v>
      </c>
      <c r="AU85" s="141" t="s">
        <v>20</v>
      </c>
      <c r="AY85" s="141" t="s">
        <v>134</v>
      </c>
      <c r="BK85" s="142">
        <f>SUM($BK$86:$BK$96)</f>
        <v>0</v>
      </c>
    </row>
    <row r="86" spans="2:65" s="6" customFormat="1" ht="39" customHeight="1">
      <c r="B86" s="23"/>
      <c r="C86" s="145" t="s">
        <v>81</v>
      </c>
      <c r="D86" s="145" t="s">
        <v>136</v>
      </c>
      <c r="E86" s="146" t="s">
        <v>149</v>
      </c>
      <c r="F86" s="147" t="s">
        <v>907</v>
      </c>
      <c r="G86" s="148" t="s">
        <v>151</v>
      </c>
      <c r="H86" s="149">
        <v>67.2</v>
      </c>
      <c r="I86" s="150"/>
      <c r="J86" s="151">
        <f>ROUND($I$86*$H$86,2)</f>
        <v>0</v>
      </c>
      <c r="K86" s="147"/>
      <c r="L86" s="43"/>
      <c r="M86" s="152"/>
      <c r="N86" s="153" t="s">
        <v>42</v>
      </c>
      <c r="O86" s="24"/>
      <c r="P86" s="24"/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84</v>
      </c>
      <c r="AT86" s="89" t="s">
        <v>136</v>
      </c>
      <c r="AU86" s="89" t="s">
        <v>78</v>
      </c>
      <c r="AY86" s="6" t="s">
        <v>134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20</v>
      </c>
      <c r="BK86" s="156">
        <f>ROUND($I$86*$H$86,2)</f>
        <v>0</v>
      </c>
      <c r="BL86" s="89" t="s">
        <v>84</v>
      </c>
      <c r="BM86" s="89" t="s">
        <v>908</v>
      </c>
    </row>
    <row r="87" spans="2:47" s="6" customFormat="1" ht="27" customHeight="1">
      <c r="B87" s="23"/>
      <c r="C87" s="24"/>
      <c r="D87" s="157" t="s">
        <v>142</v>
      </c>
      <c r="E87" s="24"/>
      <c r="F87" s="158" t="s">
        <v>907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142</v>
      </c>
      <c r="AU87" s="6" t="s">
        <v>78</v>
      </c>
    </row>
    <row r="88" spans="2:47" s="6" customFormat="1" ht="44.25" customHeight="1">
      <c r="B88" s="23"/>
      <c r="C88" s="24"/>
      <c r="D88" s="161" t="s">
        <v>358</v>
      </c>
      <c r="E88" s="24"/>
      <c r="F88" s="193" t="s">
        <v>909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358</v>
      </c>
      <c r="AU88" s="6" t="s">
        <v>78</v>
      </c>
    </row>
    <row r="89" spans="2:65" s="6" customFormat="1" ht="27" customHeight="1">
      <c r="B89" s="23"/>
      <c r="C89" s="145" t="s">
        <v>78</v>
      </c>
      <c r="D89" s="145" t="s">
        <v>136</v>
      </c>
      <c r="E89" s="146" t="s">
        <v>910</v>
      </c>
      <c r="F89" s="147" t="s">
        <v>911</v>
      </c>
      <c r="G89" s="148" t="s">
        <v>320</v>
      </c>
      <c r="H89" s="149">
        <v>89</v>
      </c>
      <c r="I89" s="150"/>
      <c r="J89" s="151">
        <f>ROUND($I$89*$H$89,2)</f>
        <v>0</v>
      </c>
      <c r="K89" s="147"/>
      <c r="L89" s="43"/>
      <c r="M89" s="152"/>
      <c r="N89" s="153" t="s">
        <v>42</v>
      </c>
      <c r="O89" s="24"/>
      <c r="P89" s="24"/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84</v>
      </c>
      <c r="AT89" s="89" t="s">
        <v>136</v>
      </c>
      <c r="AU89" s="89" t="s">
        <v>78</v>
      </c>
      <c r="AY89" s="6" t="s">
        <v>134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20</v>
      </c>
      <c r="BK89" s="156">
        <f>ROUND($I$89*$H$89,2)</f>
        <v>0</v>
      </c>
      <c r="BL89" s="89" t="s">
        <v>84</v>
      </c>
      <c r="BM89" s="89" t="s">
        <v>912</v>
      </c>
    </row>
    <row r="90" spans="2:47" s="6" customFormat="1" ht="27" customHeight="1">
      <c r="B90" s="23"/>
      <c r="C90" s="24"/>
      <c r="D90" s="157" t="s">
        <v>142</v>
      </c>
      <c r="E90" s="24"/>
      <c r="F90" s="158" t="s">
        <v>911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142</v>
      </c>
      <c r="AU90" s="6" t="s">
        <v>78</v>
      </c>
    </row>
    <row r="91" spans="2:65" s="6" customFormat="1" ht="27" customHeight="1">
      <c r="B91" s="23"/>
      <c r="C91" s="145" t="s">
        <v>175</v>
      </c>
      <c r="D91" s="145" t="s">
        <v>136</v>
      </c>
      <c r="E91" s="146" t="s">
        <v>185</v>
      </c>
      <c r="F91" s="147" t="s">
        <v>913</v>
      </c>
      <c r="G91" s="148" t="s">
        <v>151</v>
      </c>
      <c r="H91" s="149">
        <v>39</v>
      </c>
      <c r="I91" s="150"/>
      <c r="J91" s="151">
        <f>ROUND($I$91*$H$91,2)</f>
        <v>0</v>
      </c>
      <c r="K91" s="147"/>
      <c r="L91" s="43"/>
      <c r="M91" s="152"/>
      <c r="N91" s="153" t="s">
        <v>42</v>
      </c>
      <c r="O91" s="24"/>
      <c r="P91" s="24"/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84</v>
      </c>
      <c r="AT91" s="89" t="s">
        <v>136</v>
      </c>
      <c r="AU91" s="89" t="s">
        <v>78</v>
      </c>
      <c r="AY91" s="6" t="s">
        <v>134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20</v>
      </c>
      <c r="BK91" s="156">
        <f>ROUND($I$91*$H$91,2)</f>
        <v>0</v>
      </c>
      <c r="BL91" s="89" t="s">
        <v>84</v>
      </c>
      <c r="BM91" s="89" t="s">
        <v>914</v>
      </c>
    </row>
    <row r="92" spans="2:47" s="6" customFormat="1" ht="27" customHeight="1">
      <c r="B92" s="23"/>
      <c r="C92" s="24"/>
      <c r="D92" s="157" t="s">
        <v>142</v>
      </c>
      <c r="E92" s="24"/>
      <c r="F92" s="158" t="s">
        <v>913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142</v>
      </c>
      <c r="AU92" s="6" t="s">
        <v>78</v>
      </c>
    </row>
    <row r="93" spans="2:65" s="6" customFormat="1" ht="27" customHeight="1">
      <c r="B93" s="23"/>
      <c r="C93" s="145" t="s">
        <v>84</v>
      </c>
      <c r="D93" s="145" t="s">
        <v>136</v>
      </c>
      <c r="E93" s="146" t="s">
        <v>201</v>
      </c>
      <c r="F93" s="147" t="s">
        <v>915</v>
      </c>
      <c r="G93" s="148" t="s">
        <v>151</v>
      </c>
      <c r="H93" s="149">
        <v>93.7</v>
      </c>
      <c r="I93" s="150"/>
      <c r="J93" s="151">
        <f>ROUND($I$93*$H$93,2)</f>
        <v>0</v>
      </c>
      <c r="K93" s="147"/>
      <c r="L93" s="43"/>
      <c r="M93" s="152"/>
      <c r="N93" s="153" t="s">
        <v>42</v>
      </c>
      <c r="O93" s="24"/>
      <c r="P93" s="24"/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84</v>
      </c>
      <c r="AT93" s="89" t="s">
        <v>136</v>
      </c>
      <c r="AU93" s="89" t="s">
        <v>78</v>
      </c>
      <c r="AY93" s="6" t="s">
        <v>134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20</v>
      </c>
      <c r="BK93" s="156">
        <f>ROUND($I$93*$H$93,2)</f>
        <v>0</v>
      </c>
      <c r="BL93" s="89" t="s">
        <v>84</v>
      </c>
      <c r="BM93" s="89" t="s">
        <v>916</v>
      </c>
    </row>
    <row r="94" spans="2:47" s="6" customFormat="1" ht="27" customHeight="1">
      <c r="B94" s="23"/>
      <c r="C94" s="24"/>
      <c r="D94" s="157" t="s">
        <v>142</v>
      </c>
      <c r="E94" s="24"/>
      <c r="F94" s="158" t="s">
        <v>915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142</v>
      </c>
      <c r="AU94" s="6" t="s">
        <v>78</v>
      </c>
    </row>
    <row r="95" spans="2:65" s="6" customFormat="1" ht="15.75" customHeight="1">
      <c r="B95" s="23"/>
      <c r="C95" s="145" t="s">
        <v>170</v>
      </c>
      <c r="D95" s="145" t="s">
        <v>136</v>
      </c>
      <c r="E95" s="146" t="s">
        <v>213</v>
      </c>
      <c r="F95" s="147" t="s">
        <v>917</v>
      </c>
      <c r="G95" s="148" t="s">
        <v>151</v>
      </c>
      <c r="H95" s="149">
        <v>13.5</v>
      </c>
      <c r="I95" s="150"/>
      <c r="J95" s="151">
        <f>ROUND($I$95*$H$95,2)</f>
        <v>0</v>
      </c>
      <c r="K95" s="147"/>
      <c r="L95" s="43"/>
      <c r="M95" s="152"/>
      <c r="N95" s="153" t="s">
        <v>42</v>
      </c>
      <c r="O95" s="24"/>
      <c r="P95" s="24"/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84</v>
      </c>
      <c r="AT95" s="89" t="s">
        <v>136</v>
      </c>
      <c r="AU95" s="89" t="s">
        <v>78</v>
      </c>
      <c r="AY95" s="6" t="s">
        <v>134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20</v>
      </c>
      <c r="BK95" s="156">
        <f>ROUND($I$95*$H$95,2)</f>
        <v>0</v>
      </c>
      <c r="BL95" s="89" t="s">
        <v>84</v>
      </c>
      <c r="BM95" s="89" t="s">
        <v>918</v>
      </c>
    </row>
    <row r="96" spans="2:47" s="6" customFormat="1" ht="16.5" customHeight="1">
      <c r="B96" s="23"/>
      <c r="C96" s="24"/>
      <c r="D96" s="157" t="s">
        <v>142</v>
      </c>
      <c r="E96" s="24"/>
      <c r="F96" s="158" t="s">
        <v>917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142</v>
      </c>
      <c r="AU96" s="6" t="s">
        <v>78</v>
      </c>
    </row>
    <row r="97" spans="2:63" s="132" customFormat="1" ht="30.75" customHeight="1">
      <c r="B97" s="133"/>
      <c r="C97" s="134"/>
      <c r="D97" s="134" t="s">
        <v>70</v>
      </c>
      <c r="E97" s="143" t="s">
        <v>78</v>
      </c>
      <c r="F97" s="143" t="s">
        <v>225</v>
      </c>
      <c r="G97" s="134"/>
      <c r="H97" s="134"/>
      <c r="J97" s="144">
        <f>$BK$97</f>
        <v>0</v>
      </c>
      <c r="K97" s="134"/>
      <c r="L97" s="137"/>
      <c r="M97" s="138"/>
      <c r="N97" s="134"/>
      <c r="O97" s="134"/>
      <c r="P97" s="139">
        <f>SUM($P$98:$P$104)</f>
        <v>0</v>
      </c>
      <c r="Q97" s="134"/>
      <c r="R97" s="139">
        <f>SUM($R$98:$R$104)</f>
        <v>0</v>
      </c>
      <c r="S97" s="134"/>
      <c r="T97" s="140">
        <f>SUM($T$98:$T$104)</f>
        <v>0</v>
      </c>
      <c r="AR97" s="141" t="s">
        <v>20</v>
      </c>
      <c r="AT97" s="141" t="s">
        <v>70</v>
      </c>
      <c r="AU97" s="141" t="s">
        <v>20</v>
      </c>
      <c r="AY97" s="141" t="s">
        <v>134</v>
      </c>
      <c r="BK97" s="142">
        <f>SUM($BK$98:$BK$104)</f>
        <v>0</v>
      </c>
    </row>
    <row r="98" spans="2:65" s="6" customFormat="1" ht="27" customHeight="1">
      <c r="B98" s="23"/>
      <c r="C98" s="145" t="s">
        <v>184</v>
      </c>
      <c r="D98" s="145" t="s">
        <v>136</v>
      </c>
      <c r="E98" s="146" t="s">
        <v>919</v>
      </c>
      <c r="F98" s="147" t="s">
        <v>920</v>
      </c>
      <c r="G98" s="148" t="s">
        <v>320</v>
      </c>
      <c r="H98" s="149">
        <v>140</v>
      </c>
      <c r="I98" s="150"/>
      <c r="J98" s="151">
        <f>ROUND($I$98*$H$98,2)</f>
        <v>0</v>
      </c>
      <c r="K98" s="147"/>
      <c r="L98" s="43"/>
      <c r="M98" s="152"/>
      <c r="N98" s="153" t="s">
        <v>42</v>
      </c>
      <c r="O98" s="24"/>
      <c r="P98" s="24"/>
      <c r="Q98" s="154">
        <v>0</v>
      </c>
      <c r="R98" s="154">
        <f>$Q$98*$H$98</f>
        <v>0</v>
      </c>
      <c r="S98" s="154">
        <v>0</v>
      </c>
      <c r="T98" s="155">
        <f>$S$98*$H$98</f>
        <v>0</v>
      </c>
      <c r="AR98" s="89" t="s">
        <v>84</v>
      </c>
      <c r="AT98" s="89" t="s">
        <v>136</v>
      </c>
      <c r="AU98" s="89" t="s">
        <v>78</v>
      </c>
      <c r="AY98" s="6" t="s">
        <v>134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20</v>
      </c>
      <c r="BK98" s="156">
        <f>ROUND($I$98*$H$98,2)</f>
        <v>0</v>
      </c>
      <c r="BL98" s="89" t="s">
        <v>84</v>
      </c>
      <c r="BM98" s="89" t="s">
        <v>921</v>
      </c>
    </row>
    <row r="99" spans="2:47" s="6" customFormat="1" ht="27" customHeight="1">
      <c r="B99" s="23"/>
      <c r="C99" s="24"/>
      <c r="D99" s="157" t="s">
        <v>142</v>
      </c>
      <c r="E99" s="24"/>
      <c r="F99" s="158" t="s">
        <v>920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142</v>
      </c>
      <c r="AU99" s="6" t="s">
        <v>78</v>
      </c>
    </row>
    <row r="100" spans="2:65" s="6" customFormat="1" ht="15.75" customHeight="1">
      <c r="B100" s="23"/>
      <c r="C100" s="145" t="s">
        <v>87</v>
      </c>
      <c r="D100" s="145" t="s">
        <v>136</v>
      </c>
      <c r="E100" s="146" t="s">
        <v>922</v>
      </c>
      <c r="F100" s="147" t="s">
        <v>923</v>
      </c>
      <c r="G100" s="148" t="s">
        <v>151</v>
      </c>
      <c r="H100" s="149">
        <v>21</v>
      </c>
      <c r="I100" s="150"/>
      <c r="J100" s="151">
        <f>ROUND($I$100*$H$100,2)</f>
        <v>0</v>
      </c>
      <c r="K100" s="147"/>
      <c r="L100" s="43"/>
      <c r="M100" s="152"/>
      <c r="N100" s="153" t="s">
        <v>42</v>
      </c>
      <c r="O100" s="24"/>
      <c r="P100" s="24"/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84</v>
      </c>
      <c r="AT100" s="89" t="s">
        <v>136</v>
      </c>
      <c r="AU100" s="89" t="s">
        <v>78</v>
      </c>
      <c r="AY100" s="6" t="s">
        <v>134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20</v>
      </c>
      <c r="BK100" s="156">
        <f>ROUND($I$100*$H$100,2)</f>
        <v>0</v>
      </c>
      <c r="BL100" s="89" t="s">
        <v>84</v>
      </c>
      <c r="BM100" s="89" t="s">
        <v>924</v>
      </c>
    </row>
    <row r="101" spans="2:47" s="6" customFormat="1" ht="16.5" customHeight="1">
      <c r="B101" s="23"/>
      <c r="C101" s="24"/>
      <c r="D101" s="157" t="s">
        <v>142</v>
      </c>
      <c r="E101" s="24"/>
      <c r="F101" s="158" t="s">
        <v>923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142</v>
      </c>
      <c r="AU101" s="6" t="s">
        <v>78</v>
      </c>
    </row>
    <row r="102" spans="2:65" s="6" customFormat="1" ht="15.75" customHeight="1">
      <c r="B102" s="23"/>
      <c r="C102" s="145" t="s">
        <v>194</v>
      </c>
      <c r="D102" s="145" t="s">
        <v>136</v>
      </c>
      <c r="E102" s="146" t="s">
        <v>925</v>
      </c>
      <c r="F102" s="147" t="s">
        <v>926</v>
      </c>
      <c r="G102" s="148" t="s">
        <v>197</v>
      </c>
      <c r="H102" s="149">
        <v>52</v>
      </c>
      <c r="I102" s="150"/>
      <c r="J102" s="151">
        <f>ROUND($I$102*$H$102,2)</f>
        <v>0</v>
      </c>
      <c r="K102" s="147"/>
      <c r="L102" s="43"/>
      <c r="M102" s="152"/>
      <c r="N102" s="153" t="s">
        <v>42</v>
      </c>
      <c r="O102" s="24"/>
      <c r="P102" s="24"/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84</v>
      </c>
      <c r="AT102" s="89" t="s">
        <v>136</v>
      </c>
      <c r="AU102" s="89" t="s">
        <v>78</v>
      </c>
      <c r="AY102" s="6" t="s">
        <v>134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20</v>
      </c>
      <c r="BK102" s="156">
        <f>ROUND($I$102*$H$102,2)</f>
        <v>0</v>
      </c>
      <c r="BL102" s="89" t="s">
        <v>84</v>
      </c>
      <c r="BM102" s="89" t="s">
        <v>927</v>
      </c>
    </row>
    <row r="103" spans="2:47" s="6" customFormat="1" ht="16.5" customHeight="1">
      <c r="B103" s="23"/>
      <c r="C103" s="24"/>
      <c r="D103" s="157" t="s">
        <v>142</v>
      </c>
      <c r="E103" s="24"/>
      <c r="F103" s="158" t="s">
        <v>926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142</v>
      </c>
      <c r="AU103" s="6" t="s">
        <v>78</v>
      </c>
    </row>
    <row r="104" spans="2:47" s="6" customFormat="1" ht="30.75" customHeight="1">
      <c r="B104" s="23"/>
      <c r="C104" s="24"/>
      <c r="D104" s="161" t="s">
        <v>358</v>
      </c>
      <c r="E104" s="24"/>
      <c r="F104" s="193" t="s">
        <v>928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358</v>
      </c>
      <c r="AU104" s="6" t="s">
        <v>78</v>
      </c>
    </row>
    <row r="105" spans="2:63" s="132" customFormat="1" ht="30.75" customHeight="1">
      <c r="B105" s="133"/>
      <c r="C105" s="134"/>
      <c r="D105" s="134" t="s">
        <v>70</v>
      </c>
      <c r="E105" s="143" t="s">
        <v>84</v>
      </c>
      <c r="F105" s="143" t="s">
        <v>361</v>
      </c>
      <c r="G105" s="134"/>
      <c r="H105" s="134"/>
      <c r="J105" s="144">
        <f>$BK$105</f>
        <v>0</v>
      </c>
      <c r="K105" s="134"/>
      <c r="L105" s="137"/>
      <c r="M105" s="138"/>
      <c r="N105" s="134"/>
      <c r="O105" s="134"/>
      <c r="P105" s="139">
        <f>SUM($P$106:$P$110)</f>
        <v>0</v>
      </c>
      <c r="Q105" s="134"/>
      <c r="R105" s="139">
        <f>SUM($R$106:$R$110)</f>
        <v>0</v>
      </c>
      <c r="S105" s="134"/>
      <c r="T105" s="140">
        <f>SUM($T$106:$T$110)</f>
        <v>0</v>
      </c>
      <c r="AR105" s="141" t="s">
        <v>20</v>
      </c>
      <c r="AT105" s="141" t="s">
        <v>70</v>
      </c>
      <c r="AU105" s="141" t="s">
        <v>20</v>
      </c>
      <c r="AY105" s="141" t="s">
        <v>134</v>
      </c>
      <c r="BK105" s="142">
        <f>SUM($BK$106:$BK$110)</f>
        <v>0</v>
      </c>
    </row>
    <row r="106" spans="2:65" s="6" customFormat="1" ht="15.75" customHeight="1">
      <c r="B106" s="23"/>
      <c r="C106" s="145" t="s">
        <v>25</v>
      </c>
      <c r="D106" s="145" t="s">
        <v>136</v>
      </c>
      <c r="E106" s="146" t="s">
        <v>929</v>
      </c>
      <c r="F106" s="147" t="s">
        <v>930</v>
      </c>
      <c r="G106" s="148" t="s">
        <v>151</v>
      </c>
      <c r="H106" s="149">
        <v>4.5</v>
      </c>
      <c r="I106" s="150"/>
      <c r="J106" s="151">
        <f>ROUND($I$106*$H$106,2)</f>
        <v>0</v>
      </c>
      <c r="K106" s="147"/>
      <c r="L106" s="43"/>
      <c r="M106" s="152"/>
      <c r="N106" s="153" t="s">
        <v>42</v>
      </c>
      <c r="O106" s="24"/>
      <c r="P106" s="24"/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84</v>
      </c>
      <c r="AT106" s="89" t="s">
        <v>136</v>
      </c>
      <c r="AU106" s="89" t="s">
        <v>78</v>
      </c>
      <c r="AY106" s="6" t="s">
        <v>134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20</v>
      </c>
      <c r="BK106" s="156">
        <f>ROUND($I$106*$H$106,2)</f>
        <v>0</v>
      </c>
      <c r="BL106" s="89" t="s">
        <v>84</v>
      </c>
      <c r="BM106" s="89" t="s">
        <v>931</v>
      </c>
    </row>
    <row r="107" spans="2:47" s="6" customFormat="1" ht="16.5" customHeight="1">
      <c r="B107" s="23"/>
      <c r="C107" s="24"/>
      <c r="D107" s="157" t="s">
        <v>142</v>
      </c>
      <c r="E107" s="24"/>
      <c r="F107" s="158" t="s">
        <v>930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142</v>
      </c>
      <c r="AU107" s="6" t="s">
        <v>78</v>
      </c>
    </row>
    <row r="108" spans="2:65" s="6" customFormat="1" ht="15.75" customHeight="1">
      <c r="B108" s="23"/>
      <c r="C108" s="145" t="s">
        <v>206</v>
      </c>
      <c r="D108" s="145" t="s">
        <v>136</v>
      </c>
      <c r="E108" s="146" t="s">
        <v>925</v>
      </c>
      <c r="F108" s="147" t="s">
        <v>926</v>
      </c>
      <c r="G108" s="148" t="s">
        <v>197</v>
      </c>
      <c r="H108" s="149">
        <v>13.245</v>
      </c>
      <c r="I108" s="150"/>
      <c r="J108" s="151">
        <f>ROUND($I$108*$H$108,2)</f>
        <v>0</v>
      </c>
      <c r="K108" s="147"/>
      <c r="L108" s="43"/>
      <c r="M108" s="152"/>
      <c r="N108" s="153" t="s">
        <v>42</v>
      </c>
      <c r="O108" s="24"/>
      <c r="P108" s="24"/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84</v>
      </c>
      <c r="AT108" s="89" t="s">
        <v>136</v>
      </c>
      <c r="AU108" s="89" t="s">
        <v>78</v>
      </c>
      <c r="AY108" s="6" t="s">
        <v>134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20</v>
      </c>
      <c r="BK108" s="156">
        <f>ROUND($I$108*$H$108,2)</f>
        <v>0</v>
      </c>
      <c r="BL108" s="89" t="s">
        <v>84</v>
      </c>
      <c r="BM108" s="89" t="s">
        <v>932</v>
      </c>
    </row>
    <row r="109" spans="2:47" s="6" customFormat="1" ht="16.5" customHeight="1">
      <c r="B109" s="23"/>
      <c r="C109" s="24"/>
      <c r="D109" s="157" t="s">
        <v>142</v>
      </c>
      <c r="E109" s="24"/>
      <c r="F109" s="158" t="s">
        <v>926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142</v>
      </c>
      <c r="AU109" s="6" t="s">
        <v>78</v>
      </c>
    </row>
    <row r="110" spans="2:47" s="6" customFormat="1" ht="30.75" customHeight="1">
      <c r="B110" s="23"/>
      <c r="C110" s="24"/>
      <c r="D110" s="161" t="s">
        <v>358</v>
      </c>
      <c r="E110" s="24"/>
      <c r="F110" s="193" t="s">
        <v>933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358</v>
      </c>
      <c r="AU110" s="6" t="s">
        <v>78</v>
      </c>
    </row>
    <row r="111" spans="2:63" s="132" customFormat="1" ht="30.75" customHeight="1">
      <c r="B111" s="133"/>
      <c r="C111" s="134"/>
      <c r="D111" s="134" t="s">
        <v>70</v>
      </c>
      <c r="E111" s="143" t="s">
        <v>194</v>
      </c>
      <c r="F111" s="143" t="s">
        <v>519</v>
      </c>
      <c r="G111" s="134"/>
      <c r="H111" s="134"/>
      <c r="J111" s="144">
        <f>$BK$111</f>
        <v>0</v>
      </c>
      <c r="K111" s="134"/>
      <c r="L111" s="137"/>
      <c r="M111" s="138"/>
      <c r="N111" s="134"/>
      <c r="O111" s="134"/>
      <c r="P111" s="139">
        <f>SUM($P$112:$P$118)</f>
        <v>0</v>
      </c>
      <c r="Q111" s="134"/>
      <c r="R111" s="139">
        <f>SUM($R$112:$R$118)</f>
        <v>0</v>
      </c>
      <c r="S111" s="134"/>
      <c r="T111" s="140">
        <f>SUM($T$112:$T$118)</f>
        <v>0</v>
      </c>
      <c r="AR111" s="141" t="s">
        <v>20</v>
      </c>
      <c r="AT111" s="141" t="s">
        <v>70</v>
      </c>
      <c r="AU111" s="141" t="s">
        <v>20</v>
      </c>
      <c r="AY111" s="141" t="s">
        <v>134</v>
      </c>
      <c r="BK111" s="142">
        <f>SUM($BK$112:$BK$118)</f>
        <v>0</v>
      </c>
    </row>
    <row r="112" spans="2:65" s="6" customFormat="1" ht="15.75" customHeight="1">
      <c r="B112" s="23"/>
      <c r="C112" s="145" t="s">
        <v>212</v>
      </c>
      <c r="D112" s="145" t="s">
        <v>136</v>
      </c>
      <c r="E112" s="146" t="s">
        <v>934</v>
      </c>
      <c r="F112" s="147" t="s">
        <v>935</v>
      </c>
      <c r="G112" s="148" t="s">
        <v>320</v>
      </c>
      <c r="H112" s="149">
        <v>52</v>
      </c>
      <c r="I112" s="150"/>
      <c r="J112" s="151">
        <f>ROUND($I$112*$H$112,2)</f>
        <v>0</v>
      </c>
      <c r="K112" s="147"/>
      <c r="L112" s="43"/>
      <c r="M112" s="152"/>
      <c r="N112" s="153" t="s">
        <v>42</v>
      </c>
      <c r="O112" s="24"/>
      <c r="P112" s="24"/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84</v>
      </c>
      <c r="AT112" s="89" t="s">
        <v>136</v>
      </c>
      <c r="AU112" s="89" t="s">
        <v>78</v>
      </c>
      <c r="AY112" s="6" t="s">
        <v>134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20</v>
      </c>
      <c r="BK112" s="156">
        <f>ROUND($I$112*$H$112,2)</f>
        <v>0</v>
      </c>
      <c r="BL112" s="89" t="s">
        <v>84</v>
      </c>
      <c r="BM112" s="89" t="s">
        <v>936</v>
      </c>
    </row>
    <row r="113" spans="2:47" s="6" customFormat="1" ht="16.5" customHeight="1">
      <c r="B113" s="23"/>
      <c r="C113" s="24"/>
      <c r="D113" s="157" t="s">
        <v>142</v>
      </c>
      <c r="E113" s="24"/>
      <c r="F113" s="158" t="s">
        <v>935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142</v>
      </c>
      <c r="AU113" s="6" t="s">
        <v>78</v>
      </c>
    </row>
    <row r="114" spans="2:65" s="6" customFormat="1" ht="15.75" customHeight="1">
      <c r="B114" s="23"/>
      <c r="C114" s="145" t="s">
        <v>218</v>
      </c>
      <c r="D114" s="145" t="s">
        <v>136</v>
      </c>
      <c r="E114" s="146" t="s">
        <v>937</v>
      </c>
      <c r="F114" s="147" t="s">
        <v>938</v>
      </c>
      <c r="G114" s="148" t="s">
        <v>151</v>
      </c>
      <c r="H114" s="149">
        <v>2</v>
      </c>
      <c r="I114" s="150"/>
      <c r="J114" s="151">
        <f>ROUND($I$114*$H$114,2)</f>
        <v>0</v>
      </c>
      <c r="K114" s="147"/>
      <c r="L114" s="43"/>
      <c r="M114" s="152"/>
      <c r="N114" s="153" t="s">
        <v>42</v>
      </c>
      <c r="O114" s="24"/>
      <c r="P114" s="24"/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84</v>
      </c>
      <c r="AT114" s="89" t="s">
        <v>136</v>
      </c>
      <c r="AU114" s="89" t="s">
        <v>78</v>
      </c>
      <c r="AY114" s="6" t="s">
        <v>134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20</v>
      </c>
      <c r="BK114" s="156">
        <f>ROUND($I$114*$H$114,2)</f>
        <v>0</v>
      </c>
      <c r="BL114" s="89" t="s">
        <v>84</v>
      </c>
      <c r="BM114" s="89" t="s">
        <v>939</v>
      </c>
    </row>
    <row r="115" spans="2:47" s="6" customFormat="1" ht="16.5" customHeight="1">
      <c r="B115" s="23"/>
      <c r="C115" s="24"/>
      <c r="D115" s="157" t="s">
        <v>142</v>
      </c>
      <c r="E115" s="24"/>
      <c r="F115" s="158" t="s">
        <v>938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142</v>
      </c>
      <c r="AU115" s="6" t="s">
        <v>78</v>
      </c>
    </row>
    <row r="116" spans="2:65" s="6" customFormat="1" ht="15.75" customHeight="1">
      <c r="B116" s="23"/>
      <c r="C116" s="145" t="s">
        <v>226</v>
      </c>
      <c r="D116" s="145" t="s">
        <v>136</v>
      </c>
      <c r="E116" s="146" t="s">
        <v>940</v>
      </c>
      <c r="F116" s="147" t="s">
        <v>941</v>
      </c>
      <c r="G116" s="148" t="s">
        <v>197</v>
      </c>
      <c r="H116" s="149">
        <v>0.1</v>
      </c>
      <c r="I116" s="150"/>
      <c r="J116" s="151">
        <f>ROUND($I$116*$H$116,2)</f>
        <v>0</v>
      </c>
      <c r="K116" s="147"/>
      <c r="L116" s="43"/>
      <c r="M116" s="152"/>
      <c r="N116" s="153" t="s">
        <v>42</v>
      </c>
      <c r="O116" s="24"/>
      <c r="P116" s="24"/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84</v>
      </c>
      <c r="AT116" s="89" t="s">
        <v>136</v>
      </c>
      <c r="AU116" s="89" t="s">
        <v>78</v>
      </c>
      <c r="AY116" s="6" t="s">
        <v>134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20</v>
      </c>
      <c r="BK116" s="156">
        <f>ROUND($I$116*$H$116,2)</f>
        <v>0</v>
      </c>
      <c r="BL116" s="89" t="s">
        <v>84</v>
      </c>
      <c r="BM116" s="89" t="s">
        <v>942</v>
      </c>
    </row>
    <row r="117" spans="2:47" s="6" customFormat="1" ht="16.5" customHeight="1">
      <c r="B117" s="23"/>
      <c r="C117" s="24"/>
      <c r="D117" s="157" t="s">
        <v>142</v>
      </c>
      <c r="E117" s="24"/>
      <c r="F117" s="158" t="s">
        <v>941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142</v>
      </c>
      <c r="AU117" s="6" t="s">
        <v>78</v>
      </c>
    </row>
    <row r="118" spans="2:47" s="6" customFormat="1" ht="30.75" customHeight="1">
      <c r="B118" s="23"/>
      <c r="C118" s="24"/>
      <c r="D118" s="161" t="s">
        <v>358</v>
      </c>
      <c r="E118" s="24"/>
      <c r="F118" s="193" t="s">
        <v>943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358</v>
      </c>
      <c r="AU118" s="6" t="s">
        <v>78</v>
      </c>
    </row>
    <row r="119" spans="2:63" s="132" customFormat="1" ht="37.5" customHeight="1">
      <c r="B119" s="133"/>
      <c r="C119" s="134"/>
      <c r="D119" s="134" t="s">
        <v>70</v>
      </c>
      <c r="E119" s="135" t="s">
        <v>707</v>
      </c>
      <c r="F119" s="135" t="s">
        <v>708</v>
      </c>
      <c r="G119" s="134"/>
      <c r="H119" s="134"/>
      <c r="J119" s="136">
        <f>$BK$119</f>
        <v>0</v>
      </c>
      <c r="K119" s="134"/>
      <c r="L119" s="137"/>
      <c r="M119" s="138"/>
      <c r="N119" s="134"/>
      <c r="O119" s="134"/>
      <c r="P119" s="139">
        <f>$P$120</f>
        <v>0</v>
      </c>
      <c r="Q119" s="134"/>
      <c r="R119" s="139">
        <f>$R$120</f>
        <v>0</v>
      </c>
      <c r="S119" s="134"/>
      <c r="T119" s="140">
        <f>$T$120</f>
        <v>0</v>
      </c>
      <c r="AR119" s="141" t="s">
        <v>78</v>
      </c>
      <c r="AT119" s="141" t="s">
        <v>70</v>
      </c>
      <c r="AU119" s="141" t="s">
        <v>71</v>
      </c>
      <c r="AY119" s="141" t="s">
        <v>134</v>
      </c>
      <c r="BK119" s="142">
        <f>$BK$120</f>
        <v>0</v>
      </c>
    </row>
    <row r="120" spans="2:63" s="132" customFormat="1" ht="21" customHeight="1">
      <c r="B120" s="133"/>
      <c r="C120" s="134"/>
      <c r="D120" s="134" t="s">
        <v>70</v>
      </c>
      <c r="E120" s="143" t="s">
        <v>804</v>
      </c>
      <c r="F120" s="143" t="s">
        <v>805</v>
      </c>
      <c r="G120" s="134"/>
      <c r="H120" s="134"/>
      <c r="J120" s="144">
        <f>$BK$120</f>
        <v>0</v>
      </c>
      <c r="K120" s="134"/>
      <c r="L120" s="137"/>
      <c r="M120" s="138"/>
      <c r="N120" s="134"/>
      <c r="O120" s="134"/>
      <c r="P120" s="139">
        <f>SUM($P$121:$P$149)</f>
        <v>0</v>
      </c>
      <c r="Q120" s="134"/>
      <c r="R120" s="139">
        <f>SUM($R$121:$R$149)</f>
        <v>0</v>
      </c>
      <c r="S120" s="134"/>
      <c r="T120" s="140">
        <f>SUM($T$121:$T$149)</f>
        <v>0</v>
      </c>
      <c r="AR120" s="141" t="s">
        <v>78</v>
      </c>
      <c r="AT120" s="141" t="s">
        <v>70</v>
      </c>
      <c r="AU120" s="141" t="s">
        <v>20</v>
      </c>
      <c r="AY120" s="141" t="s">
        <v>134</v>
      </c>
      <c r="BK120" s="142">
        <f>SUM($BK$121:$BK$149)</f>
        <v>0</v>
      </c>
    </row>
    <row r="121" spans="2:65" s="6" customFormat="1" ht="15.75" customHeight="1">
      <c r="B121" s="23"/>
      <c r="C121" s="145" t="s">
        <v>7</v>
      </c>
      <c r="D121" s="145" t="s">
        <v>136</v>
      </c>
      <c r="E121" s="146" t="s">
        <v>944</v>
      </c>
      <c r="F121" s="147" t="s">
        <v>945</v>
      </c>
      <c r="G121" s="148" t="s">
        <v>320</v>
      </c>
      <c r="H121" s="149">
        <v>15</v>
      </c>
      <c r="I121" s="150"/>
      <c r="J121" s="151">
        <f>ROUND($I$121*$H$121,2)</f>
        <v>0</v>
      </c>
      <c r="K121" s="147"/>
      <c r="L121" s="43"/>
      <c r="M121" s="152"/>
      <c r="N121" s="153" t="s">
        <v>42</v>
      </c>
      <c r="O121" s="24"/>
      <c r="P121" s="24"/>
      <c r="Q121" s="154">
        <v>0</v>
      </c>
      <c r="R121" s="154">
        <f>$Q$121*$H$121</f>
        <v>0</v>
      </c>
      <c r="S121" s="154">
        <v>0</v>
      </c>
      <c r="T121" s="155">
        <f>$S$121*$H$121</f>
        <v>0</v>
      </c>
      <c r="AR121" s="89" t="s">
        <v>84</v>
      </c>
      <c r="AT121" s="89" t="s">
        <v>136</v>
      </c>
      <c r="AU121" s="89" t="s">
        <v>78</v>
      </c>
      <c r="AY121" s="6" t="s">
        <v>134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20</v>
      </c>
      <c r="BK121" s="156">
        <f>ROUND($I$121*$H$121,2)</f>
        <v>0</v>
      </c>
      <c r="BL121" s="89" t="s">
        <v>84</v>
      </c>
      <c r="BM121" s="89" t="s">
        <v>946</v>
      </c>
    </row>
    <row r="122" spans="2:47" s="6" customFormat="1" ht="16.5" customHeight="1">
      <c r="B122" s="23"/>
      <c r="C122" s="24"/>
      <c r="D122" s="157" t="s">
        <v>142</v>
      </c>
      <c r="E122" s="24"/>
      <c r="F122" s="158" t="s">
        <v>945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142</v>
      </c>
      <c r="AU122" s="6" t="s">
        <v>78</v>
      </c>
    </row>
    <row r="123" spans="2:65" s="6" customFormat="1" ht="15.75" customHeight="1">
      <c r="B123" s="23"/>
      <c r="C123" s="145" t="s">
        <v>158</v>
      </c>
      <c r="D123" s="145" t="s">
        <v>136</v>
      </c>
      <c r="E123" s="146" t="s">
        <v>947</v>
      </c>
      <c r="F123" s="147" t="s">
        <v>948</v>
      </c>
      <c r="G123" s="148" t="s">
        <v>320</v>
      </c>
      <c r="H123" s="149">
        <v>41</v>
      </c>
      <c r="I123" s="150"/>
      <c r="J123" s="151">
        <f>ROUND($I$123*$H$123,2)</f>
        <v>0</v>
      </c>
      <c r="K123" s="147"/>
      <c r="L123" s="43"/>
      <c r="M123" s="152"/>
      <c r="N123" s="153" t="s">
        <v>42</v>
      </c>
      <c r="O123" s="24"/>
      <c r="P123" s="24"/>
      <c r="Q123" s="154">
        <v>0</v>
      </c>
      <c r="R123" s="154">
        <f>$Q$123*$H$123</f>
        <v>0</v>
      </c>
      <c r="S123" s="154">
        <v>0</v>
      </c>
      <c r="T123" s="155">
        <f>$S$123*$H$123</f>
        <v>0</v>
      </c>
      <c r="AR123" s="89" t="s">
        <v>84</v>
      </c>
      <c r="AT123" s="89" t="s">
        <v>136</v>
      </c>
      <c r="AU123" s="89" t="s">
        <v>78</v>
      </c>
      <c r="AY123" s="6" t="s">
        <v>134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20</v>
      </c>
      <c r="BK123" s="156">
        <f>ROUND($I$123*$H$123,2)</f>
        <v>0</v>
      </c>
      <c r="BL123" s="89" t="s">
        <v>84</v>
      </c>
      <c r="BM123" s="89" t="s">
        <v>949</v>
      </c>
    </row>
    <row r="124" spans="2:47" s="6" customFormat="1" ht="16.5" customHeight="1">
      <c r="B124" s="23"/>
      <c r="C124" s="24"/>
      <c r="D124" s="157" t="s">
        <v>142</v>
      </c>
      <c r="E124" s="24"/>
      <c r="F124" s="158" t="s">
        <v>948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142</v>
      </c>
      <c r="AU124" s="6" t="s">
        <v>78</v>
      </c>
    </row>
    <row r="125" spans="2:65" s="6" customFormat="1" ht="15.75" customHeight="1">
      <c r="B125" s="23"/>
      <c r="C125" s="145" t="s">
        <v>246</v>
      </c>
      <c r="D125" s="145" t="s">
        <v>136</v>
      </c>
      <c r="E125" s="146" t="s">
        <v>950</v>
      </c>
      <c r="F125" s="147" t="s">
        <v>951</v>
      </c>
      <c r="G125" s="148" t="s">
        <v>320</v>
      </c>
      <c r="H125" s="149">
        <v>6</v>
      </c>
      <c r="I125" s="150"/>
      <c r="J125" s="151">
        <f>ROUND($I$125*$H$125,2)</f>
        <v>0</v>
      </c>
      <c r="K125" s="147"/>
      <c r="L125" s="43"/>
      <c r="M125" s="152"/>
      <c r="N125" s="153" t="s">
        <v>42</v>
      </c>
      <c r="O125" s="24"/>
      <c r="P125" s="24"/>
      <c r="Q125" s="154">
        <v>0</v>
      </c>
      <c r="R125" s="154">
        <f>$Q$125*$H$125</f>
        <v>0</v>
      </c>
      <c r="S125" s="154">
        <v>0</v>
      </c>
      <c r="T125" s="155">
        <f>$S$125*$H$125</f>
        <v>0</v>
      </c>
      <c r="AR125" s="89" t="s">
        <v>84</v>
      </c>
      <c r="AT125" s="89" t="s">
        <v>136</v>
      </c>
      <c r="AU125" s="89" t="s">
        <v>78</v>
      </c>
      <c r="AY125" s="6" t="s">
        <v>134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20</v>
      </c>
      <c r="BK125" s="156">
        <f>ROUND($I$125*$H$125,2)</f>
        <v>0</v>
      </c>
      <c r="BL125" s="89" t="s">
        <v>84</v>
      </c>
      <c r="BM125" s="89" t="s">
        <v>952</v>
      </c>
    </row>
    <row r="126" spans="2:47" s="6" customFormat="1" ht="16.5" customHeight="1">
      <c r="B126" s="23"/>
      <c r="C126" s="24"/>
      <c r="D126" s="157" t="s">
        <v>142</v>
      </c>
      <c r="E126" s="24"/>
      <c r="F126" s="158" t="s">
        <v>951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142</v>
      </c>
      <c r="AU126" s="6" t="s">
        <v>78</v>
      </c>
    </row>
    <row r="127" spans="2:65" s="6" customFormat="1" ht="15.75" customHeight="1">
      <c r="B127" s="23"/>
      <c r="C127" s="145" t="s">
        <v>252</v>
      </c>
      <c r="D127" s="145" t="s">
        <v>136</v>
      </c>
      <c r="E127" s="146" t="s">
        <v>953</v>
      </c>
      <c r="F127" s="147" t="s">
        <v>954</v>
      </c>
      <c r="G127" s="148" t="s">
        <v>955</v>
      </c>
      <c r="H127" s="149">
        <v>2</v>
      </c>
      <c r="I127" s="150"/>
      <c r="J127" s="151">
        <f>ROUND($I$127*$H$127,2)</f>
        <v>0</v>
      </c>
      <c r="K127" s="147"/>
      <c r="L127" s="43"/>
      <c r="M127" s="152"/>
      <c r="N127" s="153" t="s">
        <v>42</v>
      </c>
      <c r="O127" s="24"/>
      <c r="P127" s="24"/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84</v>
      </c>
      <c r="AT127" s="89" t="s">
        <v>136</v>
      </c>
      <c r="AU127" s="89" t="s">
        <v>78</v>
      </c>
      <c r="AY127" s="6" t="s">
        <v>134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20</v>
      </c>
      <c r="BK127" s="156">
        <f>ROUND($I$127*$H$127,2)</f>
        <v>0</v>
      </c>
      <c r="BL127" s="89" t="s">
        <v>84</v>
      </c>
      <c r="BM127" s="89" t="s">
        <v>956</v>
      </c>
    </row>
    <row r="128" spans="2:47" s="6" customFormat="1" ht="16.5" customHeight="1">
      <c r="B128" s="23"/>
      <c r="C128" s="24"/>
      <c r="D128" s="157" t="s">
        <v>142</v>
      </c>
      <c r="E128" s="24"/>
      <c r="F128" s="158" t="s">
        <v>954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142</v>
      </c>
      <c r="AU128" s="6" t="s">
        <v>78</v>
      </c>
    </row>
    <row r="129" spans="2:65" s="6" customFormat="1" ht="15.75" customHeight="1">
      <c r="B129" s="23"/>
      <c r="C129" s="145" t="s">
        <v>257</v>
      </c>
      <c r="D129" s="145" t="s">
        <v>136</v>
      </c>
      <c r="E129" s="146" t="s">
        <v>957</v>
      </c>
      <c r="F129" s="147" t="s">
        <v>958</v>
      </c>
      <c r="G129" s="148" t="s">
        <v>365</v>
      </c>
      <c r="H129" s="149">
        <v>2</v>
      </c>
      <c r="I129" s="150"/>
      <c r="J129" s="151">
        <f>ROUND($I$129*$H$129,2)</f>
        <v>0</v>
      </c>
      <c r="K129" s="147"/>
      <c r="L129" s="43"/>
      <c r="M129" s="152"/>
      <c r="N129" s="153" t="s">
        <v>42</v>
      </c>
      <c r="O129" s="24"/>
      <c r="P129" s="24"/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84</v>
      </c>
      <c r="AT129" s="89" t="s">
        <v>136</v>
      </c>
      <c r="AU129" s="89" t="s">
        <v>78</v>
      </c>
      <c r="AY129" s="6" t="s">
        <v>134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20</v>
      </c>
      <c r="BK129" s="156">
        <f>ROUND($I$129*$H$129,2)</f>
        <v>0</v>
      </c>
      <c r="BL129" s="89" t="s">
        <v>84</v>
      </c>
      <c r="BM129" s="89" t="s">
        <v>959</v>
      </c>
    </row>
    <row r="130" spans="2:47" s="6" customFormat="1" ht="16.5" customHeight="1">
      <c r="B130" s="23"/>
      <c r="C130" s="24"/>
      <c r="D130" s="157" t="s">
        <v>142</v>
      </c>
      <c r="E130" s="24"/>
      <c r="F130" s="158" t="s">
        <v>958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142</v>
      </c>
      <c r="AU130" s="6" t="s">
        <v>78</v>
      </c>
    </row>
    <row r="131" spans="2:65" s="6" customFormat="1" ht="15.75" customHeight="1">
      <c r="B131" s="23"/>
      <c r="C131" s="145" t="s">
        <v>263</v>
      </c>
      <c r="D131" s="145" t="s">
        <v>136</v>
      </c>
      <c r="E131" s="146" t="s">
        <v>960</v>
      </c>
      <c r="F131" s="147" t="s">
        <v>961</v>
      </c>
      <c r="G131" s="148" t="s">
        <v>962</v>
      </c>
      <c r="H131" s="149">
        <v>2</v>
      </c>
      <c r="I131" s="150"/>
      <c r="J131" s="151">
        <f>ROUND($I$131*$H$131,2)</f>
        <v>0</v>
      </c>
      <c r="K131" s="147"/>
      <c r="L131" s="43"/>
      <c r="M131" s="152"/>
      <c r="N131" s="153" t="s">
        <v>42</v>
      </c>
      <c r="O131" s="24"/>
      <c r="P131" s="24"/>
      <c r="Q131" s="154">
        <v>0</v>
      </c>
      <c r="R131" s="154">
        <f>$Q$131*$H$131</f>
        <v>0</v>
      </c>
      <c r="S131" s="154">
        <v>0</v>
      </c>
      <c r="T131" s="155">
        <f>$S$131*$H$131</f>
        <v>0</v>
      </c>
      <c r="AR131" s="89" t="s">
        <v>84</v>
      </c>
      <c r="AT131" s="89" t="s">
        <v>136</v>
      </c>
      <c r="AU131" s="89" t="s">
        <v>78</v>
      </c>
      <c r="AY131" s="6" t="s">
        <v>134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20</v>
      </c>
      <c r="BK131" s="156">
        <f>ROUND($I$131*$H$131,2)</f>
        <v>0</v>
      </c>
      <c r="BL131" s="89" t="s">
        <v>84</v>
      </c>
      <c r="BM131" s="89" t="s">
        <v>963</v>
      </c>
    </row>
    <row r="132" spans="2:47" s="6" customFormat="1" ht="16.5" customHeight="1">
      <c r="B132" s="23"/>
      <c r="C132" s="24"/>
      <c r="D132" s="157" t="s">
        <v>142</v>
      </c>
      <c r="E132" s="24"/>
      <c r="F132" s="158" t="s">
        <v>961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142</v>
      </c>
      <c r="AU132" s="6" t="s">
        <v>78</v>
      </c>
    </row>
    <row r="133" spans="2:65" s="6" customFormat="1" ht="15.75" customHeight="1">
      <c r="B133" s="23"/>
      <c r="C133" s="145" t="s">
        <v>6</v>
      </c>
      <c r="D133" s="145" t="s">
        <v>136</v>
      </c>
      <c r="E133" s="146" t="s">
        <v>964</v>
      </c>
      <c r="F133" s="147" t="s">
        <v>965</v>
      </c>
      <c r="G133" s="148" t="s">
        <v>365</v>
      </c>
      <c r="H133" s="149">
        <v>2</v>
      </c>
      <c r="I133" s="150"/>
      <c r="J133" s="151">
        <f>ROUND($I$133*$H$133,2)</f>
        <v>0</v>
      </c>
      <c r="K133" s="147"/>
      <c r="L133" s="43"/>
      <c r="M133" s="152"/>
      <c r="N133" s="153" t="s">
        <v>42</v>
      </c>
      <c r="O133" s="24"/>
      <c r="P133" s="24"/>
      <c r="Q133" s="154">
        <v>0</v>
      </c>
      <c r="R133" s="154">
        <f>$Q$133*$H$133</f>
        <v>0</v>
      </c>
      <c r="S133" s="154">
        <v>0</v>
      </c>
      <c r="T133" s="155">
        <f>$S$133*$H$133</f>
        <v>0</v>
      </c>
      <c r="AR133" s="89" t="s">
        <v>84</v>
      </c>
      <c r="AT133" s="89" t="s">
        <v>136</v>
      </c>
      <c r="AU133" s="89" t="s">
        <v>78</v>
      </c>
      <c r="AY133" s="6" t="s">
        <v>134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20</v>
      </c>
      <c r="BK133" s="156">
        <f>ROUND($I$133*$H$133,2)</f>
        <v>0</v>
      </c>
      <c r="BL133" s="89" t="s">
        <v>84</v>
      </c>
      <c r="BM133" s="89" t="s">
        <v>966</v>
      </c>
    </row>
    <row r="134" spans="2:47" s="6" customFormat="1" ht="16.5" customHeight="1">
      <c r="B134" s="23"/>
      <c r="C134" s="24"/>
      <c r="D134" s="157" t="s">
        <v>142</v>
      </c>
      <c r="E134" s="24"/>
      <c r="F134" s="158" t="s">
        <v>965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142</v>
      </c>
      <c r="AU134" s="6" t="s">
        <v>78</v>
      </c>
    </row>
    <row r="135" spans="2:65" s="6" customFormat="1" ht="15.75" customHeight="1">
      <c r="B135" s="23"/>
      <c r="C135" s="145" t="s">
        <v>275</v>
      </c>
      <c r="D135" s="145" t="s">
        <v>136</v>
      </c>
      <c r="E135" s="146" t="s">
        <v>967</v>
      </c>
      <c r="F135" s="147" t="s">
        <v>968</v>
      </c>
      <c r="G135" s="148" t="s">
        <v>365</v>
      </c>
      <c r="H135" s="149">
        <v>2</v>
      </c>
      <c r="I135" s="150"/>
      <c r="J135" s="151">
        <f>ROUND($I$135*$H$135,2)</f>
        <v>0</v>
      </c>
      <c r="K135" s="147"/>
      <c r="L135" s="43"/>
      <c r="M135" s="152"/>
      <c r="N135" s="153" t="s">
        <v>42</v>
      </c>
      <c r="O135" s="24"/>
      <c r="P135" s="24"/>
      <c r="Q135" s="154">
        <v>0</v>
      </c>
      <c r="R135" s="154">
        <f>$Q$135*$H$135</f>
        <v>0</v>
      </c>
      <c r="S135" s="154">
        <v>0</v>
      </c>
      <c r="T135" s="155">
        <f>$S$135*$H$135</f>
        <v>0</v>
      </c>
      <c r="AR135" s="89" t="s">
        <v>84</v>
      </c>
      <c r="AT135" s="89" t="s">
        <v>136</v>
      </c>
      <c r="AU135" s="89" t="s">
        <v>78</v>
      </c>
      <c r="AY135" s="6" t="s">
        <v>134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20</v>
      </c>
      <c r="BK135" s="156">
        <f>ROUND($I$135*$H$135,2)</f>
        <v>0</v>
      </c>
      <c r="BL135" s="89" t="s">
        <v>84</v>
      </c>
      <c r="BM135" s="89" t="s">
        <v>969</v>
      </c>
    </row>
    <row r="136" spans="2:47" s="6" customFormat="1" ht="16.5" customHeight="1">
      <c r="B136" s="23"/>
      <c r="C136" s="24"/>
      <c r="D136" s="157" t="s">
        <v>142</v>
      </c>
      <c r="E136" s="24"/>
      <c r="F136" s="158" t="s">
        <v>968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142</v>
      </c>
      <c r="AU136" s="6" t="s">
        <v>78</v>
      </c>
    </row>
    <row r="137" spans="2:65" s="6" customFormat="1" ht="15.75" customHeight="1">
      <c r="B137" s="23"/>
      <c r="C137" s="145" t="s">
        <v>284</v>
      </c>
      <c r="D137" s="145" t="s">
        <v>136</v>
      </c>
      <c r="E137" s="146" t="s">
        <v>970</v>
      </c>
      <c r="F137" s="147" t="s">
        <v>971</v>
      </c>
      <c r="G137" s="148" t="s">
        <v>365</v>
      </c>
      <c r="H137" s="149">
        <v>2</v>
      </c>
      <c r="I137" s="150"/>
      <c r="J137" s="151">
        <f>ROUND($I$137*$H$137,2)</f>
        <v>0</v>
      </c>
      <c r="K137" s="147"/>
      <c r="L137" s="43"/>
      <c r="M137" s="152"/>
      <c r="N137" s="153" t="s">
        <v>42</v>
      </c>
      <c r="O137" s="24"/>
      <c r="P137" s="24"/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84</v>
      </c>
      <c r="AT137" s="89" t="s">
        <v>136</v>
      </c>
      <c r="AU137" s="89" t="s">
        <v>78</v>
      </c>
      <c r="AY137" s="6" t="s">
        <v>134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84</v>
      </c>
      <c r="BM137" s="89" t="s">
        <v>972</v>
      </c>
    </row>
    <row r="138" spans="2:47" s="6" customFormat="1" ht="16.5" customHeight="1">
      <c r="B138" s="23"/>
      <c r="C138" s="24"/>
      <c r="D138" s="157" t="s">
        <v>142</v>
      </c>
      <c r="E138" s="24"/>
      <c r="F138" s="158" t="s">
        <v>971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142</v>
      </c>
      <c r="AU138" s="6" t="s">
        <v>78</v>
      </c>
    </row>
    <row r="139" spans="2:65" s="6" customFormat="1" ht="15.75" customHeight="1">
      <c r="B139" s="23"/>
      <c r="C139" s="145" t="s">
        <v>291</v>
      </c>
      <c r="D139" s="145" t="s">
        <v>136</v>
      </c>
      <c r="E139" s="146" t="s">
        <v>973</v>
      </c>
      <c r="F139" s="147" t="s">
        <v>974</v>
      </c>
      <c r="G139" s="148" t="s">
        <v>365</v>
      </c>
      <c r="H139" s="149">
        <v>2</v>
      </c>
      <c r="I139" s="150"/>
      <c r="J139" s="151">
        <f>ROUND($I$139*$H$139,2)</f>
        <v>0</v>
      </c>
      <c r="K139" s="147"/>
      <c r="L139" s="43"/>
      <c r="M139" s="152"/>
      <c r="N139" s="153" t="s">
        <v>42</v>
      </c>
      <c r="O139" s="24"/>
      <c r="P139" s="24"/>
      <c r="Q139" s="154">
        <v>0</v>
      </c>
      <c r="R139" s="154">
        <f>$Q$139*$H$139</f>
        <v>0</v>
      </c>
      <c r="S139" s="154">
        <v>0</v>
      </c>
      <c r="T139" s="155">
        <f>$S$139*$H$139</f>
        <v>0</v>
      </c>
      <c r="AR139" s="89" t="s">
        <v>84</v>
      </c>
      <c r="AT139" s="89" t="s">
        <v>136</v>
      </c>
      <c r="AU139" s="89" t="s">
        <v>78</v>
      </c>
      <c r="AY139" s="6" t="s">
        <v>134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20</v>
      </c>
      <c r="BK139" s="156">
        <f>ROUND($I$139*$H$139,2)</f>
        <v>0</v>
      </c>
      <c r="BL139" s="89" t="s">
        <v>84</v>
      </c>
      <c r="BM139" s="89" t="s">
        <v>975</v>
      </c>
    </row>
    <row r="140" spans="2:47" s="6" customFormat="1" ht="16.5" customHeight="1">
      <c r="B140" s="23"/>
      <c r="C140" s="24"/>
      <c r="D140" s="157" t="s">
        <v>142</v>
      </c>
      <c r="E140" s="24"/>
      <c r="F140" s="158" t="s">
        <v>974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142</v>
      </c>
      <c r="AU140" s="6" t="s">
        <v>78</v>
      </c>
    </row>
    <row r="141" spans="2:65" s="6" customFormat="1" ht="15.75" customHeight="1">
      <c r="B141" s="23"/>
      <c r="C141" s="145" t="s">
        <v>299</v>
      </c>
      <c r="D141" s="145" t="s">
        <v>136</v>
      </c>
      <c r="E141" s="146" t="s">
        <v>976</v>
      </c>
      <c r="F141" s="147" t="s">
        <v>977</v>
      </c>
      <c r="G141" s="148" t="s">
        <v>365</v>
      </c>
      <c r="H141" s="149">
        <v>2</v>
      </c>
      <c r="I141" s="150"/>
      <c r="J141" s="151">
        <f>ROUND($I$141*$H$141,2)</f>
        <v>0</v>
      </c>
      <c r="K141" s="147"/>
      <c r="L141" s="43"/>
      <c r="M141" s="152"/>
      <c r="N141" s="153" t="s">
        <v>42</v>
      </c>
      <c r="O141" s="24"/>
      <c r="P141" s="24"/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84</v>
      </c>
      <c r="AT141" s="89" t="s">
        <v>136</v>
      </c>
      <c r="AU141" s="89" t="s">
        <v>78</v>
      </c>
      <c r="AY141" s="6" t="s">
        <v>134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20</v>
      </c>
      <c r="BK141" s="156">
        <f>ROUND($I$141*$H$141,2)</f>
        <v>0</v>
      </c>
      <c r="BL141" s="89" t="s">
        <v>84</v>
      </c>
      <c r="BM141" s="89" t="s">
        <v>978</v>
      </c>
    </row>
    <row r="142" spans="2:47" s="6" customFormat="1" ht="16.5" customHeight="1">
      <c r="B142" s="23"/>
      <c r="C142" s="24"/>
      <c r="D142" s="157" t="s">
        <v>142</v>
      </c>
      <c r="E142" s="24"/>
      <c r="F142" s="158" t="s">
        <v>977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142</v>
      </c>
      <c r="AU142" s="6" t="s">
        <v>78</v>
      </c>
    </row>
    <row r="143" spans="2:65" s="6" customFormat="1" ht="15.75" customHeight="1">
      <c r="B143" s="23"/>
      <c r="C143" s="145" t="s">
        <v>306</v>
      </c>
      <c r="D143" s="145" t="s">
        <v>136</v>
      </c>
      <c r="E143" s="146" t="s">
        <v>979</v>
      </c>
      <c r="F143" s="147" t="s">
        <v>980</v>
      </c>
      <c r="G143" s="148" t="s">
        <v>320</v>
      </c>
      <c r="H143" s="149">
        <v>21</v>
      </c>
      <c r="I143" s="150"/>
      <c r="J143" s="151">
        <f>ROUND($I$143*$H$143,2)</f>
        <v>0</v>
      </c>
      <c r="K143" s="147"/>
      <c r="L143" s="43"/>
      <c r="M143" s="152"/>
      <c r="N143" s="153" t="s">
        <v>42</v>
      </c>
      <c r="O143" s="24"/>
      <c r="P143" s="24"/>
      <c r="Q143" s="154">
        <v>0</v>
      </c>
      <c r="R143" s="154">
        <f>$Q$143*$H$143</f>
        <v>0</v>
      </c>
      <c r="S143" s="154">
        <v>0</v>
      </c>
      <c r="T143" s="155">
        <f>$S$143*$H$143</f>
        <v>0</v>
      </c>
      <c r="AR143" s="89" t="s">
        <v>84</v>
      </c>
      <c r="AT143" s="89" t="s">
        <v>136</v>
      </c>
      <c r="AU143" s="89" t="s">
        <v>78</v>
      </c>
      <c r="AY143" s="6" t="s">
        <v>134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20</v>
      </c>
      <c r="BK143" s="156">
        <f>ROUND($I$143*$H$143,2)</f>
        <v>0</v>
      </c>
      <c r="BL143" s="89" t="s">
        <v>84</v>
      </c>
      <c r="BM143" s="89" t="s">
        <v>981</v>
      </c>
    </row>
    <row r="144" spans="2:47" s="6" customFormat="1" ht="16.5" customHeight="1">
      <c r="B144" s="23"/>
      <c r="C144" s="24"/>
      <c r="D144" s="157" t="s">
        <v>142</v>
      </c>
      <c r="E144" s="24"/>
      <c r="F144" s="158" t="s">
        <v>980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142</v>
      </c>
      <c r="AU144" s="6" t="s">
        <v>78</v>
      </c>
    </row>
    <row r="145" spans="2:65" s="6" customFormat="1" ht="15.75" customHeight="1">
      <c r="B145" s="23"/>
      <c r="C145" s="145" t="s">
        <v>311</v>
      </c>
      <c r="D145" s="145" t="s">
        <v>136</v>
      </c>
      <c r="E145" s="146" t="s">
        <v>982</v>
      </c>
      <c r="F145" s="147" t="s">
        <v>983</v>
      </c>
      <c r="G145" s="148" t="s">
        <v>320</v>
      </c>
      <c r="H145" s="149">
        <v>41</v>
      </c>
      <c r="I145" s="150"/>
      <c r="J145" s="151">
        <f>ROUND($I$145*$H$145,2)</f>
        <v>0</v>
      </c>
      <c r="K145" s="147"/>
      <c r="L145" s="43"/>
      <c r="M145" s="152"/>
      <c r="N145" s="153" t="s">
        <v>42</v>
      </c>
      <c r="O145" s="24"/>
      <c r="P145" s="24"/>
      <c r="Q145" s="154">
        <v>0</v>
      </c>
      <c r="R145" s="154">
        <f>$Q$145*$H$145</f>
        <v>0</v>
      </c>
      <c r="S145" s="154">
        <v>0</v>
      </c>
      <c r="T145" s="155">
        <f>$S$145*$H$145</f>
        <v>0</v>
      </c>
      <c r="AR145" s="89" t="s">
        <v>84</v>
      </c>
      <c r="AT145" s="89" t="s">
        <v>136</v>
      </c>
      <c r="AU145" s="89" t="s">
        <v>78</v>
      </c>
      <c r="AY145" s="6" t="s">
        <v>134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20</v>
      </c>
      <c r="BK145" s="156">
        <f>ROUND($I$145*$H$145,2)</f>
        <v>0</v>
      </c>
      <c r="BL145" s="89" t="s">
        <v>84</v>
      </c>
      <c r="BM145" s="89" t="s">
        <v>984</v>
      </c>
    </row>
    <row r="146" spans="2:47" s="6" customFormat="1" ht="16.5" customHeight="1">
      <c r="B146" s="23"/>
      <c r="C146" s="24"/>
      <c r="D146" s="157" t="s">
        <v>142</v>
      </c>
      <c r="E146" s="24"/>
      <c r="F146" s="158" t="s">
        <v>983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142</v>
      </c>
      <c r="AU146" s="6" t="s">
        <v>78</v>
      </c>
    </row>
    <row r="147" spans="2:65" s="6" customFormat="1" ht="15.75" customHeight="1">
      <c r="B147" s="23"/>
      <c r="C147" s="145" t="s">
        <v>317</v>
      </c>
      <c r="D147" s="145" t="s">
        <v>136</v>
      </c>
      <c r="E147" s="146" t="s">
        <v>985</v>
      </c>
      <c r="F147" s="147" t="s">
        <v>986</v>
      </c>
      <c r="G147" s="148" t="s">
        <v>197</v>
      </c>
      <c r="H147" s="149">
        <v>5.68</v>
      </c>
      <c r="I147" s="150"/>
      <c r="J147" s="151">
        <f>ROUND($I$147*$H$147,2)</f>
        <v>0</v>
      </c>
      <c r="K147" s="147"/>
      <c r="L147" s="43"/>
      <c r="M147" s="152"/>
      <c r="N147" s="153" t="s">
        <v>42</v>
      </c>
      <c r="O147" s="24"/>
      <c r="P147" s="24"/>
      <c r="Q147" s="154">
        <v>0</v>
      </c>
      <c r="R147" s="154">
        <f>$Q$147*$H$147</f>
        <v>0</v>
      </c>
      <c r="S147" s="154">
        <v>0</v>
      </c>
      <c r="T147" s="155">
        <f>$S$147*$H$147</f>
        <v>0</v>
      </c>
      <c r="AR147" s="89" t="s">
        <v>84</v>
      </c>
      <c r="AT147" s="89" t="s">
        <v>136</v>
      </c>
      <c r="AU147" s="89" t="s">
        <v>78</v>
      </c>
      <c r="AY147" s="6" t="s">
        <v>134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20</v>
      </c>
      <c r="BK147" s="156">
        <f>ROUND($I$147*$H$147,2)</f>
        <v>0</v>
      </c>
      <c r="BL147" s="89" t="s">
        <v>84</v>
      </c>
      <c r="BM147" s="89" t="s">
        <v>987</v>
      </c>
    </row>
    <row r="148" spans="2:47" s="6" customFormat="1" ht="16.5" customHeight="1">
      <c r="B148" s="23"/>
      <c r="C148" s="24"/>
      <c r="D148" s="157" t="s">
        <v>142</v>
      </c>
      <c r="E148" s="24"/>
      <c r="F148" s="158" t="s">
        <v>986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142</v>
      </c>
      <c r="AU148" s="6" t="s">
        <v>78</v>
      </c>
    </row>
    <row r="149" spans="2:47" s="6" customFormat="1" ht="30.75" customHeight="1">
      <c r="B149" s="23"/>
      <c r="C149" s="24"/>
      <c r="D149" s="161" t="s">
        <v>358</v>
      </c>
      <c r="E149" s="24"/>
      <c r="F149" s="193" t="s">
        <v>988</v>
      </c>
      <c r="G149" s="24"/>
      <c r="H149" s="24"/>
      <c r="J149" s="24"/>
      <c r="K149" s="24"/>
      <c r="L149" s="43"/>
      <c r="M149" s="198"/>
      <c r="N149" s="195"/>
      <c r="O149" s="195"/>
      <c r="P149" s="195"/>
      <c r="Q149" s="195"/>
      <c r="R149" s="195"/>
      <c r="S149" s="195"/>
      <c r="T149" s="199"/>
      <c r="AT149" s="6" t="s">
        <v>358</v>
      </c>
      <c r="AU149" s="6" t="s">
        <v>78</v>
      </c>
    </row>
    <row r="150" spans="2:12" s="6" customFormat="1" ht="7.5" customHeight="1">
      <c r="B150" s="38"/>
      <c r="C150" s="39"/>
      <c r="D150" s="39"/>
      <c r="E150" s="39"/>
      <c r="F150" s="39"/>
      <c r="G150" s="39"/>
      <c r="H150" s="39"/>
      <c r="I150" s="101"/>
      <c r="J150" s="39"/>
      <c r="K150" s="39"/>
      <c r="L150" s="43"/>
    </row>
    <row r="593" s="2" customFormat="1" ht="14.25" customHeight="1"/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3"/>
      <c r="C1" s="213"/>
      <c r="D1" s="212" t="s">
        <v>1</v>
      </c>
      <c r="E1" s="213"/>
      <c r="F1" s="214" t="s">
        <v>1213</v>
      </c>
      <c r="G1" s="331" t="s">
        <v>1214</v>
      </c>
      <c r="H1" s="331"/>
      <c r="I1" s="213"/>
      <c r="J1" s="214" t="s">
        <v>1215</v>
      </c>
      <c r="K1" s="212" t="s">
        <v>91</v>
      </c>
      <c r="L1" s="214" t="s">
        <v>1216</v>
      </c>
      <c r="M1" s="214"/>
      <c r="N1" s="214"/>
      <c r="O1" s="214"/>
      <c r="P1" s="214"/>
      <c r="Q1" s="214"/>
      <c r="R1" s="214"/>
      <c r="S1" s="214"/>
      <c r="T1" s="214"/>
      <c r="U1" s="210"/>
      <c r="V1" s="21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4"/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92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2" t="str">
        <f>'Rekapitulace stavby'!$K$6</f>
        <v>Revitalizace objektu KZS Sokolov - Hornický dům - Stavební úpravy hlavního vstupu - varianta repase stáv stupnů</v>
      </c>
      <c r="F7" s="324"/>
      <c r="G7" s="324"/>
      <c r="H7" s="324"/>
      <c r="J7" s="11"/>
      <c r="K7" s="13"/>
    </row>
    <row r="8" spans="2:11" s="6" customFormat="1" ht="15.75" customHeight="1">
      <c r="B8" s="23"/>
      <c r="C8" s="24"/>
      <c r="D8" s="19" t="s">
        <v>93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9" t="s">
        <v>989</v>
      </c>
      <c r="F9" s="312"/>
      <c r="G9" s="312"/>
      <c r="H9" s="3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11.10.2013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27"/>
      <c r="F24" s="333"/>
      <c r="G24" s="333"/>
      <c r="H24" s="333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ROUNDUP($J$96,2)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ROUNDUP(SUM($BE$96:$BE$204),2)</f>
        <v>0</v>
      </c>
      <c r="G30" s="24"/>
      <c r="H30" s="24"/>
      <c r="I30" s="97">
        <v>0.21</v>
      </c>
      <c r="J30" s="96">
        <f>ROUNDUP(SUM($BE$96:$BE$204)*$I$30,1)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ROUNDUP(SUM($BF$96:$BF$204),2)</f>
        <v>0</v>
      </c>
      <c r="G31" s="24"/>
      <c r="H31" s="24"/>
      <c r="I31" s="97">
        <v>0.15</v>
      </c>
      <c r="J31" s="96">
        <f>ROUNDUP(SUM($BF$96:$BF$204)*$I$31,1)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ROUNDUP(SUM($BG$96:$BG$204),2)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ROUNDUP(SUM($BH$96:$BH$204),2)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ROUNDUP(SUM($BI$96:$BI$204),2)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ROUNDUP(SUM($J$27:$J$34),2)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32" t="str">
        <f>$E$7</f>
        <v>Revitalizace objektu KZS Sokolov - Hornický dům - Stavební úpravy hlavního vstupu - varianta repase stáv stupnů</v>
      </c>
      <c r="F45" s="312"/>
      <c r="G45" s="312"/>
      <c r="H45" s="312"/>
      <c r="J45" s="24"/>
      <c r="K45" s="27"/>
    </row>
    <row r="46" spans="2:11" s="6" customFormat="1" ht="15" customHeight="1">
      <c r="B46" s="23"/>
      <c r="C46" s="19" t="s">
        <v>93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9" t="str">
        <f>$E$9</f>
        <v>3 - Silnoproudé rozvody , DEVI systém</v>
      </c>
      <c r="F47" s="312"/>
      <c r="G47" s="312"/>
      <c r="H47" s="3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Plzeň</v>
      </c>
      <c r="G49" s="24"/>
      <c r="H49" s="24"/>
      <c r="I49" s="88" t="s">
        <v>23</v>
      </c>
      <c r="J49" s="52" t="str">
        <f>IF($J$12="","",$J$12)</f>
        <v>11.10.2013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Sokolov</v>
      </c>
      <c r="G51" s="24"/>
      <c r="H51" s="24"/>
      <c r="I51" s="88" t="s">
        <v>33</v>
      </c>
      <c r="J51" s="17" t="str">
        <f>$E$21</f>
        <v>Ateliér Soukup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ROUNDUP($J$96,2)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990</v>
      </c>
      <c r="E57" s="110"/>
      <c r="F57" s="110"/>
      <c r="G57" s="110"/>
      <c r="H57" s="110"/>
      <c r="I57" s="111"/>
      <c r="J57" s="112">
        <f>ROUNDUP($J$97,2)</f>
        <v>0</v>
      </c>
      <c r="K57" s="113"/>
    </row>
    <row r="58" spans="2:11" s="114" customFormat="1" ht="21" customHeight="1">
      <c r="B58" s="115"/>
      <c r="C58" s="116"/>
      <c r="D58" s="117" t="s">
        <v>991</v>
      </c>
      <c r="E58" s="117"/>
      <c r="F58" s="117"/>
      <c r="G58" s="117"/>
      <c r="H58" s="117"/>
      <c r="I58" s="118"/>
      <c r="J58" s="119">
        <f>ROUNDUP($J$98,2)</f>
        <v>0</v>
      </c>
      <c r="K58" s="120"/>
    </row>
    <row r="59" spans="2:11" s="114" customFormat="1" ht="15.75" customHeight="1">
      <c r="B59" s="115"/>
      <c r="C59" s="116"/>
      <c r="D59" s="117" t="s">
        <v>992</v>
      </c>
      <c r="E59" s="117"/>
      <c r="F59" s="117"/>
      <c r="G59" s="117"/>
      <c r="H59" s="117"/>
      <c r="I59" s="118"/>
      <c r="J59" s="119">
        <f>ROUNDUP($J$99,2)</f>
        <v>0</v>
      </c>
      <c r="K59" s="120"/>
    </row>
    <row r="60" spans="2:11" s="114" customFormat="1" ht="22.5" customHeight="1">
      <c r="B60" s="115"/>
      <c r="C60" s="116"/>
      <c r="D60" s="117" t="s">
        <v>993</v>
      </c>
      <c r="E60" s="117"/>
      <c r="F60" s="117"/>
      <c r="G60" s="117"/>
      <c r="H60" s="117"/>
      <c r="I60" s="118"/>
      <c r="J60" s="119">
        <f>ROUNDUP($J$100,2)</f>
        <v>0</v>
      </c>
      <c r="K60" s="120"/>
    </row>
    <row r="61" spans="2:11" s="114" customFormat="1" ht="22.5" customHeight="1">
      <c r="B61" s="115"/>
      <c r="C61" s="116"/>
      <c r="D61" s="117" t="s">
        <v>994</v>
      </c>
      <c r="E61" s="117"/>
      <c r="F61" s="117"/>
      <c r="G61" s="117"/>
      <c r="H61" s="117"/>
      <c r="I61" s="118"/>
      <c r="J61" s="119">
        <f>ROUNDUP($J$111,2)</f>
        <v>0</v>
      </c>
      <c r="K61" s="120"/>
    </row>
    <row r="62" spans="2:11" s="114" customFormat="1" ht="22.5" customHeight="1">
      <c r="B62" s="115"/>
      <c r="C62" s="116"/>
      <c r="D62" s="117" t="s">
        <v>995</v>
      </c>
      <c r="E62" s="117"/>
      <c r="F62" s="117"/>
      <c r="G62" s="117"/>
      <c r="H62" s="117"/>
      <c r="I62" s="118"/>
      <c r="J62" s="119">
        <f>ROUNDUP($J$120,2)</f>
        <v>0</v>
      </c>
      <c r="K62" s="120"/>
    </row>
    <row r="63" spans="2:11" s="114" customFormat="1" ht="22.5" customHeight="1">
      <c r="B63" s="115"/>
      <c r="C63" s="116"/>
      <c r="D63" s="117" t="s">
        <v>996</v>
      </c>
      <c r="E63" s="117"/>
      <c r="F63" s="117"/>
      <c r="G63" s="117"/>
      <c r="H63" s="117"/>
      <c r="I63" s="118"/>
      <c r="J63" s="119">
        <f>ROUNDUP($J$125,2)</f>
        <v>0</v>
      </c>
      <c r="K63" s="120"/>
    </row>
    <row r="64" spans="2:11" s="114" customFormat="1" ht="22.5" customHeight="1">
      <c r="B64" s="115"/>
      <c r="C64" s="116"/>
      <c r="D64" s="117" t="s">
        <v>997</v>
      </c>
      <c r="E64" s="117"/>
      <c r="F64" s="117"/>
      <c r="G64" s="117"/>
      <c r="H64" s="117"/>
      <c r="I64" s="118"/>
      <c r="J64" s="119">
        <f>ROUNDUP($J$134,2)</f>
        <v>0</v>
      </c>
      <c r="K64" s="120"/>
    </row>
    <row r="65" spans="2:11" s="114" customFormat="1" ht="15.75" customHeight="1">
      <c r="B65" s="115"/>
      <c r="C65" s="116"/>
      <c r="D65" s="117" t="s">
        <v>998</v>
      </c>
      <c r="E65" s="117"/>
      <c r="F65" s="117"/>
      <c r="G65" s="117"/>
      <c r="H65" s="117"/>
      <c r="I65" s="118"/>
      <c r="J65" s="119">
        <f>ROUNDUP($J$143,2)</f>
        <v>0</v>
      </c>
      <c r="K65" s="120"/>
    </row>
    <row r="66" spans="2:11" s="114" customFormat="1" ht="22.5" customHeight="1">
      <c r="B66" s="115"/>
      <c r="C66" s="116"/>
      <c r="D66" s="117" t="s">
        <v>999</v>
      </c>
      <c r="E66" s="117"/>
      <c r="F66" s="117"/>
      <c r="G66" s="117"/>
      <c r="H66" s="117"/>
      <c r="I66" s="118"/>
      <c r="J66" s="119">
        <f>ROUNDUP($J$144,2)</f>
        <v>0</v>
      </c>
      <c r="K66" s="120"/>
    </row>
    <row r="67" spans="2:11" s="114" customFormat="1" ht="22.5" customHeight="1">
      <c r="B67" s="115"/>
      <c r="C67" s="116"/>
      <c r="D67" s="117" t="s">
        <v>1000</v>
      </c>
      <c r="E67" s="117"/>
      <c r="F67" s="117"/>
      <c r="G67" s="117"/>
      <c r="H67" s="117"/>
      <c r="I67" s="118"/>
      <c r="J67" s="119">
        <f>ROUNDUP($J$159,2)</f>
        <v>0</v>
      </c>
      <c r="K67" s="120"/>
    </row>
    <row r="68" spans="2:11" s="114" customFormat="1" ht="22.5" customHeight="1">
      <c r="B68" s="115"/>
      <c r="C68" s="116"/>
      <c r="D68" s="117" t="s">
        <v>1001</v>
      </c>
      <c r="E68" s="117"/>
      <c r="F68" s="117"/>
      <c r="G68" s="117"/>
      <c r="H68" s="117"/>
      <c r="I68" s="118"/>
      <c r="J68" s="119">
        <f>ROUNDUP($J$168,2)</f>
        <v>0</v>
      </c>
      <c r="K68" s="120"/>
    </row>
    <row r="69" spans="2:11" s="114" customFormat="1" ht="22.5" customHeight="1">
      <c r="B69" s="115"/>
      <c r="C69" s="116"/>
      <c r="D69" s="117" t="s">
        <v>1002</v>
      </c>
      <c r="E69" s="117"/>
      <c r="F69" s="117"/>
      <c r="G69" s="117"/>
      <c r="H69" s="117"/>
      <c r="I69" s="118"/>
      <c r="J69" s="119">
        <f>ROUNDUP($J$173,2)</f>
        <v>0</v>
      </c>
      <c r="K69" s="120"/>
    </row>
    <row r="70" spans="2:11" s="114" customFormat="1" ht="22.5" customHeight="1">
      <c r="B70" s="115"/>
      <c r="C70" s="116"/>
      <c r="D70" s="117" t="s">
        <v>1003</v>
      </c>
      <c r="E70" s="117"/>
      <c r="F70" s="117"/>
      <c r="G70" s="117"/>
      <c r="H70" s="117"/>
      <c r="I70" s="118"/>
      <c r="J70" s="119">
        <f>ROUNDUP($J$178,2)</f>
        <v>0</v>
      </c>
      <c r="K70" s="120"/>
    </row>
    <row r="71" spans="2:11" s="114" customFormat="1" ht="15.75" customHeight="1">
      <c r="B71" s="115"/>
      <c r="C71" s="116"/>
      <c r="D71" s="117" t="s">
        <v>1004</v>
      </c>
      <c r="E71" s="117"/>
      <c r="F71" s="117"/>
      <c r="G71" s="117"/>
      <c r="H71" s="117"/>
      <c r="I71" s="118"/>
      <c r="J71" s="119">
        <f>ROUNDUP($J$187,2)</f>
        <v>0</v>
      </c>
      <c r="K71" s="120"/>
    </row>
    <row r="72" spans="2:11" s="114" customFormat="1" ht="22.5" customHeight="1">
      <c r="B72" s="115"/>
      <c r="C72" s="116"/>
      <c r="D72" s="117" t="s">
        <v>1005</v>
      </c>
      <c r="E72" s="117"/>
      <c r="F72" s="117"/>
      <c r="G72" s="117"/>
      <c r="H72" s="117"/>
      <c r="I72" s="118"/>
      <c r="J72" s="119">
        <f>ROUNDUP($J$188,2)</f>
        <v>0</v>
      </c>
      <c r="K72" s="120"/>
    </row>
    <row r="73" spans="2:11" s="114" customFormat="1" ht="22.5" customHeight="1">
      <c r="B73" s="115"/>
      <c r="C73" s="116"/>
      <c r="D73" s="117" t="s">
        <v>1006</v>
      </c>
      <c r="E73" s="117"/>
      <c r="F73" s="117"/>
      <c r="G73" s="117"/>
      <c r="H73" s="117"/>
      <c r="I73" s="118"/>
      <c r="J73" s="119">
        <f>ROUNDUP($J$191,2)</f>
        <v>0</v>
      </c>
      <c r="K73" s="120"/>
    </row>
    <row r="74" spans="2:11" s="114" customFormat="1" ht="22.5" customHeight="1">
      <c r="B74" s="115"/>
      <c r="C74" s="116"/>
      <c r="D74" s="117" t="s">
        <v>1007</v>
      </c>
      <c r="E74" s="117"/>
      <c r="F74" s="117"/>
      <c r="G74" s="117"/>
      <c r="H74" s="117"/>
      <c r="I74" s="118"/>
      <c r="J74" s="119">
        <f>ROUNDUP($J$198,2)</f>
        <v>0</v>
      </c>
      <c r="K74" s="120"/>
    </row>
    <row r="75" spans="2:11" s="114" customFormat="1" ht="15.75" customHeight="1">
      <c r="B75" s="115"/>
      <c r="C75" s="116"/>
      <c r="D75" s="117" t="s">
        <v>1008</v>
      </c>
      <c r="E75" s="117"/>
      <c r="F75" s="117"/>
      <c r="G75" s="117"/>
      <c r="H75" s="117"/>
      <c r="I75" s="118"/>
      <c r="J75" s="119">
        <f>ROUNDUP($J$201,2)</f>
        <v>0</v>
      </c>
      <c r="K75" s="120"/>
    </row>
    <row r="76" spans="2:11" s="114" customFormat="1" ht="22.5" customHeight="1">
      <c r="B76" s="115"/>
      <c r="C76" s="116"/>
      <c r="D76" s="117" t="s">
        <v>1009</v>
      </c>
      <c r="E76" s="117"/>
      <c r="F76" s="117"/>
      <c r="G76" s="117"/>
      <c r="H76" s="117"/>
      <c r="I76" s="118"/>
      <c r="J76" s="119">
        <f>ROUNDUP($J$202,2)</f>
        <v>0</v>
      </c>
      <c r="K76" s="120"/>
    </row>
    <row r="77" spans="2:11" s="6" customFormat="1" ht="22.5" customHeight="1">
      <c r="B77" s="23"/>
      <c r="C77" s="24"/>
      <c r="D77" s="24"/>
      <c r="E77" s="24"/>
      <c r="F77" s="24"/>
      <c r="G77" s="24"/>
      <c r="H77" s="24"/>
      <c r="J77" s="24"/>
      <c r="K77" s="27"/>
    </row>
    <row r="78" spans="2:11" s="6" customFormat="1" ht="7.5" customHeight="1">
      <c r="B78" s="38"/>
      <c r="C78" s="39"/>
      <c r="D78" s="39"/>
      <c r="E78" s="39"/>
      <c r="F78" s="39"/>
      <c r="G78" s="39"/>
      <c r="H78" s="39"/>
      <c r="I78" s="101"/>
      <c r="J78" s="39"/>
      <c r="K78" s="40"/>
    </row>
    <row r="82" spans="2:12" s="6" customFormat="1" ht="7.5" customHeight="1">
      <c r="B82" s="41"/>
      <c r="C82" s="42"/>
      <c r="D82" s="42"/>
      <c r="E82" s="42"/>
      <c r="F82" s="42"/>
      <c r="G82" s="42"/>
      <c r="H82" s="42"/>
      <c r="I82" s="103"/>
      <c r="J82" s="42"/>
      <c r="K82" s="42"/>
      <c r="L82" s="43"/>
    </row>
    <row r="83" spans="2:12" s="6" customFormat="1" ht="37.5" customHeight="1">
      <c r="B83" s="23"/>
      <c r="C83" s="12" t="s">
        <v>117</v>
      </c>
      <c r="D83" s="24"/>
      <c r="E83" s="24"/>
      <c r="F83" s="24"/>
      <c r="G83" s="24"/>
      <c r="H83" s="24"/>
      <c r="J83" s="24"/>
      <c r="K83" s="24"/>
      <c r="L83" s="43"/>
    </row>
    <row r="84" spans="2:12" s="6" customFormat="1" ht="7.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12" s="6" customFormat="1" ht="15" customHeight="1">
      <c r="B85" s="23"/>
      <c r="C85" s="19" t="s">
        <v>15</v>
      </c>
      <c r="D85" s="24"/>
      <c r="E85" s="24"/>
      <c r="F85" s="24"/>
      <c r="G85" s="24"/>
      <c r="H85" s="24"/>
      <c r="J85" s="24"/>
      <c r="K85" s="24"/>
      <c r="L85" s="43"/>
    </row>
    <row r="86" spans="2:12" s="6" customFormat="1" ht="16.5" customHeight="1">
      <c r="B86" s="23"/>
      <c r="C86" s="24"/>
      <c r="D86" s="24"/>
      <c r="E86" s="332" t="str">
        <f>$E$7</f>
        <v>Revitalizace objektu KZS Sokolov - Hornický dům - Stavební úpravy hlavního vstupu - varianta repase stáv stupnů</v>
      </c>
      <c r="F86" s="312"/>
      <c r="G86" s="312"/>
      <c r="H86" s="312"/>
      <c r="J86" s="24"/>
      <c r="K86" s="24"/>
      <c r="L86" s="43"/>
    </row>
    <row r="87" spans="2:12" s="6" customFormat="1" ht="15" customHeight="1">
      <c r="B87" s="23"/>
      <c r="C87" s="19" t="s">
        <v>93</v>
      </c>
      <c r="D87" s="24"/>
      <c r="E87" s="24"/>
      <c r="F87" s="24"/>
      <c r="G87" s="24"/>
      <c r="H87" s="24"/>
      <c r="J87" s="24"/>
      <c r="K87" s="24"/>
      <c r="L87" s="43"/>
    </row>
    <row r="88" spans="2:12" s="6" customFormat="1" ht="19.5" customHeight="1">
      <c r="B88" s="23"/>
      <c r="C88" s="24"/>
      <c r="D88" s="24"/>
      <c r="E88" s="309" t="str">
        <f>$E$9</f>
        <v>3 - Silnoproudé rozvody , DEVI systém</v>
      </c>
      <c r="F88" s="312"/>
      <c r="G88" s="312"/>
      <c r="H88" s="312"/>
      <c r="J88" s="24"/>
      <c r="K88" s="24"/>
      <c r="L88" s="43"/>
    </row>
    <row r="89" spans="2:12" s="6" customFormat="1" ht="7.5" customHeight="1">
      <c r="B89" s="23"/>
      <c r="C89" s="24"/>
      <c r="D89" s="24"/>
      <c r="E89" s="24"/>
      <c r="F89" s="24"/>
      <c r="G89" s="24"/>
      <c r="H89" s="24"/>
      <c r="J89" s="24"/>
      <c r="K89" s="24"/>
      <c r="L89" s="43"/>
    </row>
    <row r="90" spans="2:12" s="6" customFormat="1" ht="18.75" customHeight="1">
      <c r="B90" s="23"/>
      <c r="C90" s="19" t="s">
        <v>21</v>
      </c>
      <c r="D90" s="24"/>
      <c r="E90" s="24"/>
      <c r="F90" s="17" t="str">
        <f>$F$12</f>
        <v>Plzeň</v>
      </c>
      <c r="G90" s="24"/>
      <c r="H90" s="24"/>
      <c r="I90" s="88" t="s">
        <v>23</v>
      </c>
      <c r="J90" s="52" t="str">
        <f>IF($J$12="","",$J$12)</f>
        <v>11.10.2013</v>
      </c>
      <c r="K90" s="24"/>
      <c r="L90" s="43"/>
    </row>
    <row r="91" spans="2:12" s="6" customFormat="1" ht="7.5" customHeight="1">
      <c r="B91" s="23"/>
      <c r="C91" s="24"/>
      <c r="D91" s="24"/>
      <c r="E91" s="24"/>
      <c r="F91" s="24"/>
      <c r="G91" s="24"/>
      <c r="H91" s="24"/>
      <c r="J91" s="24"/>
      <c r="K91" s="24"/>
      <c r="L91" s="43"/>
    </row>
    <row r="92" spans="2:12" s="6" customFormat="1" ht="15.75" customHeight="1">
      <c r="B92" s="23"/>
      <c r="C92" s="19" t="s">
        <v>27</v>
      </c>
      <c r="D92" s="24"/>
      <c r="E92" s="24"/>
      <c r="F92" s="17" t="str">
        <f>$E$15</f>
        <v>Město Sokolov</v>
      </c>
      <c r="G92" s="24"/>
      <c r="H92" s="24"/>
      <c r="I92" s="88" t="s">
        <v>33</v>
      </c>
      <c r="J92" s="17" t="str">
        <f>$E$21</f>
        <v>Ateliér Soukup s.r.o.</v>
      </c>
      <c r="K92" s="24"/>
      <c r="L92" s="43"/>
    </row>
    <row r="93" spans="2:12" s="6" customFormat="1" ht="15" customHeight="1">
      <c r="B93" s="23"/>
      <c r="C93" s="19" t="s">
        <v>31</v>
      </c>
      <c r="D93" s="24"/>
      <c r="E93" s="24"/>
      <c r="F93" s="17">
        <f>IF($E$18="","",$E$18)</f>
      </c>
      <c r="G93" s="24"/>
      <c r="H93" s="24"/>
      <c r="J93" s="24"/>
      <c r="K93" s="24"/>
      <c r="L93" s="43"/>
    </row>
    <row r="94" spans="2:12" s="6" customFormat="1" ht="11.25" customHeight="1">
      <c r="B94" s="23"/>
      <c r="C94" s="24"/>
      <c r="D94" s="24"/>
      <c r="E94" s="24"/>
      <c r="F94" s="24"/>
      <c r="G94" s="24"/>
      <c r="H94" s="24"/>
      <c r="J94" s="24"/>
      <c r="K94" s="24"/>
      <c r="L94" s="43"/>
    </row>
    <row r="95" spans="2:20" s="121" customFormat="1" ht="30" customHeight="1">
      <c r="B95" s="122"/>
      <c r="C95" s="123" t="s">
        <v>118</v>
      </c>
      <c r="D95" s="124" t="s">
        <v>56</v>
      </c>
      <c r="E95" s="124" t="s">
        <v>52</v>
      </c>
      <c r="F95" s="124" t="s">
        <v>119</v>
      </c>
      <c r="G95" s="124" t="s">
        <v>120</v>
      </c>
      <c r="H95" s="124" t="s">
        <v>121</v>
      </c>
      <c r="I95" s="125" t="s">
        <v>122</v>
      </c>
      <c r="J95" s="124" t="s">
        <v>123</v>
      </c>
      <c r="K95" s="126" t="s">
        <v>124</v>
      </c>
      <c r="L95" s="127"/>
      <c r="M95" s="59" t="s">
        <v>125</v>
      </c>
      <c r="N95" s="60" t="s">
        <v>41</v>
      </c>
      <c r="O95" s="60" t="s">
        <v>126</v>
      </c>
      <c r="P95" s="60" t="s">
        <v>127</v>
      </c>
      <c r="Q95" s="60" t="s">
        <v>128</v>
      </c>
      <c r="R95" s="60" t="s">
        <v>129</v>
      </c>
      <c r="S95" s="60" t="s">
        <v>130</v>
      </c>
      <c r="T95" s="61" t="s">
        <v>131</v>
      </c>
    </row>
    <row r="96" spans="2:63" s="6" customFormat="1" ht="30" customHeight="1">
      <c r="B96" s="23"/>
      <c r="C96" s="66" t="s">
        <v>98</v>
      </c>
      <c r="D96" s="24"/>
      <c r="E96" s="24"/>
      <c r="F96" s="24"/>
      <c r="G96" s="24"/>
      <c r="H96" s="24"/>
      <c r="J96" s="128">
        <f>$BK$96</f>
        <v>0</v>
      </c>
      <c r="K96" s="24"/>
      <c r="L96" s="43"/>
      <c r="M96" s="63"/>
      <c r="N96" s="64"/>
      <c r="O96" s="64"/>
      <c r="P96" s="129">
        <f>$P$97</f>
        <v>0</v>
      </c>
      <c r="Q96" s="64"/>
      <c r="R96" s="129">
        <f>$R$97</f>
        <v>0</v>
      </c>
      <c r="S96" s="64"/>
      <c r="T96" s="130">
        <f>$T$97</f>
        <v>0</v>
      </c>
      <c r="AT96" s="6" t="s">
        <v>70</v>
      </c>
      <c r="AU96" s="6" t="s">
        <v>99</v>
      </c>
      <c r="BK96" s="131">
        <f>$BK$97</f>
        <v>0</v>
      </c>
    </row>
    <row r="97" spans="2:63" s="132" customFormat="1" ht="37.5" customHeight="1">
      <c r="B97" s="133"/>
      <c r="C97" s="134"/>
      <c r="D97" s="134" t="s">
        <v>70</v>
      </c>
      <c r="E97" s="135" t="s">
        <v>219</v>
      </c>
      <c r="F97" s="135" t="s">
        <v>1010</v>
      </c>
      <c r="G97" s="134"/>
      <c r="H97" s="134"/>
      <c r="J97" s="136">
        <f>$BK$97</f>
        <v>0</v>
      </c>
      <c r="K97" s="134"/>
      <c r="L97" s="137"/>
      <c r="M97" s="138"/>
      <c r="N97" s="134"/>
      <c r="O97" s="134"/>
      <c r="P97" s="139">
        <f>$P$98</f>
        <v>0</v>
      </c>
      <c r="Q97" s="134"/>
      <c r="R97" s="139">
        <f>$R$98</f>
        <v>0</v>
      </c>
      <c r="S97" s="134"/>
      <c r="T97" s="140">
        <f>$T$98</f>
        <v>0</v>
      </c>
      <c r="AR97" s="141" t="s">
        <v>81</v>
      </c>
      <c r="AT97" s="141" t="s">
        <v>70</v>
      </c>
      <c r="AU97" s="141" t="s">
        <v>71</v>
      </c>
      <c r="AY97" s="141" t="s">
        <v>134</v>
      </c>
      <c r="BK97" s="142">
        <f>$BK$98</f>
        <v>0</v>
      </c>
    </row>
    <row r="98" spans="2:63" s="132" customFormat="1" ht="21" customHeight="1">
      <c r="B98" s="133"/>
      <c r="C98" s="134"/>
      <c r="D98" s="134" t="s">
        <v>70</v>
      </c>
      <c r="E98" s="143" t="s">
        <v>1011</v>
      </c>
      <c r="F98" s="143" t="s">
        <v>1012</v>
      </c>
      <c r="G98" s="134"/>
      <c r="H98" s="134"/>
      <c r="J98" s="144">
        <f>$BK$98</f>
        <v>0</v>
      </c>
      <c r="K98" s="134"/>
      <c r="L98" s="137"/>
      <c r="M98" s="138"/>
      <c r="N98" s="134"/>
      <c r="O98" s="134"/>
      <c r="P98" s="139">
        <f>$P$99+$P$143+$P$187+$P$201</f>
        <v>0</v>
      </c>
      <c r="Q98" s="134"/>
      <c r="R98" s="139">
        <f>$R$99+$R$143+$R$187+$R$201</f>
        <v>0</v>
      </c>
      <c r="S98" s="134"/>
      <c r="T98" s="140">
        <f>$T$99+$T$143+$T$187+$T$201</f>
        <v>0</v>
      </c>
      <c r="AR98" s="141" t="s">
        <v>81</v>
      </c>
      <c r="AT98" s="141" t="s">
        <v>70</v>
      </c>
      <c r="AU98" s="141" t="s">
        <v>20</v>
      </c>
      <c r="AY98" s="141" t="s">
        <v>134</v>
      </c>
      <c r="BK98" s="142">
        <f>$BK$99+$BK$143+$BK$187+$BK$201</f>
        <v>0</v>
      </c>
    </row>
    <row r="99" spans="2:63" s="132" customFormat="1" ht="15.75" customHeight="1">
      <c r="B99" s="133"/>
      <c r="C99" s="134"/>
      <c r="D99" s="134" t="s">
        <v>70</v>
      </c>
      <c r="E99" s="143" t="s">
        <v>1013</v>
      </c>
      <c r="F99" s="143" t="s">
        <v>1014</v>
      </c>
      <c r="G99" s="134"/>
      <c r="H99" s="134"/>
      <c r="J99" s="144">
        <f>$BK$99</f>
        <v>0</v>
      </c>
      <c r="K99" s="134"/>
      <c r="L99" s="137"/>
      <c r="M99" s="138"/>
      <c r="N99" s="134"/>
      <c r="O99" s="134"/>
      <c r="P99" s="139">
        <f>$P$100+$P$111+$P$120+$P$125+$P$134</f>
        <v>0</v>
      </c>
      <c r="Q99" s="134"/>
      <c r="R99" s="139">
        <f>$R$100+$R$111+$R$120+$R$125+$R$134</f>
        <v>0</v>
      </c>
      <c r="S99" s="134"/>
      <c r="T99" s="140">
        <f>$T$100+$T$111+$T$120+$T$125+$T$134</f>
        <v>0</v>
      </c>
      <c r="AR99" s="141" t="s">
        <v>81</v>
      </c>
      <c r="AT99" s="141" t="s">
        <v>70</v>
      </c>
      <c r="AU99" s="141" t="s">
        <v>78</v>
      </c>
      <c r="AY99" s="141" t="s">
        <v>134</v>
      </c>
      <c r="BK99" s="142">
        <f>$BK$100+$BK$111+$BK$120+$BK$125+$BK$134</f>
        <v>0</v>
      </c>
    </row>
    <row r="100" spans="2:63" s="200" customFormat="1" ht="15" customHeight="1">
      <c r="B100" s="201"/>
      <c r="C100" s="202"/>
      <c r="D100" s="202" t="s">
        <v>70</v>
      </c>
      <c r="E100" s="202" t="s">
        <v>1015</v>
      </c>
      <c r="F100" s="202" t="s">
        <v>1016</v>
      </c>
      <c r="G100" s="202"/>
      <c r="H100" s="202"/>
      <c r="J100" s="203">
        <f>$BK$100</f>
        <v>0</v>
      </c>
      <c r="K100" s="202"/>
      <c r="L100" s="204"/>
      <c r="M100" s="205"/>
      <c r="N100" s="202"/>
      <c r="O100" s="202"/>
      <c r="P100" s="206">
        <f>SUM($P$101:$P$110)</f>
        <v>0</v>
      </c>
      <c r="Q100" s="202"/>
      <c r="R100" s="206">
        <f>SUM($R$101:$R$110)</f>
        <v>0</v>
      </c>
      <c r="S100" s="202"/>
      <c r="T100" s="207">
        <f>SUM($T$101:$T$110)</f>
        <v>0</v>
      </c>
      <c r="AR100" s="208" t="s">
        <v>20</v>
      </c>
      <c r="AT100" s="208" t="s">
        <v>70</v>
      </c>
      <c r="AU100" s="208" t="s">
        <v>81</v>
      </c>
      <c r="AY100" s="208" t="s">
        <v>134</v>
      </c>
      <c r="BK100" s="209">
        <f>SUM($BK$101:$BK$110)</f>
        <v>0</v>
      </c>
    </row>
    <row r="101" spans="2:65" s="6" customFormat="1" ht="15.75" customHeight="1">
      <c r="B101" s="23"/>
      <c r="C101" s="183" t="s">
        <v>20</v>
      </c>
      <c r="D101" s="183" t="s">
        <v>219</v>
      </c>
      <c r="E101" s="184" t="s">
        <v>1017</v>
      </c>
      <c r="F101" s="185" t="s">
        <v>1018</v>
      </c>
      <c r="G101" s="186" t="s">
        <v>320</v>
      </c>
      <c r="H101" s="187">
        <v>40</v>
      </c>
      <c r="I101" s="188"/>
      <c r="J101" s="189">
        <f>ROUND($I$101*$H$101,2)</f>
        <v>0</v>
      </c>
      <c r="K101" s="185"/>
      <c r="L101" s="190"/>
      <c r="M101" s="191"/>
      <c r="N101" s="192" t="s">
        <v>42</v>
      </c>
      <c r="O101" s="24"/>
      <c r="P101" s="24"/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87</v>
      </c>
      <c r="AT101" s="89" t="s">
        <v>219</v>
      </c>
      <c r="AU101" s="89" t="s">
        <v>84</v>
      </c>
      <c r="AY101" s="6" t="s">
        <v>134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20</v>
      </c>
      <c r="BK101" s="156">
        <f>ROUND($I$101*$H$101,2)</f>
        <v>0</v>
      </c>
      <c r="BL101" s="89" t="s">
        <v>84</v>
      </c>
      <c r="BM101" s="89" t="s">
        <v>1019</v>
      </c>
    </row>
    <row r="102" spans="2:47" s="6" customFormat="1" ht="16.5" customHeight="1">
      <c r="B102" s="23"/>
      <c r="C102" s="24"/>
      <c r="D102" s="157" t="s">
        <v>142</v>
      </c>
      <c r="E102" s="24"/>
      <c r="F102" s="158" t="s">
        <v>1018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142</v>
      </c>
      <c r="AU102" s="6" t="s">
        <v>84</v>
      </c>
    </row>
    <row r="103" spans="2:65" s="6" customFormat="1" ht="15.75" customHeight="1">
      <c r="B103" s="23"/>
      <c r="C103" s="183" t="s">
        <v>78</v>
      </c>
      <c r="D103" s="183" t="s">
        <v>219</v>
      </c>
      <c r="E103" s="184" t="s">
        <v>1020</v>
      </c>
      <c r="F103" s="185" t="s">
        <v>1021</v>
      </c>
      <c r="G103" s="186" t="s">
        <v>320</v>
      </c>
      <c r="H103" s="187">
        <v>40</v>
      </c>
      <c r="I103" s="188"/>
      <c r="J103" s="189">
        <f>ROUND($I$103*$H$103,2)</f>
        <v>0</v>
      </c>
      <c r="K103" s="185"/>
      <c r="L103" s="190"/>
      <c r="M103" s="191"/>
      <c r="N103" s="192" t="s">
        <v>42</v>
      </c>
      <c r="O103" s="24"/>
      <c r="P103" s="24"/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9" t="s">
        <v>87</v>
      </c>
      <c r="AT103" s="89" t="s">
        <v>219</v>
      </c>
      <c r="AU103" s="89" t="s">
        <v>84</v>
      </c>
      <c r="AY103" s="6" t="s">
        <v>134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20</v>
      </c>
      <c r="BK103" s="156">
        <f>ROUND($I$103*$H$103,2)</f>
        <v>0</v>
      </c>
      <c r="BL103" s="89" t="s">
        <v>84</v>
      </c>
      <c r="BM103" s="89" t="s">
        <v>1022</v>
      </c>
    </row>
    <row r="104" spans="2:47" s="6" customFormat="1" ht="16.5" customHeight="1">
      <c r="B104" s="23"/>
      <c r="C104" s="24"/>
      <c r="D104" s="157" t="s">
        <v>142</v>
      </c>
      <c r="E104" s="24"/>
      <c r="F104" s="158" t="s">
        <v>1021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142</v>
      </c>
      <c r="AU104" s="6" t="s">
        <v>84</v>
      </c>
    </row>
    <row r="105" spans="2:65" s="6" customFormat="1" ht="15.75" customHeight="1">
      <c r="B105" s="23"/>
      <c r="C105" s="183" t="s">
        <v>81</v>
      </c>
      <c r="D105" s="183" t="s">
        <v>219</v>
      </c>
      <c r="E105" s="184" t="s">
        <v>1023</v>
      </c>
      <c r="F105" s="185" t="s">
        <v>1024</v>
      </c>
      <c r="G105" s="186" t="s">
        <v>320</v>
      </c>
      <c r="H105" s="187">
        <v>30</v>
      </c>
      <c r="I105" s="188"/>
      <c r="J105" s="189">
        <f>ROUND($I$105*$H$105,2)</f>
        <v>0</v>
      </c>
      <c r="K105" s="185"/>
      <c r="L105" s="190"/>
      <c r="M105" s="191"/>
      <c r="N105" s="192" t="s">
        <v>42</v>
      </c>
      <c r="O105" s="24"/>
      <c r="P105" s="24"/>
      <c r="Q105" s="154">
        <v>0</v>
      </c>
      <c r="R105" s="154">
        <f>$Q$105*$H$105</f>
        <v>0</v>
      </c>
      <c r="S105" s="154">
        <v>0</v>
      </c>
      <c r="T105" s="155">
        <f>$S$105*$H$105</f>
        <v>0</v>
      </c>
      <c r="AR105" s="89" t="s">
        <v>87</v>
      </c>
      <c r="AT105" s="89" t="s">
        <v>219</v>
      </c>
      <c r="AU105" s="89" t="s">
        <v>84</v>
      </c>
      <c r="AY105" s="6" t="s">
        <v>134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20</v>
      </c>
      <c r="BK105" s="156">
        <f>ROUND($I$105*$H$105,2)</f>
        <v>0</v>
      </c>
      <c r="BL105" s="89" t="s">
        <v>84</v>
      </c>
      <c r="BM105" s="89" t="s">
        <v>1025</v>
      </c>
    </row>
    <row r="106" spans="2:47" s="6" customFormat="1" ht="16.5" customHeight="1">
      <c r="B106" s="23"/>
      <c r="C106" s="24"/>
      <c r="D106" s="157" t="s">
        <v>142</v>
      </c>
      <c r="E106" s="24"/>
      <c r="F106" s="158" t="s">
        <v>1024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142</v>
      </c>
      <c r="AU106" s="6" t="s">
        <v>84</v>
      </c>
    </row>
    <row r="107" spans="2:65" s="6" customFormat="1" ht="15.75" customHeight="1">
      <c r="B107" s="23"/>
      <c r="C107" s="183" t="s">
        <v>84</v>
      </c>
      <c r="D107" s="183" t="s">
        <v>219</v>
      </c>
      <c r="E107" s="184" t="s">
        <v>1026</v>
      </c>
      <c r="F107" s="185" t="s">
        <v>1027</v>
      </c>
      <c r="G107" s="186" t="s">
        <v>320</v>
      </c>
      <c r="H107" s="187">
        <v>30</v>
      </c>
      <c r="I107" s="188"/>
      <c r="J107" s="189">
        <f>ROUND($I$107*$H$107,2)</f>
        <v>0</v>
      </c>
      <c r="K107" s="185"/>
      <c r="L107" s="190"/>
      <c r="M107" s="191"/>
      <c r="N107" s="192" t="s">
        <v>42</v>
      </c>
      <c r="O107" s="24"/>
      <c r="P107" s="24"/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87</v>
      </c>
      <c r="AT107" s="89" t="s">
        <v>219</v>
      </c>
      <c r="AU107" s="89" t="s">
        <v>84</v>
      </c>
      <c r="AY107" s="6" t="s">
        <v>134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20</v>
      </c>
      <c r="BK107" s="156">
        <f>ROUND($I$107*$H$107,2)</f>
        <v>0</v>
      </c>
      <c r="BL107" s="89" t="s">
        <v>84</v>
      </c>
      <c r="BM107" s="89" t="s">
        <v>1028</v>
      </c>
    </row>
    <row r="108" spans="2:47" s="6" customFormat="1" ht="16.5" customHeight="1">
      <c r="B108" s="23"/>
      <c r="C108" s="24"/>
      <c r="D108" s="157" t="s">
        <v>142</v>
      </c>
      <c r="E108" s="24"/>
      <c r="F108" s="158" t="s">
        <v>1027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142</v>
      </c>
      <c r="AU108" s="6" t="s">
        <v>84</v>
      </c>
    </row>
    <row r="109" spans="2:65" s="6" customFormat="1" ht="15.75" customHeight="1">
      <c r="B109" s="23"/>
      <c r="C109" s="183" t="s">
        <v>170</v>
      </c>
      <c r="D109" s="183" t="s">
        <v>219</v>
      </c>
      <c r="E109" s="184" t="s">
        <v>1029</v>
      </c>
      <c r="F109" s="185" t="s">
        <v>1030</v>
      </c>
      <c r="G109" s="186" t="s">
        <v>320</v>
      </c>
      <c r="H109" s="187">
        <v>30</v>
      </c>
      <c r="I109" s="188"/>
      <c r="J109" s="189">
        <f>ROUND($I$109*$H$109,2)</f>
        <v>0</v>
      </c>
      <c r="K109" s="185"/>
      <c r="L109" s="190"/>
      <c r="M109" s="191"/>
      <c r="N109" s="192" t="s">
        <v>42</v>
      </c>
      <c r="O109" s="24"/>
      <c r="P109" s="24"/>
      <c r="Q109" s="154">
        <v>0</v>
      </c>
      <c r="R109" s="154">
        <f>$Q$109*$H$109</f>
        <v>0</v>
      </c>
      <c r="S109" s="154">
        <v>0</v>
      </c>
      <c r="T109" s="155">
        <f>$S$109*$H$109</f>
        <v>0</v>
      </c>
      <c r="AR109" s="89" t="s">
        <v>87</v>
      </c>
      <c r="AT109" s="89" t="s">
        <v>219</v>
      </c>
      <c r="AU109" s="89" t="s">
        <v>84</v>
      </c>
      <c r="AY109" s="6" t="s">
        <v>134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20</v>
      </c>
      <c r="BK109" s="156">
        <f>ROUND($I$109*$H$109,2)</f>
        <v>0</v>
      </c>
      <c r="BL109" s="89" t="s">
        <v>84</v>
      </c>
      <c r="BM109" s="89" t="s">
        <v>1031</v>
      </c>
    </row>
    <row r="110" spans="2:47" s="6" customFormat="1" ht="16.5" customHeight="1">
      <c r="B110" s="23"/>
      <c r="C110" s="24"/>
      <c r="D110" s="157" t="s">
        <v>142</v>
      </c>
      <c r="E110" s="24"/>
      <c r="F110" s="158" t="s">
        <v>1030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142</v>
      </c>
      <c r="AU110" s="6" t="s">
        <v>84</v>
      </c>
    </row>
    <row r="111" spans="2:63" s="200" customFormat="1" ht="21.75" customHeight="1">
      <c r="B111" s="201"/>
      <c r="C111" s="202"/>
      <c r="D111" s="202" t="s">
        <v>70</v>
      </c>
      <c r="E111" s="202" t="s">
        <v>1032</v>
      </c>
      <c r="F111" s="202" t="s">
        <v>1033</v>
      </c>
      <c r="G111" s="202"/>
      <c r="H111" s="202"/>
      <c r="J111" s="203">
        <f>$BK$111</f>
        <v>0</v>
      </c>
      <c r="K111" s="202"/>
      <c r="L111" s="204"/>
      <c r="M111" s="205"/>
      <c r="N111" s="202"/>
      <c r="O111" s="202"/>
      <c r="P111" s="206">
        <f>SUM($P$112:$P$119)</f>
        <v>0</v>
      </c>
      <c r="Q111" s="202"/>
      <c r="R111" s="206">
        <f>SUM($R$112:$R$119)</f>
        <v>0</v>
      </c>
      <c r="S111" s="202"/>
      <c r="T111" s="207">
        <f>SUM($T$112:$T$119)</f>
        <v>0</v>
      </c>
      <c r="AR111" s="208" t="s">
        <v>20</v>
      </c>
      <c r="AT111" s="208" t="s">
        <v>70</v>
      </c>
      <c r="AU111" s="208" t="s">
        <v>81</v>
      </c>
      <c r="AY111" s="208" t="s">
        <v>134</v>
      </c>
      <c r="BK111" s="209">
        <f>SUM($BK$112:$BK$119)</f>
        <v>0</v>
      </c>
    </row>
    <row r="112" spans="2:65" s="6" customFormat="1" ht="15.75" customHeight="1">
      <c r="B112" s="23"/>
      <c r="C112" s="183" t="s">
        <v>175</v>
      </c>
      <c r="D112" s="183" t="s">
        <v>219</v>
      </c>
      <c r="E112" s="184" t="s">
        <v>1034</v>
      </c>
      <c r="F112" s="185" t="s">
        <v>1035</v>
      </c>
      <c r="G112" s="186" t="s">
        <v>1036</v>
      </c>
      <c r="H112" s="187">
        <v>7</v>
      </c>
      <c r="I112" s="188"/>
      <c r="J112" s="189">
        <f>ROUND($I$112*$H$112,2)</f>
        <v>0</v>
      </c>
      <c r="K112" s="185"/>
      <c r="L112" s="190"/>
      <c r="M112" s="191"/>
      <c r="N112" s="192" t="s">
        <v>42</v>
      </c>
      <c r="O112" s="24"/>
      <c r="P112" s="24"/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87</v>
      </c>
      <c r="AT112" s="89" t="s">
        <v>219</v>
      </c>
      <c r="AU112" s="89" t="s">
        <v>84</v>
      </c>
      <c r="AY112" s="6" t="s">
        <v>134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20</v>
      </c>
      <c r="BK112" s="156">
        <f>ROUND($I$112*$H$112,2)</f>
        <v>0</v>
      </c>
      <c r="BL112" s="89" t="s">
        <v>84</v>
      </c>
      <c r="BM112" s="89" t="s">
        <v>1037</v>
      </c>
    </row>
    <row r="113" spans="2:47" s="6" customFormat="1" ht="16.5" customHeight="1">
      <c r="B113" s="23"/>
      <c r="C113" s="24"/>
      <c r="D113" s="157" t="s">
        <v>142</v>
      </c>
      <c r="E113" s="24"/>
      <c r="F113" s="158" t="s">
        <v>1035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142</v>
      </c>
      <c r="AU113" s="6" t="s">
        <v>84</v>
      </c>
    </row>
    <row r="114" spans="2:65" s="6" customFormat="1" ht="15.75" customHeight="1">
      <c r="B114" s="23"/>
      <c r="C114" s="183" t="s">
        <v>184</v>
      </c>
      <c r="D114" s="183" t="s">
        <v>219</v>
      </c>
      <c r="E114" s="184" t="s">
        <v>1038</v>
      </c>
      <c r="F114" s="185" t="s">
        <v>1039</v>
      </c>
      <c r="G114" s="186" t="s">
        <v>1036</v>
      </c>
      <c r="H114" s="187">
        <v>3</v>
      </c>
      <c r="I114" s="188"/>
      <c r="J114" s="189">
        <f>ROUND($I$114*$H$114,2)</f>
        <v>0</v>
      </c>
      <c r="K114" s="185"/>
      <c r="L114" s="190"/>
      <c r="M114" s="191"/>
      <c r="N114" s="192" t="s">
        <v>42</v>
      </c>
      <c r="O114" s="24"/>
      <c r="P114" s="24"/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87</v>
      </c>
      <c r="AT114" s="89" t="s">
        <v>219</v>
      </c>
      <c r="AU114" s="89" t="s">
        <v>84</v>
      </c>
      <c r="AY114" s="6" t="s">
        <v>134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20</v>
      </c>
      <c r="BK114" s="156">
        <f>ROUND($I$114*$H$114,2)</f>
        <v>0</v>
      </c>
      <c r="BL114" s="89" t="s">
        <v>84</v>
      </c>
      <c r="BM114" s="89" t="s">
        <v>1040</v>
      </c>
    </row>
    <row r="115" spans="2:47" s="6" customFormat="1" ht="16.5" customHeight="1">
      <c r="B115" s="23"/>
      <c r="C115" s="24"/>
      <c r="D115" s="157" t="s">
        <v>142</v>
      </c>
      <c r="E115" s="24"/>
      <c r="F115" s="158" t="s">
        <v>1039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142</v>
      </c>
      <c r="AU115" s="6" t="s">
        <v>84</v>
      </c>
    </row>
    <row r="116" spans="2:65" s="6" customFormat="1" ht="15.75" customHeight="1">
      <c r="B116" s="23"/>
      <c r="C116" s="183" t="s">
        <v>87</v>
      </c>
      <c r="D116" s="183" t="s">
        <v>219</v>
      </c>
      <c r="E116" s="184" t="s">
        <v>1041</v>
      </c>
      <c r="F116" s="185" t="s">
        <v>1042</v>
      </c>
      <c r="G116" s="186" t="s">
        <v>320</v>
      </c>
      <c r="H116" s="187">
        <v>70</v>
      </c>
      <c r="I116" s="188"/>
      <c r="J116" s="189">
        <f>ROUND($I$116*$H$116,2)</f>
        <v>0</v>
      </c>
      <c r="K116" s="185"/>
      <c r="L116" s="190"/>
      <c r="M116" s="191"/>
      <c r="N116" s="192" t="s">
        <v>42</v>
      </c>
      <c r="O116" s="24"/>
      <c r="P116" s="24"/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87</v>
      </c>
      <c r="AT116" s="89" t="s">
        <v>219</v>
      </c>
      <c r="AU116" s="89" t="s">
        <v>84</v>
      </c>
      <c r="AY116" s="6" t="s">
        <v>134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20</v>
      </c>
      <c r="BK116" s="156">
        <f>ROUND($I$116*$H$116,2)</f>
        <v>0</v>
      </c>
      <c r="BL116" s="89" t="s">
        <v>84</v>
      </c>
      <c r="BM116" s="89" t="s">
        <v>1043</v>
      </c>
    </row>
    <row r="117" spans="2:47" s="6" customFormat="1" ht="16.5" customHeight="1">
      <c r="B117" s="23"/>
      <c r="C117" s="24"/>
      <c r="D117" s="157" t="s">
        <v>142</v>
      </c>
      <c r="E117" s="24"/>
      <c r="F117" s="158" t="s">
        <v>1042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142</v>
      </c>
      <c r="AU117" s="6" t="s">
        <v>84</v>
      </c>
    </row>
    <row r="118" spans="2:65" s="6" customFormat="1" ht="15.75" customHeight="1">
      <c r="B118" s="23"/>
      <c r="C118" s="183" t="s">
        <v>194</v>
      </c>
      <c r="D118" s="183" t="s">
        <v>219</v>
      </c>
      <c r="E118" s="184" t="s">
        <v>1044</v>
      </c>
      <c r="F118" s="185" t="s">
        <v>1045</v>
      </c>
      <c r="G118" s="186" t="s">
        <v>320</v>
      </c>
      <c r="H118" s="187">
        <v>20</v>
      </c>
      <c r="I118" s="188"/>
      <c r="J118" s="189">
        <f>ROUND($I$118*$H$118,2)</f>
        <v>0</v>
      </c>
      <c r="K118" s="185"/>
      <c r="L118" s="190"/>
      <c r="M118" s="191"/>
      <c r="N118" s="192" t="s">
        <v>42</v>
      </c>
      <c r="O118" s="24"/>
      <c r="P118" s="24"/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87</v>
      </c>
      <c r="AT118" s="89" t="s">
        <v>219</v>
      </c>
      <c r="AU118" s="89" t="s">
        <v>84</v>
      </c>
      <c r="AY118" s="6" t="s">
        <v>134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20</v>
      </c>
      <c r="BK118" s="156">
        <f>ROUND($I$118*$H$118,2)</f>
        <v>0</v>
      </c>
      <c r="BL118" s="89" t="s">
        <v>84</v>
      </c>
      <c r="BM118" s="89" t="s">
        <v>1046</v>
      </c>
    </row>
    <row r="119" spans="2:47" s="6" customFormat="1" ht="16.5" customHeight="1">
      <c r="B119" s="23"/>
      <c r="C119" s="24"/>
      <c r="D119" s="157" t="s">
        <v>142</v>
      </c>
      <c r="E119" s="24"/>
      <c r="F119" s="158" t="s">
        <v>1045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142</v>
      </c>
      <c r="AU119" s="6" t="s">
        <v>84</v>
      </c>
    </row>
    <row r="120" spans="2:63" s="200" customFormat="1" ht="21.75" customHeight="1">
      <c r="B120" s="201"/>
      <c r="C120" s="202"/>
      <c r="D120" s="202" t="s">
        <v>70</v>
      </c>
      <c r="E120" s="202" t="s">
        <v>1047</v>
      </c>
      <c r="F120" s="202" t="s">
        <v>1048</v>
      </c>
      <c r="G120" s="202"/>
      <c r="H120" s="202"/>
      <c r="J120" s="203">
        <f>$BK$120</f>
        <v>0</v>
      </c>
      <c r="K120" s="202"/>
      <c r="L120" s="204"/>
      <c r="M120" s="205"/>
      <c r="N120" s="202"/>
      <c r="O120" s="202"/>
      <c r="P120" s="206">
        <f>SUM($P$121:$P$124)</f>
        <v>0</v>
      </c>
      <c r="Q120" s="202"/>
      <c r="R120" s="206">
        <f>SUM($R$121:$R$124)</f>
        <v>0</v>
      </c>
      <c r="S120" s="202"/>
      <c r="T120" s="207">
        <f>SUM($T$121:$T$124)</f>
        <v>0</v>
      </c>
      <c r="AR120" s="208" t="s">
        <v>20</v>
      </c>
      <c r="AT120" s="208" t="s">
        <v>70</v>
      </c>
      <c r="AU120" s="208" t="s">
        <v>81</v>
      </c>
      <c r="AY120" s="208" t="s">
        <v>134</v>
      </c>
      <c r="BK120" s="209">
        <f>SUM($BK$121:$BK$124)</f>
        <v>0</v>
      </c>
    </row>
    <row r="121" spans="2:65" s="6" customFormat="1" ht="15.75" customHeight="1">
      <c r="B121" s="23"/>
      <c r="C121" s="183" t="s">
        <v>25</v>
      </c>
      <c r="D121" s="183" t="s">
        <v>219</v>
      </c>
      <c r="E121" s="184" t="s">
        <v>1049</v>
      </c>
      <c r="F121" s="185" t="s">
        <v>1050</v>
      </c>
      <c r="G121" s="186" t="s">
        <v>1036</v>
      </c>
      <c r="H121" s="187">
        <v>1</v>
      </c>
      <c r="I121" s="188"/>
      <c r="J121" s="189">
        <f>ROUND($I$121*$H$121,2)</f>
        <v>0</v>
      </c>
      <c r="K121" s="185"/>
      <c r="L121" s="190"/>
      <c r="M121" s="191"/>
      <c r="N121" s="192" t="s">
        <v>42</v>
      </c>
      <c r="O121" s="24"/>
      <c r="P121" s="24"/>
      <c r="Q121" s="154">
        <v>0</v>
      </c>
      <c r="R121" s="154">
        <f>$Q$121*$H$121</f>
        <v>0</v>
      </c>
      <c r="S121" s="154">
        <v>0</v>
      </c>
      <c r="T121" s="155">
        <f>$S$121*$H$121</f>
        <v>0</v>
      </c>
      <c r="AR121" s="89" t="s">
        <v>87</v>
      </c>
      <c r="AT121" s="89" t="s">
        <v>219</v>
      </c>
      <c r="AU121" s="89" t="s">
        <v>84</v>
      </c>
      <c r="AY121" s="6" t="s">
        <v>134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20</v>
      </c>
      <c r="BK121" s="156">
        <f>ROUND($I$121*$H$121,2)</f>
        <v>0</v>
      </c>
      <c r="BL121" s="89" t="s">
        <v>84</v>
      </c>
      <c r="BM121" s="89" t="s">
        <v>1051</v>
      </c>
    </row>
    <row r="122" spans="2:47" s="6" customFormat="1" ht="16.5" customHeight="1">
      <c r="B122" s="23"/>
      <c r="C122" s="24"/>
      <c r="D122" s="157" t="s">
        <v>142</v>
      </c>
      <c r="E122" s="24"/>
      <c r="F122" s="158" t="s">
        <v>1050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142</v>
      </c>
      <c r="AU122" s="6" t="s">
        <v>84</v>
      </c>
    </row>
    <row r="123" spans="2:65" s="6" customFormat="1" ht="15.75" customHeight="1">
      <c r="B123" s="23"/>
      <c r="C123" s="183" t="s">
        <v>206</v>
      </c>
      <c r="D123" s="183" t="s">
        <v>219</v>
      </c>
      <c r="E123" s="184" t="s">
        <v>1052</v>
      </c>
      <c r="F123" s="185" t="s">
        <v>1053</v>
      </c>
      <c r="G123" s="186" t="s">
        <v>1036</v>
      </c>
      <c r="H123" s="187">
        <v>1</v>
      </c>
      <c r="I123" s="188"/>
      <c r="J123" s="189">
        <f>ROUND($I$123*$H$123,2)</f>
        <v>0</v>
      </c>
      <c r="K123" s="185"/>
      <c r="L123" s="190"/>
      <c r="M123" s="191"/>
      <c r="N123" s="192" t="s">
        <v>42</v>
      </c>
      <c r="O123" s="24"/>
      <c r="P123" s="24"/>
      <c r="Q123" s="154">
        <v>0</v>
      </c>
      <c r="R123" s="154">
        <f>$Q$123*$H$123</f>
        <v>0</v>
      </c>
      <c r="S123" s="154">
        <v>0</v>
      </c>
      <c r="T123" s="155">
        <f>$S$123*$H$123</f>
        <v>0</v>
      </c>
      <c r="AR123" s="89" t="s">
        <v>87</v>
      </c>
      <c r="AT123" s="89" t="s">
        <v>219</v>
      </c>
      <c r="AU123" s="89" t="s">
        <v>84</v>
      </c>
      <c r="AY123" s="6" t="s">
        <v>134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20</v>
      </c>
      <c r="BK123" s="156">
        <f>ROUND($I$123*$H$123,2)</f>
        <v>0</v>
      </c>
      <c r="BL123" s="89" t="s">
        <v>84</v>
      </c>
      <c r="BM123" s="89" t="s">
        <v>1054</v>
      </c>
    </row>
    <row r="124" spans="2:47" s="6" customFormat="1" ht="16.5" customHeight="1">
      <c r="B124" s="23"/>
      <c r="C124" s="24"/>
      <c r="D124" s="157" t="s">
        <v>142</v>
      </c>
      <c r="E124" s="24"/>
      <c r="F124" s="158" t="s">
        <v>1053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142</v>
      </c>
      <c r="AU124" s="6" t="s">
        <v>84</v>
      </c>
    </row>
    <row r="125" spans="2:63" s="200" customFormat="1" ht="21.75" customHeight="1">
      <c r="B125" s="201"/>
      <c r="C125" s="202"/>
      <c r="D125" s="202" t="s">
        <v>70</v>
      </c>
      <c r="E125" s="202" t="s">
        <v>1055</v>
      </c>
      <c r="F125" s="202" t="s">
        <v>1056</v>
      </c>
      <c r="G125" s="202"/>
      <c r="H125" s="202"/>
      <c r="J125" s="203">
        <f>$BK$125</f>
        <v>0</v>
      </c>
      <c r="K125" s="202"/>
      <c r="L125" s="204"/>
      <c r="M125" s="205"/>
      <c r="N125" s="202"/>
      <c r="O125" s="202"/>
      <c r="P125" s="206">
        <f>SUM($P$126:$P$133)</f>
        <v>0</v>
      </c>
      <c r="Q125" s="202"/>
      <c r="R125" s="206">
        <f>SUM($R$126:$R$133)</f>
        <v>0</v>
      </c>
      <c r="S125" s="202"/>
      <c r="T125" s="207">
        <f>SUM($T$126:$T$133)</f>
        <v>0</v>
      </c>
      <c r="AR125" s="208" t="s">
        <v>20</v>
      </c>
      <c r="AT125" s="208" t="s">
        <v>70</v>
      </c>
      <c r="AU125" s="208" t="s">
        <v>81</v>
      </c>
      <c r="AY125" s="208" t="s">
        <v>134</v>
      </c>
      <c r="BK125" s="209">
        <f>SUM($BK$126:$BK$133)</f>
        <v>0</v>
      </c>
    </row>
    <row r="126" spans="2:65" s="6" customFormat="1" ht="15.75" customHeight="1">
      <c r="B126" s="23"/>
      <c r="C126" s="183" t="s">
        <v>212</v>
      </c>
      <c r="D126" s="183" t="s">
        <v>219</v>
      </c>
      <c r="E126" s="184" t="s">
        <v>1057</v>
      </c>
      <c r="F126" s="185" t="s">
        <v>1058</v>
      </c>
      <c r="G126" s="186" t="s">
        <v>1036</v>
      </c>
      <c r="H126" s="187">
        <v>1</v>
      </c>
      <c r="I126" s="188"/>
      <c r="J126" s="189">
        <f>ROUND($I$126*$H$126,2)</f>
        <v>0</v>
      </c>
      <c r="K126" s="185"/>
      <c r="L126" s="190"/>
      <c r="M126" s="191"/>
      <c r="N126" s="192" t="s">
        <v>42</v>
      </c>
      <c r="O126" s="24"/>
      <c r="P126" s="24"/>
      <c r="Q126" s="154">
        <v>0</v>
      </c>
      <c r="R126" s="154">
        <f>$Q$126*$H$126</f>
        <v>0</v>
      </c>
      <c r="S126" s="154">
        <v>0</v>
      </c>
      <c r="T126" s="155">
        <f>$S$126*$H$126</f>
        <v>0</v>
      </c>
      <c r="AR126" s="89" t="s">
        <v>87</v>
      </c>
      <c r="AT126" s="89" t="s">
        <v>219</v>
      </c>
      <c r="AU126" s="89" t="s">
        <v>84</v>
      </c>
      <c r="AY126" s="6" t="s">
        <v>134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20</v>
      </c>
      <c r="BK126" s="156">
        <f>ROUND($I$126*$H$126,2)</f>
        <v>0</v>
      </c>
      <c r="BL126" s="89" t="s">
        <v>84</v>
      </c>
      <c r="BM126" s="89" t="s">
        <v>1059</v>
      </c>
    </row>
    <row r="127" spans="2:47" s="6" customFormat="1" ht="16.5" customHeight="1">
      <c r="B127" s="23"/>
      <c r="C127" s="24"/>
      <c r="D127" s="157" t="s">
        <v>142</v>
      </c>
      <c r="E127" s="24"/>
      <c r="F127" s="158" t="s">
        <v>1058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142</v>
      </c>
      <c r="AU127" s="6" t="s">
        <v>84</v>
      </c>
    </row>
    <row r="128" spans="2:65" s="6" customFormat="1" ht="15.75" customHeight="1">
      <c r="B128" s="23"/>
      <c r="C128" s="183" t="s">
        <v>218</v>
      </c>
      <c r="D128" s="183" t="s">
        <v>219</v>
      </c>
      <c r="E128" s="184" t="s">
        <v>1060</v>
      </c>
      <c r="F128" s="185" t="s">
        <v>1061</v>
      </c>
      <c r="G128" s="186" t="s">
        <v>139</v>
      </c>
      <c r="H128" s="187">
        <v>1</v>
      </c>
      <c r="I128" s="188"/>
      <c r="J128" s="189">
        <f>ROUND($I$128*$H$128,2)</f>
        <v>0</v>
      </c>
      <c r="K128" s="185"/>
      <c r="L128" s="190"/>
      <c r="M128" s="191"/>
      <c r="N128" s="192" t="s">
        <v>42</v>
      </c>
      <c r="O128" s="24"/>
      <c r="P128" s="24"/>
      <c r="Q128" s="154">
        <v>0</v>
      </c>
      <c r="R128" s="154">
        <f>$Q$128*$H$128</f>
        <v>0</v>
      </c>
      <c r="S128" s="154">
        <v>0</v>
      </c>
      <c r="T128" s="155">
        <f>$S$128*$H$128</f>
        <v>0</v>
      </c>
      <c r="AR128" s="89" t="s">
        <v>87</v>
      </c>
      <c r="AT128" s="89" t="s">
        <v>219</v>
      </c>
      <c r="AU128" s="89" t="s">
        <v>84</v>
      </c>
      <c r="AY128" s="6" t="s">
        <v>134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20</v>
      </c>
      <c r="BK128" s="156">
        <f>ROUND($I$128*$H$128,2)</f>
        <v>0</v>
      </c>
      <c r="BL128" s="89" t="s">
        <v>84</v>
      </c>
      <c r="BM128" s="89" t="s">
        <v>1062</v>
      </c>
    </row>
    <row r="129" spans="2:47" s="6" customFormat="1" ht="16.5" customHeight="1">
      <c r="B129" s="23"/>
      <c r="C129" s="24"/>
      <c r="D129" s="157" t="s">
        <v>142</v>
      </c>
      <c r="E129" s="24"/>
      <c r="F129" s="158" t="s">
        <v>1061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142</v>
      </c>
      <c r="AU129" s="6" t="s">
        <v>84</v>
      </c>
    </row>
    <row r="130" spans="2:65" s="6" customFormat="1" ht="15.75" customHeight="1">
      <c r="B130" s="23"/>
      <c r="C130" s="183" t="s">
        <v>226</v>
      </c>
      <c r="D130" s="183" t="s">
        <v>219</v>
      </c>
      <c r="E130" s="184" t="s">
        <v>1063</v>
      </c>
      <c r="F130" s="185" t="s">
        <v>1064</v>
      </c>
      <c r="G130" s="186" t="s">
        <v>365</v>
      </c>
      <c r="H130" s="187">
        <v>1</v>
      </c>
      <c r="I130" s="188"/>
      <c r="J130" s="189">
        <f>ROUND($I$130*$H$130,2)</f>
        <v>0</v>
      </c>
      <c r="K130" s="185"/>
      <c r="L130" s="190"/>
      <c r="M130" s="191"/>
      <c r="N130" s="192" t="s">
        <v>42</v>
      </c>
      <c r="O130" s="24"/>
      <c r="P130" s="24"/>
      <c r="Q130" s="154">
        <v>0</v>
      </c>
      <c r="R130" s="154">
        <f>$Q$130*$H$130</f>
        <v>0</v>
      </c>
      <c r="S130" s="154">
        <v>0</v>
      </c>
      <c r="T130" s="155">
        <f>$S$130*$H$130</f>
        <v>0</v>
      </c>
      <c r="AR130" s="89" t="s">
        <v>87</v>
      </c>
      <c r="AT130" s="89" t="s">
        <v>219</v>
      </c>
      <c r="AU130" s="89" t="s">
        <v>84</v>
      </c>
      <c r="AY130" s="6" t="s">
        <v>134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20</v>
      </c>
      <c r="BK130" s="156">
        <f>ROUND($I$130*$H$130,2)</f>
        <v>0</v>
      </c>
      <c r="BL130" s="89" t="s">
        <v>84</v>
      </c>
      <c r="BM130" s="89" t="s">
        <v>1065</v>
      </c>
    </row>
    <row r="131" spans="2:47" s="6" customFormat="1" ht="16.5" customHeight="1">
      <c r="B131" s="23"/>
      <c r="C131" s="24"/>
      <c r="D131" s="157" t="s">
        <v>142</v>
      </c>
      <c r="E131" s="24"/>
      <c r="F131" s="158" t="s">
        <v>1061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142</v>
      </c>
      <c r="AU131" s="6" t="s">
        <v>84</v>
      </c>
    </row>
    <row r="132" spans="2:65" s="6" customFormat="1" ht="15.75" customHeight="1">
      <c r="B132" s="23"/>
      <c r="C132" s="183" t="s">
        <v>7</v>
      </c>
      <c r="D132" s="183" t="s">
        <v>219</v>
      </c>
      <c r="E132" s="184" t="s">
        <v>1066</v>
      </c>
      <c r="F132" s="185" t="s">
        <v>1067</v>
      </c>
      <c r="G132" s="186" t="s">
        <v>365</v>
      </c>
      <c r="H132" s="187">
        <v>1</v>
      </c>
      <c r="I132" s="188"/>
      <c r="J132" s="189">
        <f>ROUND($I$132*$H$132,2)</f>
        <v>0</v>
      </c>
      <c r="K132" s="185"/>
      <c r="L132" s="190"/>
      <c r="M132" s="191"/>
      <c r="N132" s="192" t="s">
        <v>42</v>
      </c>
      <c r="O132" s="24"/>
      <c r="P132" s="24"/>
      <c r="Q132" s="154">
        <v>0</v>
      </c>
      <c r="R132" s="154">
        <f>$Q$132*$H$132</f>
        <v>0</v>
      </c>
      <c r="S132" s="154">
        <v>0</v>
      </c>
      <c r="T132" s="155">
        <f>$S$132*$H$132</f>
        <v>0</v>
      </c>
      <c r="AR132" s="89" t="s">
        <v>87</v>
      </c>
      <c r="AT132" s="89" t="s">
        <v>219</v>
      </c>
      <c r="AU132" s="89" t="s">
        <v>84</v>
      </c>
      <c r="AY132" s="6" t="s">
        <v>134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20</v>
      </c>
      <c r="BK132" s="156">
        <f>ROUND($I$132*$H$132,2)</f>
        <v>0</v>
      </c>
      <c r="BL132" s="89" t="s">
        <v>84</v>
      </c>
      <c r="BM132" s="89" t="s">
        <v>1068</v>
      </c>
    </row>
    <row r="133" spans="2:47" s="6" customFormat="1" ht="16.5" customHeight="1">
      <c r="B133" s="23"/>
      <c r="C133" s="24"/>
      <c r="D133" s="157" t="s">
        <v>142</v>
      </c>
      <c r="E133" s="24"/>
      <c r="F133" s="158" t="s">
        <v>1061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142</v>
      </c>
      <c r="AU133" s="6" t="s">
        <v>84</v>
      </c>
    </row>
    <row r="134" spans="2:63" s="200" customFormat="1" ht="21.75" customHeight="1">
      <c r="B134" s="201"/>
      <c r="C134" s="202"/>
      <c r="D134" s="202" t="s">
        <v>70</v>
      </c>
      <c r="E134" s="202" t="s">
        <v>1069</v>
      </c>
      <c r="F134" s="202" t="s">
        <v>1070</v>
      </c>
      <c r="G134" s="202"/>
      <c r="H134" s="202"/>
      <c r="J134" s="203">
        <f>$BK$134</f>
        <v>0</v>
      </c>
      <c r="K134" s="202"/>
      <c r="L134" s="204"/>
      <c r="M134" s="205"/>
      <c r="N134" s="202"/>
      <c r="O134" s="202"/>
      <c r="P134" s="206">
        <f>SUM($P$135:$P$142)</f>
        <v>0</v>
      </c>
      <c r="Q134" s="202"/>
      <c r="R134" s="206">
        <f>SUM($R$135:$R$142)</f>
        <v>0</v>
      </c>
      <c r="S134" s="202"/>
      <c r="T134" s="207">
        <f>SUM($T$135:$T$142)</f>
        <v>0</v>
      </c>
      <c r="AR134" s="208" t="s">
        <v>20</v>
      </c>
      <c r="AT134" s="208" t="s">
        <v>70</v>
      </c>
      <c r="AU134" s="208" t="s">
        <v>81</v>
      </c>
      <c r="AY134" s="208" t="s">
        <v>134</v>
      </c>
      <c r="BK134" s="209">
        <f>SUM($BK$135:$BK$142)</f>
        <v>0</v>
      </c>
    </row>
    <row r="135" spans="2:65" s="6" customFormat="1" ht="15.75" customHeight="1">
      <c r="B135" s="23"/>
      <c r="C135" s="183" t="s">
        <v>158</v>
      </c>
      <c r="D135" s="183" t="s">
        <v>219</v>
      </c>
      <c r="E135" s="184" t="s">
        <v>1071</v>
      </c>
      <c r="F135" s="185" t="s">
        <v>1072</v>
      </c>
      <c r="G135" s="186" t="s">
        <v>320</v>
      </c>
      <c r="H135" s="187">
        <v>8</v>
      </c>
      <c r="I135" s="188"/>
      <c r="J135" s="189">
        <f>ROUND($I$135*$H$135,2)</f>
        <v>0</v>
      </c>
      <c r="K135" s="185"/>
      <c r="L135" s="190"/>
      <c r="M135" s="191"/>
      <c r="N135" s="192" t="s">
        <v>42</v>
      </c>
      <c r="O135" s="24"/>
      <c r="P135" s="24"/>
      <c r="Q135" s="154">
        <v>0</v>
      </c>
      <c r="R135" s="154">
        <f>$Q$135*$H$135</f>
        <v>0</v>
      </c>
      <c r="S135" s="154">
        <v>0</v>
      </c>
      <c r="T135" s="155">
        <f>$S$135*$H$135</f>
        <v>0</v>
      </c>
      <c r="AR135" s="89" t="s">
        <v>87</v>
      </c>
      <c r="AT135" s="89" t="s">
        <v>219</v>
      </c>
      <c r="AU135" s="89" t="s">
        <v>84</v>
      </c>
      <c r="AY135" s="6" t="s">
        <v>134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20</v>
      </c>
      <c r="BK135" s="156">
        <f>ROUND($I$135*$H$135,2)</f>
        <v>0</v>
      </c>
      <c r="BL135" s="89" t="s">
        <v>84</v>
      </c>
      <c r="BM135" s="89" t="s">
        <v>1073</v>
      </c>
    </row>
    <row r="136" spans="2:47" s="6" customFormat="1" ht="16.5" customHeight="1">
      <c r="B136" s="23"/>
      <c r="C136" s="24"/>
      <c r="D136" s="157" t="s">
        <v>142</v>
      </c>
      <c r="E136" s="24"/>
      <c r="F136" s="158" t="s">
        <v>1072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142</v>
      </c>
      <c r="AU136" s="6" t="s">
        <v>84</v>
      </c>
    </row>
    <row r="137" spans="2:65" s="6" customFormat="1" ht="15.75" customHeight="1">
      <c r="B137" s="23"/>
      <c r="C137" s="183" t="s">
        <v>246</v>
      </c>
      <c r="D137" s="183" t="s">
        <v>219</v>
      </c>
      <c r="E137" s="184" t="s">
        <v>1071</v>
      </c>
      <c r="F137" s="185" t="s">
        <v>1072</v>
      </c>
      <c r="G137" s="186" t="s">
        <v>320</v>
      </c>
      <c r="H137" s="187">
        <v>8</v>
      </c>
      <c r="I137" s="188"/>
      <c r="J137" s="189">
        <f>ROUND($I$137*$H$137,2)</f>
        <v>0</v>
      </c>
      <c r="K137" s="185"/>
      <c r="L137" s="190"/>
      <c r="M137" s="191"/>
      <c r="N137" s="192" t="s">
        <v>42</v>
      </c>
      <c r="O137" s="24"/>
      <c r="P137" s="24"/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87</v>
      </c>
      <c r="AT137" s="89" t="s">
        <v>219</v>
      </c>
      <c r="AU137" s="89" t="s">
        <v>84</v>
      </c>
      <c r="AY137" s="6" t="s">
        <v>134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84</v>
      </c>
      <c r="BM137" s="89" t="s">
        <v>1074</v>
      </c>
    </row>
    <row r="138" spans="2:47" s="6" customFormat="1" ht="16.5" customHeight="1">
      <c r="B138" s="23"/>
      <c r="C138" s="24"/>
      <c r="D138" s="157" t="s">
        <v>142</v>
      </c>
      <c r="E138" s="24"/>
      <c r="F138" s="158" t="s">
        <v>1072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142</v>
      </c>
      <c r="AU138" s="6" t="s">
        <v>84</v>
      </c>
    </row>
    <row r="139" spans="2:65" s="6" customFormat="1" ht="15.75" customHeight="1">
      <c r="B139" s="23"/>
      <c r="C139" s="183" t="s">
        <v>252</v>
      </c>
      <c r="D139" s="183" t="s">
        <v>219</v>
      </c>
      <c r="E139" s="184" t="s">
        <v>1075</v>
      </c>
      <c r="F139" s="185" t="s">
        <v>1076</v>
      </c>
      <c r="G139" s="186" t="s">
        <v>1036</v>
      </c>
      <c r="H139" s="187">
        <v>2</v>
      </c>
      <c r="I139" s="188"/>
      <c r="J139" s="189">
        <f>ROUND($I$139*$H$139,2)</f>
        <v>0</v>
      </c>
      <c r="K139" s="185"/>
      <c r="L139" s="190"/>
      <c r="M139" s="191"/>
      <c r="N139" s="192" t="s">
        <v>42</v>
      </c>
      <c r="O139" s="24"/>
      <c r="P139" s="24"/>
      <c r="Q139" s="154">
        <v>0</v>
      </c>
      <c r="R139" s="154">
        <f>$Q$139*$H$139</f>
        <v>0</v>
      </c>
      <c r="S139" s="154">
        <v>0</v>
      </c>
      <c r="T139" s="155">
        <f>$S$139*$H$139</f>
        <v>0</v>
      </c>
      <c r="AR139" s="89" t="s">
        <v>87</v>
      </c>
      <c r="AT139" s="89" t="s">
        <v>219</v>
      </c>
      <c r="AU139" s="89" t="s">
        <v>84</v>
      </c>
      <c r="AY139" s="6" t="s">
        <v>134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20</v>
      </c>
      <c r="BK139" s="156">
        <f>ROUND($I$139*$H$139,2)</f>
        <v>0</v>
      </c>
      <c r="BL139" s="89" t="s">
        <v>84</v>
      </c>
      <c r="BM139" s="89" t="s">
        <v>1077</v>
      </c>
    </row>
    <row r="140" spans="2:47" s="6" customFormat="1" ht="16.5" customHeight="1">
      <c r="B140" s="23"/>
      <c r="C140" s="24"/>
      <c r="D140" s="157" t="s">
        <v>142</v>
      </c>
      <c r="E140" s="24"/>
      <c r="F140" s="158" t="s">
        <v>1076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142</v>
      </c>
      <c r="AU140" s="6" t="s">
        <v>84</v>
      </c>
    </row>
    <row r="141" spans="2:65" s="6" customFormat="1" ht="15.75" customHeight="1">
      <c r="B141" s="23"/>
      <c r="C141" s="183" t="s">
        <v>257</v>
      </c>
      <c r="D141" s="183" t="s">
        <v>219</v>
      </c>
      <c r="E141" s="184" t="s">
        <v>1078</v>
      </c>
      <c r="F141" s="185" t="s">
        <v>1079</v>
      </c>
      <c r="G141" s="186" t="s">
        <v>1036</v>
      </c>
      <c r="H141" s="187">
        <v>1</v>
      </c>
      <c r="I141" s="188"/>
      <c r="J141" s="189">
        <f>ROUND($I$141*$H$141,2)</f>
        <v>0</v>
      </c>
      <c r="K141" s="185"/>
      <c r="L141" s="190"/>
      <c r="M141" s="191"/>
      <c r="N141" s="192" t="s">
        <v>42</v>
      </c>
      <c r="O141" s="24"/>
      <c r="P141" s="24"/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87</v>
      </c>
      <c r="AT141" s="89" t="s">
        <v>219</v>
      </c>
      <c r="AU141" s="89" t="s">
        <v>84</v>
      </c>
      <c r="AY141" s="6" t="s">
        <v>134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20</v>
      </c>
      <c r="BK141" s="156">
        <f>ROUND($I$141*$H$141,2)</f>
        <v>0</v>
      </c>
      <c r="BL141" s="89" t="s">
        <v>84</v>
      </c>
      <c r="BM141" s="89" t="s">
        <v>1080</v>
      </c>
    </row>
    <row r="142" spans="2:47" s="6" customFormat="1" ht="16.5" customHeight="1">
      <c r="B142" s="23"/>
      <c r="C142" s="24"/>
      <c r="D142" s="157" t="s">
        <v>142</v>
      </c>
      <c r="E142" s="24"/>
      <c r="F142" s="158" t="s">
        <v>1079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142</v>
      </c>
      <c r="AU142" s="6" t="s">
        <v>84</v>
      </c>
    </row>
    <row r="143" spans="2:63" s="132" customFormat="1" ht="23.25" customHeight="1">
      <c r="B143" s="133"/>
      <c r="C143" s="134"/>
      <c r="D143" s="134" t="s">
        <v>70</v>
      </c>
      <c r="E143" s="143" t="s">
        <v>1081</v>
      </c>
      <c r="F143" s="143" t="s">
        <v>1012</v>
      </c>
      <c r="G143" s="134"/>
      <c r="H143" s="134"/>
      <c r="J143" s="144">
        <f>$BK$143</f>
        <v>0</v>
      </c>
      <c r="K143" s="134"/>
      <c r="L143" s="137"/>
      <c r="M143" s="138"/>
      <c r="N143" s="134"/>
      <c r="O143" s="134"/>
      <c r="P143" s="139">
        <f>$P$144+$P$159+$P$168+$P$173+$P$178</f>
        <v>0</v>
      </c>
      <c r="Q143" s="134"/>
      <c r="R143" s="139">
        <f>$R$144+$R$159+$R$168+$R$173+$R$178</f>
        <v>0</v>
      </c>
      <c r="S143" s="134"/>
      <c r="T143" s="140">
        <f>$T$144+$T$159+$T$168+$T$173+$T$178</f>
        <v>0</v>
      </c>
      <c r="AR143" s="141" t="s">
        <v>81</v>
      </c>
      <c r="AT143" s="141" t="s">
        <v>70</v>
      </c>
      <c r="AU143" s="141" t="s">
        <v>78</v>
      </c>
      <c r="AY143" s="141" t="s">
        <v>134</v>
      </c>
      <c r="BK143" s="142">
        <f>$BK$144+$BK$159+$BK$168+$BK$173+$BK$178</f>
        <v>0</v>
      </c>
    </row>
    <row r="144" spans="2:63" s="200" customFormat="1" ht="15" customHeight="1">
      <c r="B144" s="201"/>
      <c r="C144" s="202"/>
      <c r="D144" s="202" t="s">
        <v>70</v>
      </c>
      <c r="E144" s="202" t="s">
        <v>1082</v>
      </c>
      <c r="F144" s="202" t="s">
        <v>1016</v>
      </c>
      <c r="G144" s="202"/>
      <c r="H144" s="202"/>
      <c r="J144" s="203">
        <f>$BK$144</f>
        <v>0</v>
      </c>
      <c r="K144" s="202"/>
      <c r="L144" s="204"/>
      <c r="M144" s="205"/>
      <c r="N144" s="202"/>
      <c r="O144" s="202"/>
      <c r="P144" s="206">
        <f>SUM($P$145:$P$158)</f>
        <v>0</v>
      </c>
      <c r="Q144" s="202"/>
      <c r="R144" s="206">
        <f>SUM($R$145:$R$158)</f>
        <v>0</v>
      </c>
      <c r="S144" s="202"/>
      <c r="T144" s="207">
        <f>SUM($T$145:$T$158)</f>
        <v>0</v>
      </c>
      <c r="AR144" s="208" t="s">
        <v>81</v>
      </c>
      <c r="AT144" s="208" t="s">
        <v>70</v>
      </c>
      <c r="AU144" s="208" t="s">
        <v>81</v>
      </c>
      <c r="AY144" s="208" t="s">
        <v>134</v>
      </c>
      <c r="BK144" s="209">
        <f>SUM($BK$145:$BK$158)</f>
        <v>0</v>
      </c>
    </row>
    <row r="145" spans="2:65" s="6" customFormat="1" ht="15.75" customHeight="1">
      <c r="B145" s="23"/>
      <c r="C145" s="145" t="s">
        <v>263</v>
      </c>
      <c r="D145" s="145" t="s">
        <v>136</v>
      </c>
      <c r="E145" s="146" t="s">
        <v>1083</v>
      </c>
      <c r="F145" s="147" t="s">
        <v>1084</v>
      </c>
      <c r="G145" s="148" t="s">
        <v>320</v>
      </c>
      <c r="H145" s="149">
        <v>40</v>
      </c>
      <c r="I145" s="150"/>
      <c r="J145" s="151">
        <f>ROUND($I$145*$H$145,2)</f>
        <v>0</v>
      </c>
      <c r="K145" s="147"/>
      <c r="L145" s="43"/>
      <c r="M145" s="152"/>
      <c r="N145" s="153" t="s">
        <v>42</v>
      </c>
      <c r="O145" s="24"/>
      <c r="P145" s="24"/>
      <c r="Q145" s="154">
        <v>0</v>
      </c>
      <c r="R145" s="154">
        <f>$Q$145*$H$145</f>
        <v>0</v>
      </c>
      <c r="S145" s="154">
        <v>0</v>
      </c>
      <c r="T145" s="155">
        <f>$S$145*$H$145</f>
        <v>0</v>
      </c>
      <c r="AR145" s="89" t="s">
        <v>84</v>
      </c>
      <c r="AT145" s="89" t="s">
        <v>136</v>
      </c>
      <c r="AU145" s="89" t="s">
        <v>84</v>
      </c>
      <c r="AY145" s="6" t="s">
        <v>134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20</v>
      </c>
      <c r="BK145" s="156">
        <f>ROUND($I$145*$H$145,2)</f>
        <v>0</v>
      </c>
      <c r="BL145" s="89" t="s">
        <v>84</v>
      </c>
      <c r="BM145" s="89" t="s">
        <v>1085</v>
      </c>
    </row>
    <row r="146" spans="2:47" s="6" customFormat="1" ht="16.5" customHeight="1">
      <c r="B146" s="23"/>
      <c r="C146" s="24"/>
      <c r="D146" s="157" t="s">
        <v>142</v>
      </c>
      <c r="E146" s="24"/>
      <c r="F146" s="158" t="s">
        <v>1084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142</v>
      </c>
      <c r="AU146" s="6" t="s">
        <v>84</v>
      </c>
    </row>
    <row r="147" spans="2:65" s="6" customFormat="1" ht="15.75" customHeight="1">
      <c r="B147" s="23"/>
      <c r="C147" s="145" t="s">
        <v>6</v>
      </c>
      <c r="D147" s="145" t="s">
        <v>136</v>
      </c>
      <c r="E147" s="146" t="s">
        <v>1083</v>
      </c>
      <c r="F147" s="147" t="s">
        <v>1084</v>
      </c>
      <c r="G147" s="148" t="s">
        <v>320</v>
      </c>
      <c r="H147" s="149">
        <v>40</v>
      </c>
      <c r="I147" s="150"/>
      <c r="J147" s="151">
        <f>ROUND($I$147*$H$147,2)</f>
        <v>0</v>
      </c>
      <c r="K147" s="147"/>
      <c r="L147" s="43"/>
      <c r="M147" s="152"/>
      <c r="N147" s="153" t="s">
        <v>42</v>
      </c>
      <c r="O147" s="24"/>
      <c r="P147" s="24"/>
      <c r="Q147" s="154">
        <v>0</v>
      </c>
      <c r="R147" s="154">
        <f>$Q$147*$H$147</f>
        <v>0</v>
      </c>
      <c r="S147" s="154">
        <v>0</v>
      </c>
      <c r="T147" s="155">
        <f>$S$147*$H$147</f>
        <v>0</v>
      </c>
      <c r="AR147" s="89" t="s">
        <v>84</v>
      </c>
      <c r="AT147" s="89" t="s">
        <v>136</v>
      </c>
      <c r="AU147" s="89" t="s">
        <v>84</v>
      </c>
      <c r="AY147" s="6" t="s">
        <v>134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20</v>
      </c>
      <c r="BK147" s="156">
        <f>ROUND($I$147*$H$147,2)</f>
        <v>0</v>
      </c>
      <c r="BL147" s="89" t="s">
        <v>84</v>
      </c>
      <c r="BM147" s="89" t="s">
        <v>1086</v>
      </c>
    </row>
    <row r="148" spans="2:47" s="6" customFormat="1" ht="16.5" customHeight="1">
      <c r="B148" s="23"/>
      <c r="C148" s="24"/>
      <c r="D148" s="157" t="s">
        <v>142</v>
      </c>
      <c r="E148" s="24"/>
      <c r="F148" s="158" t="s">
        <v>1084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142</v>
      </c>
      <c r="AU148" s="6" t="s">
        <v>84</v>
      </c>
    </row>
    <row r="149" spans="2:65" s="6" customFormat="1" ht="15.75" customHeight="1">
      <c r="B149" s="23"/>
      <c r="C149" s="145" t="s">
        <v>275</v>
      </c>
      <c r="D149" s="145" t="s">
        <v>136</v>
      </c>
      <c r="E149" s="146" t="s">
        <v>1087</v>
      </c>
      <c r="F149" s="147" t="s">
        <v>1088</v>
      </c>
      <c r="G149" s="148" t="s">
        <v>320</v>
      </c>
      <c r="H149" s="149">
        <v>30</v>
      </c>
      <c r="I149" s="150"/>
      <c r="J149" s="151">
        <f>ROUND($I$149*$H$149,2)</f>
        <v>0</v>
      </c>
      <c r="K149" s="147"/>
      <c r="L149" s="43"/>
      <c r="M149" s="152"/>
      <c r="N149" s="153" t="s">
        <v>42</v>
      </c>
      <c r="O149" s="24"/>
      <c r="P149" s="24"/>
      <c r="Q149" s="154">
        <v>0</v>
      </c>
      <c r="R149" s="154">
        <f>$Q$149*$H$149</f>
        <v>0</v>
      </c>
      <c r="S149" s="154">
        <v>0</v>
      </c>
      <c r="T149" s="155">
        <f>$S$149*$H$149</f>
        <v>0</v>
      </c>
      <c r="AR149" s="89" t="s">
        <v>84</v>
      </c>
      <c r="AT149" s="89" t="s">
        <v>136</v>
      </c>
      <c r="AU149" s="89" t="s">
        <v>84</v>
      </c>
      <c r="AY149" s="6" t="s">
        <v>134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20</v>
      </c>
      <c r="BK149" s="156">
        <f>ROUND($I$149*$H$149,2)</f>
        <v>0</v>
      </c>
      <c r="BL149" s="89" t="s">
        <v>84</v>
      </c>
      <c r="BM149" s="89" t="s">
        <v>1089</v>
      </c>
    </row>
    <row r="150" spans="2:47" s="6" customFormat="1" ht="16.5" customHeight="1">
      <c r="B150" s="23"/>
      <c r="C150" s="24"/>
      <c r="D150" s="157" t="s">
        <v>142</v>
      </c>
      <c r="E150" s="24"/>
      <c r="F150" s="158" t="s">
        <v>1088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142</v>
      </c>
      <c r="AU150" s="6" t="s">
        <v>84</v>
      </c>
    </row>
    <row r="151" spans="2:65" s="6" customFormat="1" ht="15.75" customHeight="1">
      <c r="B151" s="23"/>
      <c r="C151" s="145" t="s">
        <v>284</v>
      </c>
      <c r="D151" s="145" t="s">
        <v>136</v>
      </c>
      <c r="E151" s="146" t="s">
        <v>1087</v>
      </c>
      <c r="F151" s="147" t="s">
        <v>1088</v>
      </c>
      <c r="G151" s="148" t="s">
        <v>320</v>
      </c>
      <c r="H151" s="149">
        <v>30</v>
      </c>
      <c r="I151" s="150"/>
      <c r="J151" s="151">
        <f>ROUND($I$151*$H$151,2)</f>
        <v>0</v>
      </c>
      <c r="K151" s="147"/>
      <c r="L151" s="43"/>
      <c r="M151" s="152"/>
      <c r="N151" s="153" t="s">
        <v>42</v>
      </c>
      <c r="O151" s="24"/>
      <c r="P151" s="24"/>
      <c r="Q151" s="154">
        <v>0</v>
      </c>
      <c r="R151" s="154">
        <f>$Q$151*$H$151</f>
        <v>0</v>
      </c>
      <c r="S151" s="154">
        <v>0</v>
      </c>
      <c r="T151" s="155">
        <f>$S$151*$H$151</f>
        <v>0</v>
      </c>
      <c r="AR151" s="89" t="s">
        <v>84</v>
      </c>
      <c r="AT151" s="89" t="s">
        <v>136</v>
      </c>
      <c r="AU151" s="89" t="s">
        <v>84</v>
      </c>
      <c r="AY151" s="6" t="s">
        <v>134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20</v>
      </c>
      <c r="BK151" s="156">
        <f>ROUND($I$151*$H$151,2)</f>
        <v>0</v>
      </c>
      <c r="BL151" s="89" t="s">
        <v>84</v>
      </c>
      <c r="BM151" s="89" t="s">
        <v>1090</v>
      </c>
    </row>
    <row r="152" spans="2:47" s="6" customFormat="1" ht="16.5" customHeight="1">
      <c r="B152" s="23"/>
      <c r="C152" s="24"/>
      <c r="D152" s="157" t="s">
        <v>142</v>
      </c>
      <c r="E152" s="24"/>
      <c r="F152" s="158" t="s">
        <v>1088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142</v>
      </c>
      <c r="AU152" s="6" t="s">
        <v>84</v>
      </c>
    </row>
    <row r="153" spans="2:65" s="6" customFormat="1" ht="15.75" customHeight="1">
      <c r="B153" s="23"/>
      <c r="C153" s="145" t="s">
        <v>291</v>
      </c>
      <c r="D153" s="145" t="s">
        <v>136</v>
      </c>
      <c r="E153" s="146" t="s">
        <v>1087</v>
      </c>
      <c r="F153" s="147" t="s">
        <v>1088</v>
      </c>
      <c r="G153" s="148" t="s">
        <v>320</v>
      </c>
      <c r="H153" s="149">
        <v>30</v>
      </c>
      <c r="I153" s="150"/>
      <c r="J153" s="151">
        <f>ROUND($I$153*$H$153,2)</f>
        <v>0</v>
      </c>
      <c r="K153" s="147"/>
      <c r="L153" s="43"/>
      <c r="M153" s="152"/>
      <c r="N153" s="153" t="s">
        <v>42</v>
      </c>
      <c r="O153" s="24"/>
      <c r="P153" s="24"/>
      <c r="Q153" s="154">
        <v>0</v>
      </c>
      <c r="R153" s="154">
        <f>$Q$153*$H$153</f>
        <v>0</v>
      </c>
      <c r="S153" s="154">
        <v>0</v>
      </c>
      <c r="T153" s="155">
        <f>$S$153*$H$153</f>
        <v>0</v>
      </c>
      <c r="AR153" s="89" t="s">
        <v>84</v>
      </c>
      <c r="AT153" s="89" t="s">
        <v>136</v>
      </c>
      <c r="AU153" s="89" t="s">
        <v>84</v>
      </c>
      <c r="AY153" s="6" t="s">
        <v>134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9" t="s">
        <v>20</v>
      </c>
      <c r="BK153" s="156">
        <f>ROUND($I$153*$H$153,2)</f>
        <v>0</v>
      </c>
      <c r="BL153" s="89" t="s">
        <v>84</v>
      </c>
      <c r="BM153" s="89" t="s">
        <v>1091</v>
      </c>
    </row>
    <row r="154" spans="2:47" s="6" customFormat="1" ht="16.5" customHeight="1">
      <c r="B154" s="23"/>
      <c r="C154" s="24"/>
      <c r="D154" s="157" t="s">
        <v>142</v>
      </c>
      <c r="E154" s="24"/>
      <c r="F154" s="158" t="s">
        <v>1088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142</v>
      </c>
      <c r="AU154" s="6" t="s">
        <v>84</v>
      </c>
    </row>
    <row r="155" spans="2:65" s="6" customFormat="1" ht="15.75" customHeight="1">
      <c r="B155" s="23"/>
      <c r="C155" s="145" t="s">
        <v>299</v>
      </c>
      <c r="D155" s="145" t="s">
        <v>136</v>
      </c>
      <c r="E155" s="146" t="s">
        <v>1092</v>
      </c>
      <c r="F155" s="147" t="s">
        <v>1093</v>
      </c>
      <c r="G155" s="148" t="s">
        <v>1036</v>
      </c>
      <c r="H155" s="149">
        <v>9</v>
      </c>
      <c r="I155" s="150"/>
      <c r="J155" s="151">
        <f>ROUND($I$155*$H$155,2)</f>
        <v>0</v>
      </c>
      <c r="K155" s="147"/>
      <c r="L155" s="43"/>
      <c r="M155" s="152"/>
      <c r="N155" s="153" t="s">
        <v>42</v>
      </c>
      <c r="O155" s="24"/>
      <c r="P155" s="24"/>
      <c r="Q155" s="154">
        <v>0</v>
      </c>
      <c r="R155" s="154">
        <f>$Q$155*$H$155</f>
        <v>0</v>
      </c>
      <c r="S155" s="154">
        <v>0</v>
      </c>
      <c r="T155" s="155">
        <f>$S$155*$H$155</f>
        <v>0</v>
      </c>
      <c r="AR155" s="89" t="s">
        <v>84</v>
      </c>
      <c r="AT155" s="89" t="s">
        <v>136</v>
      </c>
      <c r="AU155" s="89" t="s">
        <v>84</v>
      </c>
      <c r="AY155" s="6" t="s">
        <v>134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20</v>
      </c>
      <c r="BK155" s="156">
        <f>ROUND($I$155*$H$155,2)</f>
        <v>0</v>
      </c>
      <c r="BL155" s="89" t="s">
        <v>84</v>
      </c>
      <c r="BM155" s="89" t="s">
        <v>1094</v>
      </c>
    </row>
    <row r="156" spans="2:47" s="6" customFormat="1" ht="16.5" customHeight="1">
      <c r="B156" s="23"/>
      <c r="C156" s="24"/>
      <c r="D156" s="157" t="s">
        <v>142</v>
      </c>
      <c r="E156" s="24"/>
      <c r="F156" s="158" t="s">
        <v>1093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142</v>
      </c>
      <c r="AU156" s="6" t="s">
        <v>84</v>
      </c>
    </row>
    <row r="157" spans="2:65" s="6" customFormat="1" ht="15.75" customHeight="1">
      <c r="B157" s="23"/>
      <c r="C157" s="145" t="s">
        <v>306</v>
      </c>
      <c r="D157" s="145" t="s">
        <v>136</v>
      </c>
      <c r="E157" s="146" t="s">
        <v>1095</v>
      </c>
      <c r="F157" s="147" t="s">
        <v>1096</v>
      </c>
      <c r="G157" s="148" t="s">
        <v>1036</v>
      </c>
      <c r="H157" s="149">
        <v>48</v>
      </c>
      <c r="I157" s="150"/>
      <c r="J157" s="151">
        <f>ROUND($I$157*$H$157,2)</f>
        <v>0</v>
      </c>
      <c r="K157" s="147"/>
      <c r="L157" s="43"/>
      <c r="M157" s="152"/>
      <c r="N157" s="153" t="s">
        <v>42</v>
      </c>
      <c r="O157" s="24"/>
      <c r="P157" s="24"/>
      <c r="Q157" s="154">
        <v>0</v>
      </c>
      <c r="R157" s="154">
        <f>$Q$157*$H$157</f>
        <v>0</v>
      </c>
      <c r="S157" s="154">
        <v>0</v>
      </c>
      <c r="T157" s="155">
        <f>$S$157*$H$157</f>
        <v>0</v>
      </c>
      <c r="AR157" s="89" t="s">
        <v>84</v>
      </c>
      <c r="AT157" s="89" t="s">
        <v>136</v>
      </c>
      <c r="AU157" s="89" t="s">
        <v>84</v>
      </c>
      <c r="AY157" s="6" t="s">
        <v>134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9" t="s">
        <v>20</v>
      </c>
      <c r="BK157" s="156">
        <f>ROUND($I$157*$H$157,2)</f>
        <v>0</v>
      </c>
      <c r="BL157" s="89" t="s">
        <v>84</v>
      </c>
      <c r="BM157" s="89" t="s">
        <v>1097</v>
      </c>
    </row>
    <row r="158" spans="2:47" s="6" customFormat="1" ht="16.5" customHeight="1">
      <c r="B158" s="23"/>
      <c r="C158" s="24"/>
      <c r="D158" s="157" t="s">
        <v>142</v>
      </c>
      <c r="E158" s="24"/>
      <c r="F158" s="158" t="s">
        <v>1096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142</v>
      </c>
      <c r="AU158" s="6" t="s">
        <v>84</v>
      </c>
    </row>
    <row r="159" spans="2:63" s="200" customFormat="1" ht="21.75" customHeight="1">
      <c r="B159" s="201"/>
      <c r="C159" s="202"/>
      <c r="D159" s="202" t="s">
        <v>70</v>
      </c>
      <c r="E159" s="202" t="s">
        <v>1098</v>
      </c>
      <c r="F159" s="202" t="s">
        <v>1033</v>
      </c>
      <c r="G159" s="202"/>
      <c r="H159" s="202"/>
      <c r="J159" s="203">
        <f>$BK$159</f>
        <v>0</v>
      </c>
      <c r="K159" s="202"/>
      <c r="L159" s="204"/>
      <c r="M159" s="205"/>
      <c r="N159" s="202"/>
      <c r="O159" s="202"/>
      <c r="P159" s="206">
        <f>SUM($P$160:$P$167)</f>
        <v>0</v>
      </c>
      <c r="Q159" s="202"/>
      <c r="R159" s="206">
        <f>SUM($R$160:$R$167)</f>
        <v>0</v>
      </c>
      <c r="S159" s="202"/>
      <c r="T159" s="207">
        <f>SUM($T$160:$T$167)</f>
        <v>0</v>
      </c>
      <c r="AR159" s="208" t="s">
        <v>81</v>
      </c>
      <c r="AT159" s="208" t="s">
        <v>70</v>
      </c>
      <c r="AU159" s="208" t="s">
        <v>81</v>
      </c>
      <c r="AY159" s="208" t="s">
        <v>134</v>
      </c>
      <c r="BK159" s="209">
        <f>SUM($BK$160:$BK$167)</f>
        <v>0</v>
      </c>
    </row>
    <row r="160" spans="2:65" s="6" customFormat="1" ht="15.75" customHeight="1">
      <c r="B160" s="23"/>
      <c r="C160" s="145" t="s">
        <v>311</v>
      </c>
      <c r="D160" s="145" t="s">
        <v>136</v>
      </c>
      <c r="E160" s="146" t="s">
        <v>1099</v>
      </c>
      <c r="F160" s="147" t="s">
        <v>1100</v>
      </c>
      <c r="G160" s="148" t="s">
        <v>1036</v>
      </c>
      <c r="H160" s="149">
        <v>7</v>
      </c>
      <c r="I160" s="150"/>
      <c r="J160" s="151">
        <f>ROUND($I$160*$H$160,2)</f>
        <v>0</v>
      </c>
      <c r="K160" s="147"/>
      <c r="L160" s="43"/>
      <c r="M160" s="152"/>
      <c r="N160" s="153" t="s">
        <v>42</v>
      </c>
      <c r="O160" s="24"/>
      <c r="P160" s="24"/>
      <c r="Q160" s="154">
        <v>0</v>
      </c>
      <c r="R160" s="154">
        <f>$Q$160*$H$160</f>
        <v>0</v>
      </c>
      <c r="S160" s="154">
        <v>0</v>
      </c>
      <c r="T160" s="155">
        <f>$S$160*$H$160</f>
        <v>0</v>
      </c>
      <c r="AR160" s="89" t="s">
        <v>84</v>
      </c>
      <c r="AT160" s="89" t="s">
        <v>136</v>
      </c>
      <c r="AU160" s="89" t="s">
        <v>84</v>
      </c>
      <c r="AY160" s="6" t="s">
        <v>134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20</v>
      </c>
      <c r="BK160" s="156">
        <f>ROUND($I$160*$H$160,2)</f>
        <v>0</v>
      </c>
      <c r="BL160" s="89" t="s">
        <v>84</v>
      </c>
      <c r="BM160" s="89" t="s">
        <v>1101</v>
      </c>
    </row>
    <row r="161" spans="2:47" s="6" customFormat="1" ht="16.5" customHeight="1">
      <c r="B161" s="23"/>
      <c r="C161" s="24"/>
      <c r="D161" s="157" t="s">
        <v>142</v>
      </c>
      <c r="E161" s="24"/>
      <c r="F161" s="158" t="s">
        <v>1100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142</v>
      </c>
      <c r="AU161" s="6" t="s">
        <v>84</v>
      </c>
    </row>
    <row r="162" spans="2:65" s="6" customFormat="1" ht="15.75" customHeight="1">
      <c r="B162" s="23"/>
      <c r="C162" s="145" t="s">
        <v>317</v>
      </c>
      <c r="D162" s="145" t="s">
        <v>136</v>
      </c>
      <c r="E162" s="146" t="s">
        <v>1102</v>
      </c>
      <c r="F162" s="147" t="s">
        <v>1103</v>
      </c>
      <c r="G162" s="148" t="s">
        <v>1036</v>
      </c>
      <c r="H162" s="149">
        <v>3</v>
      </c>
      <c r="I162" s="150"/>
      <c r="J162" s="151">
        <f>ROUND($I$162*$H$162,2)</f>
        <v>0</v>
      </c>
      <c r="K162" s="147"/>
      <c r="L162" s="43"/>
      <c r="M162" s="152"/>
      <c r="N162" s="153" t="s">
        <v>42</v>
      </c>
      <c r="O162" s="24"/>
      <c r="P162" s="24"/>
      <c r="Q162" s="154">
        <v>0</v>
      </c>
      <c r="R162" s="154">
        <f>$Q$162*$H$162</f>
        <v>0</v>
      </c>
      <c r="S162" s="154">
        <v>0</v>
      </c>
      <c r="T162" s="155">
        <f>$S$162*$H$162</f>
        <v>0</v>
      </c>
      <c r="AR162" s="89" t="s">
        <v>84</v>
      </c>
      <c r="AT162" s="89" t="s">
        <v>136</v>
      </c>
      <c r="AU162" s="89" t="s">
        <v>84</v>
      </c>
      <c r="AY162" s="6" t="s">
        <v>134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20</v>
      </c>
      <c r="BK162" s="156">
        <f>ROUND($I$162*$H$162,2)</f>
        <v>0</v>
      </c>
      <c r="BL162" s="89" t="s">
        <v>84</v>
      </c>
      <c r="BM162" s="89" t="s">
        <v>1104</v>
      </c>
    </row>
    <row r="163" spans="2:47" s="6" customFormat="1" ht="16.5" customHeight="1">
      <c r="B163" s="23"/>
      <c r="C163" s="24"/>
      <c r="D163" s="157" t="s">
        <v>142</v>
      </c>
      <c r="E163" s="24"/>
      <c r="F163" s="158" t="s">
        <v>1103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142</v>
      </c>
      <c r="AU163" s="6" t="s">
        <v>84</v>
      </c>
    </row>
    <row r="164" spans="2:65" s="6" customFormat="1" ht="15.75" customHeight="1">
      <c r="B164" s="23"/>
      <c r="C164" s="145" t="s">
        <v>326</v>
      </c>
      <c r="D164" s="145" t="s">
        <v>136</v>
      </c>
      <c r="E164" s="146" t="s">
        <v>1105</v>
      </c>
      <c r="F164" s="147" t="s">
        <v>1106</v>
      </c>
      <c r="G164" s="148" t="s">
        <v>320</v>
      </c>
      <c r="H164" s="149">
        <v>70</v>
      </c>
      <c r="I164" s="150"/>
      <c r="J164" s="151">
        <f>ROUND($I$164*$H$164,2)</f>
        <v>0</v>
      </c>
      <c r="K164" s="147"/>
      <c r="L164" s="43"/>
      <c r="M164" s="152"/>
      <c r="N164" s="153" t="s">
        <v>42</v>
      </c>
      <c r="O164" s="24"/>
      <c r="P164" s="24"/>
      <c r="Q164" s="154">
        <v>0</v>
      </c>
      <c r="R164" s="154">
        <f>$Q$164*$H$164</f>
        <v>0</v>
      </c>
      <c r="S164" s="154">
        <v>0</v>
      </c>
      <c r="T164" s="155">
        <f>$S$164*$H$164</f>
        <v>0</v>
      </c>
      <c r="AR164" s="89" t="s">
        <v>84</v>
      </c>
      <c r="AT164" s="89" t="s">
        <v>136</v>
      </c>
      <c r="AU164" s="89" t="s">
        <v>84</v>
      </c>
      <c r="AY164" s="6" t="s">
        <v>134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20</v>
      </c>
      <c r="BK164" s="156">
        <f>ROUND($I$164*$H$164,2)</f>
        <v>0</v>
      </c>
      <c r="BL164" s="89" t="s">
        <v>84</v>
      </c>
      <c r="BM164" s="89" t="s">
        <v>1107</v>
      </c>
    </row>
    <row r="165" spans="2:47" s="6" customFormat="1" ht="16.5" customHeight="1">
      <c r="B165" s="23"/>
      <c r="C165" s="24"/>
      <c r="D165" s="157" t="s">
        <v>142</v>
      </c>
      <c r="E165" s="24"/>
      <c r="F165" s="158" t="s">
        <v>1106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142</v>
      </c>
      <c r="AU165" s="6" t="s">
        <v>84</v>
      </c>
    </row>
    <row r="166" spans="2:65" s="6" customFormat="1" ht="15.75" customHeight="1">
      <c r="B166" s="23"/>
      <c r="C166" s="145" t="s">
        <v>333</v>
      </c>
      <c r="D166" s="145" t="s">
        <v>136</v>
      </c>
      <c r="E166" s="146" t="s">
        <v>1108</v>
      </c>
      <c r="F166" s="147" t="s">
        <v>1109</v>
      </c>
      <c r="G166" s="148" t="s">
        <v>320</v>
      </c>
      <c r="H166" s="149">
        <v>20</v>
      </c>
      <c r="I166" s="150"/>
      <c r="J166" s="151">
        <f>ROUND($I$166*$H$166,2)</f>
        <v>0</v>
      </c>
      <c r="K166" s="147"/>
      <c r="L166" s="43"/>
      <c r="M166" s="152"/>
      <c r="N166" s="153" t="s">
        <v>42</v>
      </c>
      <c r="O166" s="24"/>
      <c r="P166" s="24"/>
      <c r="Q166" s="154">
        <v>0</v>
      </c>
      <c r="R166" s="154">
        <f>$Q$166*$H$166</f>
        <v>0</v>
      </c>
      <c r="S166" s="154">
        <v>0</v>
      </c>
      <c r="T166" s="155">
        <f>$S$166*$H$166</f>
        <v>0</v>
      </c>
      <c r="AR166" s="89" t="s">
        <v>84</v>
      </c>
      <c r="AT166" s="89" t="s">
        <v>136</v>
      </c>
      <c r="AU166" s="89" t="s">
        <v>84</v>
      </c>
      <c r="AY166" s="6" t="s">
        <v>134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20</v>
      </c>
      <c r="BK166" s="156">
        <f>ROUND($I$166*$H$166,2)</f>
        <v>0</v>
      </c>
      <c r="BL166" s="89" t="s">
        <v>84</v>
      </c>
      <c r="BM166" s="89" t="s">
        <v>1110</v>
      </c>
    </row>
    <row r="167" spans="2:47" s="6" customFormat="1" ht="16.5" customHeight="1">
      <c r="B167" s="23"/>
      <c r="C167" s="24"/>
      <c r="D167" s="157" t="s">
        <v>142</v>
      </c>
      <c r="E167" s="24"/>
      <c r="F167" s="158" t="s">
        <v>1109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142</v>
      </c>
      <c r="AU167" s="6" t="s">
        <v>84</v>
      </c>
    </row>
    <row r="168" spans="2:63" s="200" customFormat="1" ht="21.75" customHeight="1">
      <c r="B168" s="201"/>
      <c r="C168" s="202"/>
      <c r="D168" s="202" t="s">
        <v>70</v>
      </c>
      <c r="E168" s="202" t="s">
        <v>1111</v>
      </c>
      <c r="F168" s="202" t="s">
        <v>1048</v>
      </c>
      <c r="G168" s="202"/>
      <c r="H168" s="202"/>
      <c r="J168" s="203">
        <f>$BK$168</f>
        <v>0</v>
      </c>
      <c r="K168" s="202"/>
      <c r="L168" s="204"/>
      <c r="M168" s="205"/>
      <c r="N168" s="202"/>
      <c r="O168" s="202"/>
      <c r="P168" s="206">
        <f>SUM($P$169:$P$172)</f>
        <v>0</v>
      </c>
      <c r="Q168" s="202"/>
      <c r="R168" s="206">
        <f>SUM($R$169:$R$172)</f>
        <v>0</v>
      </c>
      <c r="S168" s="202"/>
      <c r="T168" s="207">
        <f>SUM($T$169:$T$172)</f>
        <v>0</v>
      </c>
      <c r="AR168" s="208" t="s">
        <v>81</v>
      </c>
      <c r="AT168" s="208" t="s">
        <v>70</v>
      </c>
      <c r="AU168" s="208" t="s">
        <v>81</v>
      </c>
      <c r="AY168" s="208" t="s">
        <v>134</v>
      </c>
      <c r="BK168" s="209">
        <f>SUM($BK$169:$BK$172)</f>
        <v>0</v>
      </c>
    </row>
    <row r="169" spans="2:65" s="6" customFormat="1" ht="15.75" customHeight="1">
      <c r="B169" s="23"/>
      <c r="C169" s="145" t="s">
        <v>342</v>
      </c>
      <c r="D169" s="145" t="s">
        <v>136</v>
      </c>
      <c r="E169" s="146" t="s">
        <v>1112</v>
      </c>
      <c r="F169" s="147" t="s">
        <v>1113</v>
      </c>
      <c r="G169" s="148" t="s">
        <v>1036</v>
      </c>
      <c r="H169" s="149">
        <v>1</v>
      </c>
      <c r="I169" s="150"/>
      <c r="J169" s="151">
        <f>ROUND($I$169*$H$169,2)</f>
        <v>0</v>
      </c>
      <c r="K169" s="147"/>
      <c r="L169" s="43"/>
      <c r="M169" s="152"/>
      <c r="N169" s="153" t="s">
        <v>42</v>
      </c>
      <c r="O169" s="24"/>
      <c r="P169" s="24"/>
      <c r="Q169" s="154">
        <v>0</v>
      </c>
      <c r="R169" s="154">
        <f>$Q$169*$H$169</f>
        <v>0</v>
      </c>
      <c r="S169" s="154">
        <v>0</v>
      </c>
      <c r="T169" s="155">
        <f>$S$169*$H$169</f>
        <v>0</v>
      </c>
      <c r="AR169" s="89" t="s">
        <v>84</v>
      </c>
      <c r="AT169" s="89" t="s">
        <v>136</v>
      </c>
      <c r="AU169" s="89" t="s">
        <v>84</v>
      </c>
      <c r="AY169" s="6" t="s">
        <v>134</v>
      </c>
      <c r="BE169" s="156">
        <f>IF($N$169="základní",$J$169,0)</f>
        <v>0</v>
      </c>
      <c r="BF169" s="156">
        <f>IF($N$169="snížená",$J$169,0)</f>
        <v>0</v>
      </c>
      <c r="BG169" s="156">
        <f>IF($N$169="zákl. přenesená",$J$169,0)</f>
        <v>0</v>
      </c>
      <c r="BH169" s="156">
        <f>IF($N$169="sníž. přenesená",$J$169,0)</f>
        <v>0</v>
      </c>
      <c r="BI169" s="156">
        <f>IF($N$169="nulová",$J$169,0)</f>
        <v>0</v>
      </c>
      <c r="BJ169" s="89" t="s">
        <v>20</v>
      </c>
      <c r="BK169" s="156">
        <f>ROUND($I$169*$H$169,2)</f>
        <v>0</v>
      </c>
      <c r="BL169" s="89" t="s">
        <v>84</v>
      </c>
      <c r="BM169" s="89" t="s">
        <v>1114</v>
      </c>
    </row>
    <row r="170" spans="2:47" s="6" customFormat="1" ht="16.5" customHeight="1">
      <c r="B170" s="23"/>
      <c r="C170" s="24"/>
      <c r="D170" s="157" t="s">
        <v>142</v>
      </c>
      <c r="E170" s="24"/>
      <c r="F170" s="158" t="s">
        <v>1113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142</v>
      </c>
      <c r="AU170" s="6" t="s">
        <v>84</v>
      </c>
    </row>
    <row r="171" spans="2:65" s="6" customFormat="1" ht="15.75" customHeight="1">
      <c r="B171" s="23"/>
      <c r="C171" s="145" t="s">
        <v>348</v>
      </c>
      <c r="D171" s="145" t="s">
        <v>136</v>
      </c>
      <c r="E171" s="146" t="s">
        <v>1115</v>
      </c>
      <c r="F171" s="147" t="s">
        <v>1116</v>
      </c>
      <c r="G171" s="148" t="s">
        <v>1036</v>
      </c>
      <c r="H171" s="149">
        <v>1</v>
      </c>
      <c r="I171" s="150"/>
      <c r="J171" s="151">
        <f>ROUND($I$171*$H$171,2)</f>
        <v>0</v>
      </c>
      <c r="K171" s="147"/>
      <c r="L171" s="43"/>
      <c r="M171" s="152"/>
      <c r="N171" s="153" t="s">
        <v>42</v>
      </c>
      <c r="O171" s="24"/>
      <c r="P171" s="24"/>
      <c r="Q171" s="154">
        <v>0</v>
      </c>
      <c r="R171" s="154">
        <f>$Q$171*$H$171</f>
        <v>0</v>
      </c>
      <c r="S171" s="154">
        <v>0</v>
      </c>
      <c r="T171" s="155">
        <f>$S$171*$H$171</f>
        <v>0</v>
      </c>
      <c r="AR171" s="89" t="s">
        <v>84</v>
      </c>
      <c r="AT171" s="89" t="s">
        <v>136</v>
      </c>
      <c r="AU171" s="89" t="s">
        <v>84</v>
      </c>
      <c r="AY171" s="6" t="s">
        <v>134</v>
      </c>
      <c r="BE171" s="156">
        <f>IF($N$171="základní",$J$171,0)</f>
        <v>0</v>
      </c>
      <c r="BF171" s="156">
        <f>IF($N$171="snížená",$J$171,0)</f>
        <v>0</v>
      </c>
      <c r="BG171" s="156">
        <f>IF($N$171="zákl. přenesená",$J$171,0)</f>
        <v>0</v>
      </c>
      <c r="BH171" s="156">
        <f>IF($N$171="sníž. přenesená",$J$171,0)</f>
        <v>0</v>
      </c>
      <c r="BI171" s="156">
        <f>IF($N$171="nulová",$J$171,0)</f>
        <v>0</v>
      </c>
      <c r="BJ171" s="89" t="s">
        <v>20</v>
      </c>
      <c r="BK171" s="156">
        <f>ROUND($I$171*$H$171,2)</f>
        <v>0</v>
      </c>
      <c r="BL171" s="89" t="s">
        <v>84</v>
      </c>
      <c r="BM171" s="89" t="s">
        <v>1117</v>
      </c>
    </row>
    <row r="172" spans="2:47" s="6" customFormat="1" ht="16.5" customHeight="1">
      <c r="B172" s="23"/>
      <c r="C172" s="24"/>
      <c r="D172" s="157" t="s">
        <v>142</v>
      </c>
      <c r="E172" s="24"/>
      <c r="F172" s="158" t="s">
        <v>1116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142</v>
      </c>
      <c r="AU172" s="6" t="s">
        <v>84</v>
      </c>
    </row>
    <row r="173" spans="2:63" s="200" customFormat="1" ht="21.75" customHeight="1">
      <c r="B173" s="201"/>
      <c r="C173" s="202"/>
      <c r="D173" s="202" t="s">
        <v>70</v>
      </c>
      <c r="E173" s="202" t="s">
        <v>1118</v>
      </c>
      <c r="F173" s="202" t="s">
        <v>1056</v>
      </c>
      <c r="G173" s="202"/>
      <c r="H173" s="202"/>
      <c r="J173" s="203">
        <f>$BK$173</f>
        <v>0</v>
      </c>
      <c r="K173" s="202"/>
      <c r="L173" s="204"/>
      <c r="M173" s="205"/>
      <c r="N173" s="202"/>
      <c r="O173" s="202"/>
      <c r="P173" s="206">
        <f>SUM($P$174:$P$177)</f>
        <v>0</v>
      </c>
      <c r="Q173" s="202"/>
      <c r="R173" s="206">
        <f>SUM($R$174:$R$177)</f>
        <v>0</v>
      </c>
      <c r="S173" s="202"/>
      <c r="T173" s="207">
        <f>SUM($T$174:$T$177)</f>
        <v>0</v>
      </c>
      <c r="AR173" s="208" t="s">
        <v>81</v>
      </c>
      <c r="AT173" s="208" t="s">
        <v>70</v>
      </c>
      <c r="AU173" s="208" t="s">
        <v>81</v>
      </c>
      <c r="AY173" s="208" t="s">
        <v>134</v>
      </c>
      <c r="BK173" s="209">
        <f>SUM($BK$174:$BK$177)</f>
        <v>0</v>
      </c>
    </row>
    <row r="174" spans="2:65" s="6" customFormat="1" ht="15.75" customHeight="1">
      <c r="B174" s="23"/>
      <c r="C174" s="145" t="s">
        <v>353</v>
      </c>
      <c r="D174" s="145" t="s">
        <v>136</v>
      </c>
      <c r="E174" s="146" t="s">
        <v>1119</v>
      </c>
      <c r="F174" s="147" t="s">
        <v>1120</v>
      </c>
      <c r="G174" s="148" t="s">
        <v>139</v>
      </c>
      <c r="H174" s="149">
        <v>1</v>
      </c>
      <c r="I174" s="150"/>
      <c r="J174" s="151">
        <f>ROUND($I$174*$H$174,2)</f>
        <v>0</v>
      </c>
      <c r="K174" s="147"/>
      <c r="L174" s="43"/>
      <c r="M174" s="152"/>
      <c r="N174" s="153" t="s">
        <v>42</v>
      </c>
      <c r="O174" s="24"/>
      <c r="P174" s="24"/>
      <c r="Q174" s="154">
        <v>0</v>
      </c>
      <c r="R174" s="154">
        <f>$Q$174*$H$174</f>
        <v>0</v>
      </c>
      <c r="S174" s="154">
        <v>0</v>
      </c>
      <c r="T174" s="155">
        <f>$S$174*$H$174</f>
        <v>0</v>
      </c>
      <c r="AR174" s="89" t="s">
        <v>84</v>
      </c>
      <c r="AT174" s="89" t="s">
        <v>136</v>
      </c>
      <c r="AU174" s="89" t="s">
        <v>84</v>
      </c>
      <c r="AY174" s="6" t="s">
        <v>134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20</v>
      </c>
      <c r="BK174" s="156">
        <f>ROUND($I$174*$H$174,2)</f>
        <v>0</v>
      </c>
      <c r="BL174" s="89" t="s">
        <v>84</v>
      </c>
      <c r="BM174" s="89" t="s">
        <v>1121</v>
      </c>
    </row>
    <row r="175" spans="2:47" s="6" customFormat="1" ht="16.5" customHeight="1">
      <c r="B175" s="23"/>
      <c r="C175" s="24"/>
      <c r="D175" s="157" t="s">
        <v>142</v>
      </c>
      <c r="E175" s="24"/>
      <c r="F175" s="158" t="s">
        <v>1120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142</v>
      </c>
      <c r="AU175" s="6" t="s">
        <v>84</v>
      </c>
    </row>
    <row r="176" spans="2:65" s="6" customFormat="1" ht="15.75" customHeight="1">
      <c r="B176" s="23"/>
      <c r="C176" s="145" t="s">
        <v>362</v>
      </c>
      <c r="D176" s="145" t="s">
        <v>136</v>
      </c>
      <c r="E176" s="146" t="s">
        <v>1122</v>
      </c>
      <c r="F176" s="147" t="s">
        <v>1123</v>
      </c>
      <c r="G176" s="148" t="s">
        <v>365</v>
      </c>
      <c r="H176" s="149">
        <v>1</v>
      </c>
      <c r="I176" s="150"/>
      <c r="J176" s="151">
        <f>ROUND($I$176*$H$176,2)</f>
        <v>0</v>
      </c>
      <c r="K176" s="147"/>
      <c r="L176" s="43"/>
      <c r="M176" s="152"/>
      <c r="N176" s="153" t="s">
        <v>42</v>
      </c>
      <c r="O176" s="24"/>
      <c r="P176" s="24"/>
      <c r="Q176" s="154">
        <v>0</v>
      </c>
      <c r="R176" s="154">
        <f>$Q$176*$H$176</f>
        <v>0</v>
      </c>
      <c r="S176" s="154">
        <v>0</v>
      </c>
      <c r="T176" s="155">
        <f>$S$176*$H$176</f>
        <v>0</v>
      </c>
      <c r="AR176" s="89" t="s">
        <v>84</v>
      </c>
      <c r="AT176" s="89" t="s">
        <v>136</v>
      </c>
      <c r="AU176" s="89" t="s">
        <v>84</v>
      </c>
      <c r="AY176" s="6" t="s">
        <v>134</v>
      </c>
      <c r="BE176" s="156">
        <f>IF($N$176="základní",$J$176,0)</f>
        <v>0</v>
      </c>
      <c r="BF176" s="156">
        <f>IF($N$176="snížená",$J$176,0)</f>
        <v>0</v>
      </c>
      <c r="BG176" s="156">
        <f>IF($N$176="zákl. přenesená",$J$176,0)</f>
        <v>0</v>
      </c>
      <c r="BH176" s="156">
        <f>IF($N$176="sníž. přenesená",$J$176,0)</f>
        <v>0</v>
      </c>
      <c r="BI176" s="156">
        <f>IF($N$176="nulová",$J$176,0)</f>
        <v>0</v>
      </c>
      <c r="BJ176" s="89" t="s">
        <v>20</v>
      </c>
      <c r="BK176" s="156">
        <f>ROUND($I$176*$H$176,2)</f>
        <v>0</v>
      </c>
      <c r="BL176" s="89" t="s">
        <v>84</v>
      </c>
      <c r="BM176" s="89" t="s">
        <v>1124</v>
      </c>
    </row>
    <row r="177" spans="2:47" s="6" customFormat="1" ht="16.5" customHeight="1">
      <c r="B177" s="23"/>
      <c r="C177" s="24"/>
      <c r="D177" s="157" t="s">
        <v>142</v>
      </c>
      <c r="E177" s="24"/>
      <c r="F177" s="158" t="s">
        <v>1120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142</v>
      </c>
      <c r="AU177" s="6" t="s">
        <v>84</v>
      </c>
    </row>
    <row r="178" spans="2:63" s="200" customFormat="1" ht="21.75" customHeight="1">
      <c r="B178" s="201"/>
      <c r="C178" s="202"/>
      <c r="D178" s="202" t="s">
        <v>70</v>
      </c>
      <c r="E178" s="202" t="s">
        <v>1125</v>
      </c>
      <c r="F178" s="202" t="s">
        <v>1070</v>
      </c>
      <c r="G178" s="202"/>
      <c r="H178" s="202"/>
      <c r="J178" s="203">
        <f>$BK$178</f>
        <v>0</v>
      </c>
      <c r="K178" s="202"/>
      <c r="L178" s="204"/>
      <c r="M178" s="205"/>
      <c r="N178" s="202"/>
      <c r="O178" s="202"/>
      <c r="P178" s="206">
        <f>SUM($P$179:$P$186)</f>
        <v>0</v>
      </c>
      <c r="Q178" s="202"/>
      <c r="R178" s="206">
        <f>SUM($R$179:$R$186)</f>
        <v>0</v>
      </c>
      <c r="S178" s="202"/>
      <c r="T178" s="207">
        <f>SUM($T$179:$T$186)</f>
        <v>0</v>
      </c>
      <c r="AR178" s="208" t="s">
        <v>81</v>
      </c>
      <c r="AT178" s="208" t="s">
        <v>70</v>
      </c>
      <c r="AU178" s="208" t="s">
        <v>81</v>
      </c>
      <c r="AY178" s="208" t="s">
        <v>134</v>
      </c>
      <c r="BK178" s="209">
        <f>SUM($BK$179:$BK$186)</f>
        <v>0</v>
      </c>
    </row>
    <row r="179" spans="2:65" s="6" customFormat="1" ht="15.75" customHeight="1">
      <c r="B179" s="23"/>
      <c r="C179" s="145" t="s">
        <v>369</v>
      </c>
      <c r="D179" s="145" t="s">
        <v>136</v>
      </c>
      <c r="E179" s="146" t="s">
        <v>1126</v>
      </c>
      <c r="F179" s="147" t="s">
        <v>1127</v>
      </c>
      <c r="G179" s="148" t="s">
        <v>320</v>
      </c>
      <c r="H179" s="149">
        <v>8</v>
      </c>
      <c r="I179" s="150"/>
      <c r="J179" s="151">
        <f>ROUND($I$179*$H$179,2)</f>
        <v>0</v>
      </c>
      <c r="K179" s="147"/>
      <c r="L179" s="43"/>
      <c r="M179" s="152"/>
      <c r="N179" s="153" t="s">
        <v>42</v>
      </c>
      <c r="O179" s="24"/>
      <c r="P179" s="24"/>
      <c r="Q179" s="154">
        <v>0</v>
      </c>
      <c r="R179" s="154">
        <f>$Q$179*$H$179</f>
        <v>0</v>
      </c>
      <c r="S179" s="154">
        <v>0</v>
      </c>
      <c r="T179" s="155">
        <f>$S$179*$H$179</f>
        <v>0</v>
      </c>
      <c r="AR179" s="89" t="s">
        <v>84</v>
      </c>
      <c r="AT179" s="89" t="s">
        <v>136</v>
      </c>
      <c r="AU179" s="89" t="s">
        <v>84</v>
      </c>
      <c r="AY179" s="6" t="s">
        <v>134</v>
      </c>
      <c r="BE179" s="156">
        <f>IF($N$179="základní",$J$179,0)</f>
        <v>0</v>
      </c>
      <c r="BF179" s="156">
        <f>IF($N$179="snížená",$J$179,0)</f>
        <v>0</v>
      </c>
      <c r="BG179" s="156">
        <f>IF($N$179="zákl. přenesená",$J$179,0)</f>
        <v>0</v>
      </c>
      <c r="BH179" s="156">
        <f>IF($N$179="sníž. přenesená",$J$179,0)</f>
        <v>0</v>
      </c>
      <c r="BI179" s="156">
        <f>IF($N$179="nulová",$J$179,0)</f>
        <v>0</v>
      </c>
      <c r="BJ179" s="89" t="s">
        <v>20</v>
      </c>
      <c r="BK179" s="156">
        <f>ROUND($I$179*$H$179,2)</f>
        <v>0</v>
      </c>
      <c r="BL179" s="89" t="s">
        <v>84</v>
      </c>
      <c r="BM179" s="89" t="s">
        <v>1128</v>
      </c>
    </row>
    <row r="180" spans="2:47" s="6" customFormat="1" ht="16.5" customHeight="1">
      <c r="B180" s="23"/>
      <c r="C180" s="24"/>
      <c r="D180" s="157" t="s">
        <v>142</v>
      </c>
      <c r="E180" s="24"/>
      <c r="F180" s="158" t="s">
        <v>1127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142</v>
      </c>
      <c r="AU180" s="6" t="s">
        <v>84</v>
      </c>
    </row>
    <row r="181" spans="2:65" s="6" customFormat="1" ht="15.75" customHeight="1">
      <c r="B181" s="23"/>
      <c r="C181" s="145" t="s">
        <v>375</v>
      </c>
      <c r="D181" s="145" t="s">
        <v>136</v>
      </c>
      <c r="E181" s="146" t="s">
        <v>1126</v>
      </c>
      <c r="F181" s="147" t="s">
        <v>1127</v>
      </c>
      <c r="G181" s="148" t="s">
        <v>320</v>
      </c>
      <c r="H181" s="149">
        <v>8</v>
      </c>
      <c r="I181" s="150"/>
      <c r="J181" s="151">
        <f>ROUND($I$181*$H$181,2)</f>
        <v>0</v>
      </c>
      <c r="K181" s="147"/>
      <c r="L181" s="43"/>
      <c r="M181" s="152"/>
      <c r="N181" s="153" t="s">
        <v>42</v>
      </c>
      <c r="O181" s="24"/>
      <c r="P181" s="24"/>
      <c r="Q181" s="154">
        <v>0</v>
      </c>
      <c r="R181" s="154">
        <f>$Q$181*$H$181</f>
        <v>0</v>
      </c>
      <c r="S181" s="154">
        <v>0</v>
      </c>
      <c r="T181" s="155">
        <f>$S$181*$H$181</f>
        <v>0</v>
      </c>
      <c r="AR181" s="89" t="s">
        <v>84</v>
      </c>
      <c r="AT181" s="89" t="s">
        <v>136</v>
      </c>
      <c r="AU181" s="89" t="s">
        <v>84</v>
      </c>
      <c r="AY181" s="6" t="s">
        <v>134</v>
      </c>
      <c r="BE181" s="156">
        <f>IF($N$181="základní",$J$181,0)</f>
        <v>0</v>
      </c>
      <c r="BF181" s="156">
        <f>IF($N$181="snížená",$J$181,0)</f>
        <v>0</v>
      </c>
      <c r="BG181" s="156">
        <f>IF($N$181="zákl. přenesená",$J$181,0)</f>
        <v>0</v>
      </c>
      <c r="BH181" s="156">
        <f>IF($N$181="sníž. přenesená",$J$181,0)</f>
        <v>0</v>
      </c>
      <c r="BI181" s="156">
        <f>IF($N$181="nulová",$J$181,0)</f>
        <v>0</v>
      </c>
      <c r="BJ181" s="89" t="s">
        <v>20</v>
      </c>
      <c r="BK181" s="156">
        <f>ROUND($I$181*$H$181,2)</f>
        <v>0</v>
      </c>
      <c r="BL181" s="89" t="s">
        <v>84</v>
      </c>
      <c r="BM181" s="89" t="s">
        <v>1129</v>
      </c>
    </row>
    <row r="182" spans="2:47" s="6" customFormat="1" ht="16.5" customHeight="1">
      <c r="B182" s="23"/>
      <c r="C182" s="24"/>
      <c r="D182" s="157" t="s">
        <v>142</v>
      </c>
      <c r="E182" s="24"/>
      <c r="F182" s="158" t="s">
        <v>1127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142</v>
      </c>
      <c r="AU182" s="6" t="s">
        <v>84</v>
      </c>
    </row>
    <row r="183" spans="2:65" s="6" customFormat="1" ht="15.75" customHeight="1">
      <c r="B183" s="23"/>
      <c r="C183" s="145" t="s">
        <v>381</v>
      </c>
      <c r="D183" s="145" t="s">
        <v>136</v>
      </c>
      <c r="E183" s="146" t="s">
        <v>1130</v>
      </c>
      <c r="F183" s="147" t="s">
        <v>1131</v>
      </c>
      <c r="G183" s="148" t="s">
        <v>1036</v>
      </c>
      <c r="H183" s="149">
        <v>2</v>
      </c>
      <c r="I183" s="150"/>
      <c r="J183" s="151">
        <f>ROUND($I$183*$H$183,2)</f>
        <v>0</v>
      </c>
      <c r="K183" s="147"/>
      <c r="L183" s="43"/>
      <c r="M183" s="152"/>
      <c r="N183" s="153" t="s">
        <v>42</v>
      </c>
      <c r="O183" s="24"/>
      <c r="P183" s="24"/>
      <c r="Q183" s="154">
        <v>0</v>
      </c>
      <c r="R183" s="154">
        <f>$Q$183*$H$183</f>
        <v>0</v>
      </c>
      <c r="S183" s="154">
        <v>0</v>
      </c>
      <c r="T183" s="155">
        <f>$S$183*$H$183</f>
        <v>0</v>
      </c>
      <c r="AR183" s="89" t="s">
        <v>84</v>
      </c>
      <c r="AT183" s="89" t="s">
        <v>136</v>
      </c>
      <c r="AU183" s="89" t="s">
        <v>84</v>
      </c>
      <c r="AY183" s="6" t="s">
        <v>134</v>
      </c>
      <c r="BE183" s="156">
        <f>IF($N$183="základní",$J$183,0)</f>
        <v>0</v>
      </c>
      <c r="BF183" s="156">
        <f>IF($N$183="snížená",$J$183,0)</f>
        <v>0</v>
      </c>
      <c r="BG183" s="156">
        <f>IF($N$183="zákl. přenesená",$J$183,0)</f>
        <v>0</v>
      </c>
      <c r="BH183" s="156">
        <f>IF($N$183="sníž. přenesená",$J$183,0)</f>
        <v>0</v>
      </c>
      <c r="BI183" s="156">
        <f>IF($N$183="nulová",$J$183,0)</f>
        <v>0</v>
      </c>
      <c r="BJ183" s="89" t="s">
        <v>20</v>
      </c>
      <c r="BK183" s="156">
        <f>ROUND($I$183*$H$183,2)</f>
        <v>0</v>
      </c>
      <c r="BL183" s="89" t="s">
        <v>84</v>
      </c>
      <c r="BM183" s="89" t="s">
        <v>1132</v>
      </c>
    </row>
    <row r="184" spans="2:47" s="6" customFormat="1" ht="16.5" customHeight="1">
      <c r="B184" s="23"/>
      <c r="C184" s="24"/>
      <c r="D184" s="157" t="s">
        <v>142</v>
      </c>
      <c r="E184" s="24"/>
      <c r="F184" s="158" t="s">
        <v>1131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142</v>
      </c>
      <c r="AU184" s="6" t="s">
        <v>84</v>
      </c>
    </row>
    <row r="185" spans="2:65" s="6" customFormat="1" ht="15.75" customHeight="1">
      <c r="B185" s="23"/>
      <c r="C185" s="145" t="s">
        <v>387</v>
      </c>
      <c r="D185" s="145" t="s">
        <v>136</v>
      </c>
      <c r="E185" s="146" t="s">
        <v>1133</v>
      </c>
      <c r="F185" s="147" t="s">
        <v>1134</v>
      </c>
      <c r="G185" s="148" t="s">
        <v>1036</v>
      </c>
      <c r="H185" s="149">
        <v>1</v>
      </c>
      <c r="I185" s="150"/>
      <c r="J185" s="151">
        <f>ROUND($I$185*$H$185,2)</f>
        <v>0</v>
      </c>
      <c r="K185" s="147"/>
      <c r="L185" s="43"/>
      <c r="M185" s="152"/>
      <c r="N185" s="153" t="s">
        <v>42</v>
      </c>
      <c r="O185" s="24"/>
      <c r="P185" s="24"/>
      <c r="Q185" s="154">
        <v>0</v>
      </c>
      <c r="R185" s="154">
        <f>$Q$185*$H$185</f>
        <v>0</v>
      </c>
      <c r="S185" s="154">
        <v>0</v>
      </c>
      <c r="T185" s="155">
        <f>$S$185*$H$185</f>
        <v>0</v>
      </c>
      <c r="AR185" s="89" t="s">
        <v>84</v>
      </c>
      <c r="AT185" s="89" t="s">
        <v>136</v>
      </c>
      <c r="AU185" s="89" t="s">
        <v>84</v>
      </c>
      <c r="AY185" s="6" t="s">
        <v>134</v>
      </c>
      <c r="BE185" s="156">
        <f>IF($N$185="základní",$J$185,0)</f>
        <v>0</v>
      </c>
      <c r="BF185" s="156">
        <f>IF($N$185="snížená",$J$185,0)</f>
        <v>0</v>
      </c>
      <c r="BG185" s="156">
        <f>IF($N$185="zákl. přenesená",$J$185,0)</f>
        <v>0</v>
      </c>
      <c r="BH185" s="156">
        <f>IF($N$185="sníž. přenesená",$J$185,0)</f>
        <v>0</v>
      </c>
      <c r="BI185" s="156">
        <f>IF($N$185="nulová",$J$185,0)</f>
        <v>0</v>
      </c>
      <c r="BJ185" s="89" t="s">
        <v>20</v>
      </c>
      <c r="BK185" s="156">
        <f>ROUND($I$185*$H$185,2)</f>
        <v>0</v>
      </c>
      <c r="BL185" s="89" t="s">
        <v>84</v>
      </c>
      <c r="BM185" s="89" t="s">
        <v>1135</v>
      </c>
    </row>
    <row r="186" spans="2:47" s="6" customFormat="1" ht="16.5" customHeight="1">
      <c r="B186" s="23"/>
      <c r="C186" s="24"/>
      <c r="D186" s="157" t="s">
        <v>142</v>
      </c>
      <c r="E186" s="24"/>
      <c r="F186" s="158" t="s">
        <v>1134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142</v>
      </c>
      <c r="AU186" s="6" t="s">
        <v>84</v>
      </c>
    </row>
    <row r="187" spans="2:63" s="132" customFormat="1" ht="23.25" customHeight="1">
      <c r="B187" s="133"/>
      <c r="C187" s="134"/>
      <c r="D187" s="134" t="s">
        <v>70</v>
      </c>
      <c r="E187" s="143" t="s">
        <v>1136</v>
      </c>
      <c r="F187" s="143" t="s">
        <v>1137</v>
      </c>
      <c r="G187" s="134"/>
      <c r="H187" s="134"/>
      <c r="J187" s="144">
        <f>$BK$187</f>
        <v>0</v>
      </c>
      <c r="K187" s="134"/>
      <c r="L187" s="137"/>
      <c r="M187" s="138"/>
      <c r="N187" s="134"/>
      <c r="O187" s="134"/>
      <c r="P187" s="139">
        <f>$P$188+$P$191+$P$198</f>
        <v>0</v>
      </c>
      <c r="Q187" s="134"/>
      <c r="R187" s="139">
        <f>$R$188+$R$191+$R$198</f>
        <v>0</v>
      </c>
      <c r="S187" s="134"/>
      <c r="T187" s="140">
        <f>$T$188+$T$191+$T$198</f>
        <v>0</v>
      </c>
      <c r="AR187" s="141" t="s">
        <v>81</v>
      </c>
      <c r="AT187" s="141" t="s">
        <v>70</v>
      </c>
      <c r="AU187" s="141" t="s">
        <v>78</v>
      </c>
      <c r="AY187" s="141" t="s">
        <v>134</v>
      </c>
      <c r="BK187" s="142">
        <f>$BK$188+$BK$191+$BK$198</f>
        <v>0</v>
      </c>
    </row>
    <row r="188" spans="2:63" s="200" customFormat="1" ht="15" customHeight="1">
      <c r="B188" s="201"/>
      <c r="C188" s="202"/>
      <c r="D188" s="202" t="s">
        <v>70</v>
      </c>
      <c r="E188" s="202" t="s">
        <v>1138</v>
      </c>
      <c r="F188" s="202" t="s">
        <v>1048</v>
      </c>
      <c r="G188" s="202"/>
      <c r="H188" s="202"/>
      <c r="J188" s="203">
        <f>$BK$188</f>
        <v>0</v>
      </c>
      <c r="K188" s="202"/>
      <c r="L188" s="204"/>
      <c r="M188" s="205"/>
      <c r="N188" s="202"/>
      <c r="O188" s="202"/>
      <c r="P188" s="206">
        <f>SUM($P$189:$P$190)</f>
        <v>0</v>
      </c>
      <c r="Q188" s="202"/>
      <c r="R188" s="206">
        <f>SUM($R$189:$R$190)</f>
        <v>0</v>
      </c>
      <c r="S188" s="202"/>
      <c r="T188" s="207">
        <f>SUM($T$189:$T$190)</f>
        <v>0</v>
      </c>
      <c r="AR188" s="208" t="s">
        <v>81</v>
      </c>
      <c r="AT188" s="208" t="s">
        <v>70</v>
      </c>
      <c r="AU188" s="208" t="s">
        <v>81</v>
      </c>
      <c r="AY188" s="208" t="s">
        <v>134</v>
      </c>
      <c r="BK188" s="209">
        <f>SUM($BK$189:$BK$190)</f>
        <v>0</v>
      </c>
    </row>
    <row r="189" spans="2:65" s="6" customFormat="1" ht="15.75" customHeight="1">
      <c r="B189" s="23"/>
      <c r="C189" s="145" t="s">
        <v>392</v>
      </c>
      <c r="D189" s="145" t="s">
        <v>136</v>
      </c>
      <c r="E189" s="146" t="s">
        <v>1139</v>
      </c>
      <c r="F189" s="147" t="s">
        <v>1140</v>
      </c>
      <c r="G189" s="148" t="s">
        <v>1141</v>
      </c>
      <c r="H189" s="149">
        <v>12</v>
      </c>
      <c r="I189" s="150"/>
      <c r="J189" s="151">
        <f>ROUND($I$189*$H$189,2)</f>
        <v>0</v>
      </c>
      <c r="K189" s="147"/>
      <c r="L189" s="43"/>
      <c r="M189" s="152"/>
      <c r="N189" s="153" t="s">
        <v>42</v>
      </c>
      <c r="O189" s="24"/>
      <c r="P189" s="24"/>
      <c r="Q189" s="154">
        <v>0</v>
      </c>
      <c r="R189" s="154">
        <f>$Q$189*$H$189</f>
        <v>0</v>
      </c>
      <c r="S189" s="154">
        <v>0</v>
      </c>
      <c r="T189" s="155">
        <f>$S$189*$H$189</f>
        <v>0</v>
      </c>
      <c r="AR189" s="89" t="s">
        <v>84</v>
      </c>
      <c r="AT189" s="89" t="s">
        <v>136</v>
      </c>
      <c r="AU189" s="89" t="s">
        <v>84</v>
      </c>
      <c r="AY189" s="6" t="s">
        <v>134</v>
      </c>
      <c r="BE189" s="156">
        <f>IF($N$189="základní",$J$189,0)</f>
        <v>0</v>
      </c>
      <c r="BF189" s="156">
        <f>IF($N$189="snížená",$J$189,0)</f>
        <v>0</v>
      </c>
      <c r="BG189" s="156">
        <f>IF($N$189="zákl. přenesená",$J$189,0)</f>
        <v>0</v>
      </c>
      <c r="BH189" s="156">
        <f>IF($N$189="sníž. přenesená",$J$189,0)</f>
        <v>0</v>
      </c>
      <c r="BI189" s="156">
        <f>IF($N$189="nulová",$J$189,0)</f>
        <v>0</v>
      </c>
      <c r="BJ189" s="89" t="s">
        <v>20</v>
      </c>
      <c r="BK189" s="156">
        <f>ROUND($I$189*$H$189,2)</f>
        <v>0</v>
      </c>
      <c r="BL189" s="89" t="s">
        <v>84</v>
      </c>
      <c r="BM189" s="89" t="s">
        <v>1142</v>
      </c>
    </row>
    <row r="190" spans="2:47" s="6" customFormat="1" ht="16.5" customHeight="1">
      <c r="B190" s="23"/>
      <c r="C190" s="24"/>
      <c r="D190" s="157" t="s">
        <v>142</v>
      </c>
      <c r="E190" s="24"/>
      <c r="F190" s="158" t="s">
        <v>1140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142</v>
      </c>
      <c r="AU190" s="6" t="s">
        <v>84</v>
      </c>
    </row>
    <row r="191" spans="2:63" s="200" customFormat="1" ht="21.75" customHeight="1">
      <c r="B191" s="201"/>
      <c r="C191" s="202"/>
      <c r="D191" s="202" t="s">
        <v>70</v>
      </c>
      <c r="E191" s="202" t="s">
        <v>1143</v>
      </c>
      <c r="F191" s="202" t="s">
        <v>1056</v>
      </c>
      <c r="G191" s="202"/>
      <c r="H191" s="202"/>
      <c r="J191" s="203">
        <f>$BK$191</f>
        <v>0</v>
      </c>
      <c r="K191" s="202"/>
      <c r="L191" s="204"/>
      <c r="M191" s="205"/>
      <c r="N191" s="202"/>
      <c r="O191" s="202"/>
      <c r="P191" s="206">
        <f>SUM($P$192:$P$197)</f>
        <v>0</v>
      </c>
      <c r="Q191" s="202"/>
      <c r="R191" s="206">
        <f>SUM($R$192:$R$197)</f>
        <v>0</v>
      </c>
      <c r="S191" s="202"/>
      <c r="T191" s="207">
        <f>SUM($T$192:$T$197)</f>
        <v>0</v>
      </c>
      <c r="AR191" s="208" t="s">
        <v>81</v>
      </c>
      <c r="AT191" s="208" t="s">
        <v>70</v>
      </c>
      <c r="AU191" s="208" t="s">
        <v>81</v>
      </c>
      <c r="AY191" s="208" t="s">
        <v>134</v>
      </c>
      <c r="BK191" s="209">
        <f>SUM($BK$192:$BK$197)</f>
        <v>0</v>
      </c>
    </row>
    <row r="192" spans="2:65" s="6" customFormat="1" ht="15.75" customHeight="1">
      <c r="B192" s="23"/>
      <c r="C192" s="145" t="s">
        <v>400</v>
      </c>
      <c r="D192" s="145" t="s">
        <v>136</v>
      </c>
      <c r="E192" s="146" t="s">
        <v>1144</v>
      </c>
      <c r="F192" s="147" t="s">
        <v>1145</v>
      </c>
      <c r="G192" s="148" t="s">
        <v>1036</v>
      </c>
      <c r="H192" s="149">
        <v>3</v>
      </c>
      <c r="I192" s="150"/>
      <c r="J192" s="151">
        <f>ROUND($I$192*$H$192,2)</f>
        <v>0</v>
      </c>
      <c r="K192" s="147"/>
      <c r="L192" s="43"/>
      <c r="M192" s="152"/>
      <c r="N192" s="153" t="s">
        <v>42</v>
      </c>
      <c r="O192" s="24"/>
      <c r="P192" s="24"/>
      <c r="Q192" s="154">
        <v>0</v>
      </c>
      <c r="R192" s="154">
        <f>$Q$192*$H$192</f>
        <v>0</v>
      </c>
      <c r="S192" s="154">
        <v>0</v>
      </c>
      <c r="T192" s="155">
        <f>$S$192*$H$192</f>
        <v>0</v>
      </c>
      <c r="AR192" s="89" t="s">
        <v>84</v>
      </c>
      <c r="AT192" s="89" t="s">
        <v>136</v>
      </c>
      <c r="AU192" s="89" t="s">
        <v>84</v>
      </c>
      <c r="AY192" s="6" t="s">
        <v>134</v>
      </c>
      <c r="BE192" s="156">
        <f>IF($N$192="základní",$J$192,0)</f>
        <v>0</v>
      </c>
      <c r="BF192" s="156">
        <f>IF($N$192="snížená",$J$192,0)</f>
        <v>0</v>
      </c>
      <c r="BG192" s="156">
        <f>IF($N$192="zákl. přenesená",$J$192,0)</f>
        <v>0</v>
      </c>
      <c r="BH192" s="156">
        <f>IF($N$192="sníž. přenesená",$J$192,0)</f>
        <v>0</v>
      </c>
      <c r="BI192" s="156">
        <f>IF($N$192="nulová",$J$192,0)</f>
        <v>0</v>
      </c>
      <c r="BJ192" s="89" t="s">
        <v>20</v>
      </c>
      <c r="BK192" s="156">
        <f>ROUND($I$192*$H$192,2)</f>
        <v>0</v>
      </c>
      <c r="BL192" s="89" t="s">
        <v>84</v>
      </c>
      <c r="BM192" s="89" t="s">
        <v>1146</v>
      </c>
    </row>
    <row r="193" spans="2:47" s="6" customFormat="1" ht="16.5" customHeight="1">
      <c r="B193" s="23"/>
      <c r="C193" s="24"/>
      <c r="D193" s="157" t="s">
        <v>142</v>
      </c>
      <c r="E193" s="24"/>
      <c r="F193" s="158" t="s">
        <v>1145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142</v>
      </c>
      <c r="AU193" s="6" t="s">
        <v>84</v>
      </c>
    </row>
    <row r="194" spans="2:65" s="6" customFormat="1" ht="15.75" customHeight="1">
      <c r="B194" s="23"/>
      <c r="C194" s="145" t="s">
        <v>406</v>
      </c>
      <c r="D194" s="145" t="s">
        <v>136</v>
      </c>
      <c r="E194" s="146" t="s">
        <v>1147</v>
      </c>
      <c r="F194" s="147" t="s">
        <v>1148</v>
      </c>
      <c r="G194" s="148" t="s">
        <v>320</v>
      </c>
      <c r="H194" s="149">
        <v>70</v>
      </c>
      <c r="I194" s="150"/>
      <c r="J194" s="151">
        <f>ROUND($I$194*$H$194,2)</f>
        <v>0</v>
      </c>
      <c r="K194" s="147"/>
      <c r="L194" s="43"/>
      <c r="M194" s="152"/>
      <c r="N194" s="153" t="s">
        <v>42</v>
      </c>
      <c r="O194" s="24"/>
      <c r="P194" s="24"/>
      <c r="Q194" s="154">
        <v>0</v>
      </c>
      <c r="R194" s="154">
        <f>$Q$194*$H$194</f>
        <v>0</v>
      </c>
      <c r="S194" s="154">
        <v>0</v>
      </c>
      <c r="T194" s="155">
        <f>$S$194*$H$194</f>
        <v>0</v>
      </c>
      <c r="AR194" s="89" t="s">
        <v>84</v>
      </c>
      <c r="AT194" s="89" t="s">
        <v>136</v>
      </c>
      <c r="AU194" s="89" t="s">
        <v>84</v>
      </c>
      <c r="AY194" s="6" t="s">
        <v>134</v>
      </c>
      <c r="BE194" s="156">
        <f>IF($N$194="základní",$J$194,0)</f>
        <v>0</v>
      </c>
      <c r="BF194" s="156">
        <f>IF($N$194="snížená",$J$194,0)</f>
        <v>0</v>
      </c>
      <c r="BG194" s="156">
        <f>IF($N$194="zákl. přenesená",$J$194,0)</f>
        <v>0</v>
      </c>
      <c r="BH194" s="156">
        <f>IF($N$194="sníž. přenesená",$J$194,0)</f>
        <v>0</v>
      </c>
      <c r="BI194" s="156">
        <f>IF($N$194="nulová",$J$194,0)</f>
        <v>0</v>
      </c>
      <c r="BJ194" s="89" t="s">
        <v>20</v>
      </c>
      <c r="BK194" s="156">
        <f>ROUND($I$194*$H$194,2)</f>
        <v>0</v>
      </c>
      <c r="BL194" s="89" t="s">
        <v>84</v>
      </c>
      <c r="BM194" s="89" t="s">
        <v>1149</v>
      </c>
    </row>
    <row r="195" spans="2:47" s="6" customFormat="1" ht="16.5" customHeight="1">
      <c r="B195" s="23"/>
      <c r="C195" s="24"/>
      <c r="D195" s="157" t="s">
        <v>142</v>
      </c>
      <c r="E195" s="24"/>
      <c r="F195" s="158" t="s">
        <v>1148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142</v>
      </c>
      <c r="AU195" s="6" t="s">
        <v>84</v>
      </c>
    </row>
    <row r="196" spans="2:65" s="6" customFormat="1" ht="15.75" customHeight="1">
      <c r="B196" s="23"/>
      <c r="C196" s="145" t="s">
        <v>413</v>
      </c>
      <c r="D196" s="145" t="s">
        <v>136</v>
      </c>
      <c r="E196" s="146" t="s">
        <v>1150</v>
      </c>
      <c r="F196" s="147" t="s">
        <v>1151</v>
      </c>
      <c r="G196" s="148" t="s">
        <v>320</v>
      </c>
      <c r="H196" s="149">
        <v>70</v>
      </c>
      <c r="I196" s="150"/>
      <c r="J196" s="151">
        <f>ROUND($I$196*$H$196,2)</f>
        <v>0</v>
      </c>
      <c r="K196" s="147"/>
      <c r="L196" s="43"/>
      <c r="M196" s="152"/>
      <c r="N196" s="153" t="s">
        <v>42</v>
      </c>
      <c r="O196" s="24"/>
      <c r="P196" s="24"/>
      <c r="Q196" s="154">
        <v>0</v>
      </c>
      <c r="R196" s="154">
        <f>$Q$196*$H$196</f>
        <v>0</v>
      </c>
      <c r="S196" s="154">
        <v>0</v>
      </c>
      <c r="T196" s="155">
        <f>$S$196*$H$196</f>
        <v>0</v>
      </c>
      <c r="AR196" s="89" t="s">
        <v>84</v>
      </c>
      <c r="AT196" s="89" t="s">
        <v>136</v>
      </c>
      <c r="AU196" s="89" t="s">
        <v>84</v>
      </c>
      <c r="AY196" s="6" t="s">
        <v>134</v>
      </c>
      <c r="BE196" s="156">
        <f>IF($N$196="základní",$J$196,0)</f>
        <v>0</v>
      </c>
      <c r="BF196" s="156">
        <f>IF($N$196="snížená",$J$196,0)</f>
        <v>0</v>
      </c>
      <c r="BG196" s="156">
        <f>IF($N$196="zákl. přenesená",$J$196,0)</f>
        <v>0</v>
      </c>
      <c r="BH196" s="156">
        <f>IF($N$196="sníž. přenesená",$J$196,0)</f>
        <v>0</v>
      </c>
      <c r="BI196" s="156">
        <f>IF($N$196="nulová",$J$196,0)</f>
        <v>0</v>
      </c>
      <c r="BJ196" s="89" t="s">
        <v>20</v>
      </c>
      <c r="BK196" s="156">
        <f>ROUND($I$196*$H$196,2)</f>
        <v>0</v>
      </c>
      <c r="BL196" s="89" t="s">
        <v>84</v>
      </c>
      <c r="BM196" s="89" t="s">
        <v>1152</v>
      </c>
    </row>
    <row r="197" spans="2:47" s="6" customFormat="1" ht="16.5" customHeight="1">
      <c r="B197" s="23"/>
      <c r="C197" s="24"/>
      <c r="D197" s="157" t="s">
        <v>142</v>
      </c>
      <c r="E197" s="24"/>
      <c r="F197" s="158" t="s">
        <v>1151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142</v>
      </c>
      <c r="AU197" s="6" t="s">
        <v>84</v>
      </c>
    </row>
    <row r="198" spans="2:63" s="200" customFormat="1" ht="21.75" customHeight="1">
      <c r="B198" s="201"/>
      <c r="C198" s="202"/>
      <c r="D198" s="202" t="s">
        <v>70</v>
      </c>
      <c r="E198" s="202" t="s">
        <v>1153</v>
      </c>
      <c r="F198" s="202" t="s">
        <v>1070</v>
      </c>
      <c r="G198" s="202"/>
      <c r="H198" s="202"/>
      <c r="J198" s="203">
        <f>$BK$198</f>
        <v>0</v>
      </c>
      <c r="K198" s="202"/>
      <c r="L198" s="204"/>
      <c r="M198" s="205"/>
      <c r="N198" s="202"/>
      <c r="O198" s="202"/>
      <c r="P198" s="206">
        <f>SUM($P$199:$P$200)</f>
        <v>0</v>
      </c>
      <c r="Q198" s="202"/>
      <c r="R198" s="206">
        <f>SUM($R$199:$R$200)</f>
        <v>0</v>
      </c>
      <c r="S198" s="202"/>
      <c r="T198" s="207">
        <f>SUM($T$199:$T$200)</f>
        <v>0</v>
      </c>
      <c r="AR198" s="208" t="s">
        <v>81</v>
      </c>
      <c r="AT198" s="208" t="s">
        <v>70</v>
      </c>
      <c r="AU198" s="208" t="s">
        <v>81</v>
      </c>
      <c r="AY198" s="208" t="s">
        <v>134</v>
      </c>
      <c r="BK198" s="209">
        <f>SUM($BK$199:$BK$200)</f>
        <v>0</v>
      </c>
    </row>
    <row r="199" spans="2:65" s="6" customFormat="1" ht="15.75" customHeight="1">
      <c r="B199" s="23"/>
      <c r="C199" s="145" t="s">
        <v>419</v>
      </c>
      <c r="D199" s="145" t="s">
        <v>136</v>
      </c>
      <c r="E199" s="146" t="s">
        <v>1154</v>
      </c>
      <c r="F199" s="147" t="s">
        <v>1155</v>
      </c>
      <c r="G199" s="148" t="s">
        <v>1141</v>
      </c>
      <c r="H199" s="149">
        <v>24</v>
      </c>
      <c r="I199" s="150"/>
      <c r="J199" s="151">
        <f>ROUND($I$199*$H$199,2)</f>
        <v>0</v>
      </c>
      <c r="K199" s="147"/>
      <c r="L199" s="43"/>
      <c r="M199" s="152"/>
      <c r="N199" s="153" t="s">
        <v>42</v>
      </c>
      <c r="O199" s="24"/>
      <c r="P199" s="24"/>
      <c r="Q199" s="154">
        <v>0</v>
      </c>
      <c r="R199" s="154">
        <f>$Q$199*$H$199</f>
        <v>0</v>
      </c>
      <c r="S199" s="154">
        <v>0</v>
      </c>
      <c r="T199" s="155">
        <f>$S$199*$H$199</f>
        <v>0</v>
      </c>
      <c r="AR199" s="89" t="s">
        <v>84</v>
      </c>
      <c r="AT199" s="89" t="s">
        <v>136</v>
      </c>
      <c r="AU199" s="89" t="s">
        <v>84</v>
      </c>
      <c r="AY199" s="6" t="s">
        <v>134</v>
      </c>
      <c r="BE199" s="156">
        <f>IF($N$199="základní",$J$199,0)</f>
        <v>0</v>
      </c>
      <c r="BF199" s="156">
        <f>IF($N$199="snížená",$J$199,0)</f>
        <v>0</v>
      </c>
      <c r="BG199" s="156">
        <f>IF($N$199="zákl. přenesená",$J$199,0)</f>
        <v>0</v>
      </c>
      <c r="BH199" s="156">
        <f>IF($N$199="sníž. přenesená",$J$199,0)</f>
        <v>0</v>
      </c>
      <c r="BI199" s="156">
        <f>IF($N$199="nulová",$J$199,0)</f>
        <v>0</v>
      </c>
      <c r="BJ199" s="89" t="s">
        <v>20</v>
      </c>
      <c r="BK199" s="156">
        <f>ROUND($I$199*$H$199,2)</f>
        <v>0</v>
      </c>
      <c r="BL199" s="89" t="s">
        <v>84</v>
      </c>
      <c r="BM199" s="89" t="s">
        <v>1156</v>
      </c>
    </row>
    <row r="200" spans="2:47" s="6" customFormat="1" ht="16.5" customHeight="1">
      <c r="B200" s="23"/>
      <c r="C200" s="24"/>
      <c r="D200" s="157" t="s">
        <v>142</v>
      </c>
      <c r="E200" s="24"/>
      <c r="F200" s="158" t="s">
        <v>1155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142</v>
      </c>
      <c r="AU200" s="6" t="s">
        <v>84</v>
      </c>
    </row>
    <row r="201" spans="2:63" s="132" customFormat="1" ht="23.25" customHeight="1">
      <c r="B201" s="133"/>
      <c r="C201" s="134"/>
      <c r="D201" s="134" t="s">
        <v>70</v>
      </c>
      <c r="E201" s="143" t="s">
        <v>1157</v>
      </c>
      <c r="F201" s="143" t="s">
        <v>1158</v>
      </c>
      <c r="G201" s="134"/>
      <c r="H201" s="134"/>
      <c r="J201" s="144">
        <f>$BK$201</f>
        <v>0</v>
      </c>
      <c r="K201" s="134"/>
      <c r="L201" s="137"/>
      <c r="M201" s="138"/>
      <c r="N201" s="134"/>
      <c r="O201" s="134"/>
      <c r="P201" s="139">
        <f>$P$202</f>
        <v>0</v>
      </c>
      <c r="Q201" s="134"/>
      <c r="R201" s="139">
        <f>$R$202</f>
        <v>0</v>
      </c>
      <c r="S201" s="134"/>
      <c r="T201" s="140">
        <f>$T$202</f>
        <v>0</v>
      </c>
      <c r="AR201" s="141" t="s">
        <v>81</v>
      </c>
      <c r="AT201" s="141" t="s">
        <v>70</v>
      </c>
      <c r="AU201" s="141" t="s">
        <v>78</v>
      </c>
      <c r="AY201" s="141" t="s">
        <v>134</v>
      </c>
      <c r="BK201" s="142">
        <f>$BK$202</f>
        <v>0</v>
      </c>
    </row>
    <row r="202" spans="2:63" s="200" customFormat="1" ht="15" customHeight="1">
      <c r="B202" s="201"/>
      <c r="C202" s="202"/>
      <c r="D202" s="202" t="s">
        <v>70</v>
      </c>
      <c r="E202" s="202" t="s">
        <v>1159</v>
      </c>
      <c r="F202" s="202" t="s">
        <v>1056</v>
      </c>
      <c r="G202" s="202"/>
      <c r="H202" s="202"/>
      <c r="J202" s="203">
        <f>$BK$202</f>
        <v>0</v>
      </c>
      <c r="K202" s="202"/>
      <c r="L202" s="204"/>
      <c r="M202" s="205"/>
      <c r="N202" s="202"/>
      <c r="O202" s="202"/>
      <c r="P202" s="206">
        <f>SUM($P$203:$P$204)</f>
        <v>0</v>
      </c>
      <c r="Q202" s="202"/>
      <c r="R202" s="206">
        <f>SUM($R$203:$R$204)</f>
        <v>0</v>
      </c>
      <c r="S202" s="202"/>
      <c r="T202" s="207">
        <f>SUM($T$203:$T$204)</f>
        <v>0</v>
      </c>
      <c r="AR202" s="208" t="s">
        <v>81</v>
      </c>
      <c r="AT202" s="208" t="s">
        <v>70</v>
      </c>
      <c r="AU202" s="208" t="s">
        <v>81</v>
      </c>
      <c r="AY202" s="208" t="s">
        <v>134</v>
      </c>
      <c r="BK202" s="209">
        <f>SUM($BK$203:$BK$204)</f>
        <v>0</v>
      </c>
    </row>
    <row r="203" spans="2:65" s="6" customFormat="1" ht="15.75" customHeight="1">
      <c r="B203" s="23"/>
      <c r="C203" s="145" t="s">
        <v>424</v>
      </c>
      <c r="D203" s="145" t="s">
        <v>136</v>
      </c>
      <c r="E203" s="146" t="s">
        <v>1160</v>
      </c>
      <c r="F203" s="147" t="s">
        <v>1161</v>
      </c>
      <c r="G203" s="148" t="s">
        <v>1036</v>
      </c>
      <c r="H203" s="149">
        <v>1</v>
      </c>
      <c r="I203" s="150"/>
      <c r="J203" s="151">
        <f>ROUND($I$203*$H$203,2)</f>
        <v>0</v>
      </c>
      <c r="K203" s="147"/>
      <c r="L203" s="43"/>
      <c r="M203" s="152"/>
      <c r="N203" s="153" t="s">
        <v>42</v>
      </c>
      <c r="O203" s="24"/>
      <c r="P203" s="24"/>
      <c r="Q203" s="154">
        <v>0</v>
      </c>
      <c r="R203" s="154">
        <f>$Q$203*$H$203</f>
        <v>0</v>
      </c>
      <c r="S203" s="154">
        <v>0</v>
      </c>
      <c r="T203" s="155">
        <f>$S$203*$H$203</f>
        <v>0</v>
      </c>
      <c r="AR203" s="89" t="s">
        <v>84</v>
      </c>
      <c r="AT203" s="89" t="s">
        <v>136</v>
      </c>
      <c r="AU203" s="89" t="s">
        <v>84</v>
      </c>
      <c r="AY203" s="6" t="s">
        <v>134</v>
      </c>
      <c r="BE203" s="156">
        <f>IF($N$203="základní",$J$203,0)</f>
        <v>0</v>
      </c>
      <c r="BF203" s="156">
        <f>IF($N$203="snížená",$J$203,0)</f>
        <v>0</v>
      </c>
      <c r="BG203" s="156">
        <f>IF($N$203="zákl. přenesená",$J$203,0)</f>
        <v>0</v>
      </c>
      <c r="BH203" s="156">
        <f>IF($N$203="sníž. přenesená",$J$203,0)</f>
        <v>0</v>
      </c>
      <c r="BI203" s="156">
        <f>IF($N$203="nulová",$J$203,0)</f>
        <v>0</v>
      </c>
      <c r="BJ203" s="89" t="s">
        <v>20</v>
      </c>
      <c r="BK203" s="156">
        <f>ROUND($I$203*$H$203,2)</f>
        <v>0</v>
      </c>
      <c r="BL203" s="89" t="s">
        <v>84</v>
      </c>
      <c r="BM203" s="89" t="s">
        <v>1162</v>
      </c>
    </row>
    <row r="204" spans="2:47" s="6" customFormat="1" ht="16.5" customHeight="1">
      <c r="B204" s="23"/>
      <c r="C204" s="24"/>
      <c r="D204" s="157" t="s">
        <v>142</v>
      </c>
      <c r="E204" s="24"/>
      <c r="F204" s="158" t="s">
        <v>1161</v>
      </c>
      <c r="G204" s="24"/>
      <c r="H204" s="24"/>
      <c r="J204" s="24"/>
      <c r="K204" s="24"/>
      <c r="L204" s="43"/>
      <c r="M204" s="198"/>
      <c r="N204" s="195"/>
      <c r="O204" s="195"/>
      <c r="P204" s="195"/>
      <c r="Q204" s="195"/>
      <c r="R204" s="195"/>
      <c r="S204" s="195"/>
      <c r="T204" s="199"/>
      <c r="AT204" s="6" t="s">
        <v>142</v>
      </c>
      <c r="AU204" s="6" t="s">
        <v>84</v>
      </c>
    </row>
    <row r="205" spans="2:12" s="6" customFormat="1" ht="7.5" customHeight="1">
      <c r="B205" s="38"/>
      <c r="C205" s="39"/>
      <c r="D205" s="39"/>
      <c r="E205" s="39"/>
      <c r="F205" s="39"/>
      <c r="G205" s="39"/>
      <c r="H205" s="39"/>
      <c r="I205" s="101"/>
      <c r="J205" s="39"/>
      <c r="K205" s="39"/>
      <c r="L205" s="43"/>
    </row>
    <row r="593" s="2" customFormat="1" ht="14.25" customHeight="1"/>
  </sheetData>
  <sheetProtection password="CC35" sheet="1" objects="1" scenarios="1" formatColumns="0" formatRows="0" sort="0" autoFilter="0"/>
  <autoFilter ref="C95:K95"/>
  <mergeCells count="9">
    <mergeCell ref="E88:H88"/>
    <mergeCell ref="G1:H1"/>
    <mergeCell ref="L2:V2"/>
    <mergeCell ref="E7:H7"/>
    <mergeCell ref="E9:H9"/>
    <mergeCell ref="E24:H24"/>
    <mergeCell ref="E45:H45"/>
    <mergeCell ref="E47:H47"/>
    <mergeCell ref="E86:H86"/>
  </mergeCells>
  <hyperlinks>
    <hyperlink ref="F1:G1" location="C2" tooltip="Krycí list soupisu" display="1) Krycí list soupisu"/>
    <hyperlink ref="G1:H1" location="C54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="40" zoomScaleNormal="4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3"/>
      <c r="C1" s="213"/>
      <c r="D1" s="212" t="s">
        <v>1</v>
      </c>
      <c r="E1" s="213"/>
      <c r="F1" s="214" t="s">
        <v>1213</v>
      </c>
      <c r="G1" s="331" t="s">
        <v>1214</v>
      </c>
      <c r="H1" s="331"/>
      <c r="I1" s="213"/>
      <c r="J1" s="214" t="s">
        <v>1215</v>
      </c>
      <c r="K1" s="212" t="s">
        <v>91</v>
      </c>
      <c r="L1" s="214" t="s">
        <v>1216</v>
      </c>
      <c r="M1" s="214"/>
      <c r="N1" s="214"/>
      <c r="O1" s="214"/>
      <c r="P1" s="214"/>
      <c r="Q1" s="214"/>
      <c r="R1" s="214"/>
      <c r="S1" s="214"/>
      <c r="T1" s="214"/>
      <c r="U1" s="210"/>
      <c r="V1" s="21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4"/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92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2" t="str">
        <f>'Rekapitulace stavby'!$K$6</f>
        <v>Revitalizace objektu KZS Sokolov - Hornický dům - Stavební úpravy hlavního vstupu - varianta repase stáv stupnů</v>
      </c>
      <c r="F7" s="324"/>
      <c r="G7" s="324"/>
      <c r="H7" s="324"/>
      <c r="J7" s="11"/>
      <c r="K7" s="13"/>
    </row>
    <row r="8" spans="2:11" s="6" customFormat="1" ht="15.75" customHeight="1">
      <c r="B8" s="23"/>
      <c r="C8" s="24"/>
      <c r="D8" s="19" t="s">
        <v>93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9" t="s">
        <v>1163</v>
      </c>
      <c r="F9" s="312"/>
      <c r="G9" s="312"/>
      <c r="H9" s="3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11.10.2013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27"/>
      <c r="F24" s="333"/>
      <c r="G24" s="333"/>
      <c r="H24" s="333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ROUNDUP($J$79,2)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ROUNDUP(SUM($BE$79:$BE$96),2)</f>
        <v>0</v>
      </c>
      <c r="G30" s="24"/>
      <c r="H30" s="24"/>
      <c r="I30" s="97">
        <v>0.21</v>
      </c>
      <c r="J30" s="96">
        <f>ROUNDUP(SUM($BE$79:$BE$96)*$I$30,1)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ROUNDUP(SUM($BF$79:$BF$96),2)</f>
        <v>0</v>
      </c>
      <c r="G31" s="24"/>
      <c r="H31" s="24"/>
      <c r="I31" s="97">
        <v>0.15</v>
      </c>
      <c r="J31" s="96">
        <f>ROUNDUP(SUM($BF$79:$BF$96)*$I$31,1)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ROUNDUP(SUM($BG$79:$BG$96),2)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ROUNDUP(SUM($BH$79:$BH$96),2)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ROUNDUP(SUM($BI$79:$BI$96),2)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ROUNDUP(SUM($J$27:$J$34),2)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32" t="str">
        <f>$E$7</f>
        <v>Revitalizace objektu KZS Sokolov - Hornický dům - Stavební úpravy hlavního vstupu - varianta repase stáv stupnů</v>
      </c>
      <c r="F45" s="312"/>
      <c r="G45" s="312"/>
      <c r="H45" s="312"/>
      <c r="J45" s="24"/>
      <c r="K45" s="27"/>
    </row>
    <row r="46" spans="2:11" s="6" customFormat="1" ht="15" customHeight="1">
      <c r="B46" s="23"/>
      <c r="C46" s="19" t="s">
        <v>93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9" t="str">
        <f>$E$9</f>
        <v>4 - Slaboproudé rozvody</v>
      </c>
      <c r="F47" s="312"/>
      <c r="G47" s="312"/>
      <c r="H47" s="3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Plzeň</v>
      </c>
      <c r="G49" s="24"/>
      <c r="H49" s="24"/>
      <c r="I49" s="88" t="s">
        <v>23</v>
      </c>
      <c r="J49" s="52" t="str">
        <f>IF($J$12="","",$J$12)</f>
        <v>11.10.2013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Sokolov</v>
      </c>
      <c r="G51" s="24"/>
      <c r="H51" s="24"/>
      <c r="I51" s="88" t="s">
        <v>33</v>
      </c>
      <c r="J51" s="17" t="str">
        <f>$E$21</f>
        <v>Ateliér Soukup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ROUNDUP($J$79,2)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990</v>
      </c>
      <c r="E57" s="110"/>
      <c r="F57" s="110"/>
      <c r="G57" s="110"/>
      <c r="H57" s="110"/>
      <c r="I57" s="111"/>
      <c r="J57" s="112">
        <f>ROUNDUP($J$80,2)</f>
        <v>0</v>
      </c>
      <c r="K57" s="113"/>
    </row>
    <row r="58" spans="2:11" s="114" customFormat="1" ht="21" customHeight="1">
      <c r="B58" s="115"/>
      <c r="C58" s="116"/>
      <c r="D58" s="117" t="s">
        <v>1164</v>
      </c>
      <c r="E58" s="117"/>
      <c r="F58" s="117"/>
      <c r="G58" s="117"/>
      <c r="H58" s="117"/>
      <c r="I58" s="118"/>
      <c r="J58" s="119">
        <f>ROUNDUP($J$81,2)</f>
        <v>0</v>
      </c>
      <c r="K58" s="120"/>
    </row>
    <row r="59" spans="2:11" s="114" customFormat="1" ht="15.75" customHeight="1">
      <c r="B59" s="115"/>
      <c r="C59" s="116"/>
      <c r="D59" s="117" t="s">
        <v>1165</v>
      </c>
      <c r="E59" s="117"/>
      <c r="F59" s="117"/>
      <c r="G59" s="117"/>
      <c r="H59" s="117"/>
      <c r="I59" s="118"/>
      <c r="J59" s="119">
        <f>ROUNDUP($J$82,2)</f>
        <v>0</v>
      </c>
      <c r="K59" s="120"/>
    </row>
    <row r="60" spans="2:11" s="6" customFormat="1" ht="22.5" customHeight="1">
      <c r="B60" s="23"/>
      <c r="C60" s="24"/>
      <c r="D60" s="24"/>
      <c r="E60" s="24"/>
      <c r="F60" s="24"/>
      <c r="G60" s="24"/>
      <c r="H60" s="24"/>
      <c r="J60" s="24"/>
      <c r="K60" s="27"/>
    </row>
    <row r="61" spans="2:11" s="6" customFormat="1" ht="7.5" customHeight="1">
      <c r="B61" s="38"/>
      <c r="C61" s="39"/>
      <c r="D61" s="39"/>
      <c r="E61" s="39"/>
      <c r="F61" s="39"/>
      <c r="G61" s="39"/>
      <c r="H61" s="39"/>
      <c r="I61" s="101"/>
      <c r="J61" s="39"/>
      <c r="K61" s="40"/>
    </row>
    <row r="65" spans="2:12" s="6" customFormat="1" ht="7.5" customHeight="1">
      <c r="B65" s="41"/>
      <c r="C65" s="42"/>
      <c r="D65" s="42"/>
      <c r="E65" s="42"/>
      <c r="F65" s="42"/>
      <c r="G65" s="42"/>
      <c r="H65" s="42"/>
      <c r="I65" s="103"/>
      <c r="J65" s="42"/>
      <c r="K65" s="42"/>
      <c r="L65" s="43"/>
    </row>
    <row r="66" spans="2:12" s="6" customFormat="1" ht="37.5" customHeight="1">
      <c r="B66" s="23"/>
      <c r="C66" s="12" t="s">
        <v>117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" customHeight="1">
      <c r="B68" s="23"/>
      <c r="C68" s="19" t="s">
        <v>15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6.5" customHeight="1">
      <c r="B69" s="23"/>
      <c r="C69" s="24"/>
      <c r="D69" s="24"/>
      <c r="E69" s="332" t="str">
        <f>$E$7</f>
        <v>Revitalizace objektu KZS Sokolov - Hornický dům - Stavební úpravy hlavního vstupu - varianta repase stáv stupnů</v>
      </c>
      <c r="F69" s="312"/>
      <c r="G69" s="312"/>
      <c r="H69" s="312"/>
      <c r="J69" s="24"/>
      <c r="K69" s="24"/>
      <c r="L69" s="43"/>
    </row>
    <row r="70" spans="2:12" s="6" customFormat="1" ht="15" customHeight="1">
      <c r="B70" s="23"/>
      <c r="C70" s="19" t="s">
        <v>93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9.5" customHeight="1">
      <c r="B71" s="23"/>
      <c r="C71" s="24"/>
      <c r="D71" s="24"/>
      <c r="E71" s="309" t="str">
        <f>$E$9</f>
        <v>4 - Slaboproudé rozvody</v>
      </c>
      <c r="F71" s="312"/>
      <c r="G71" s="312"/>
      <c r="H71" s="312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8.75" customHeight="1">
      <c r="B73" s="23"/>
      <c r="C73" s="19" t="s">
        <v>21</v>
      </c>
      <c r="D73" s="24"/>
      <c r="E73" s="24"/>
      <c r="F73" s="17" t="str">
        <f>$F$12</f>
        <v>Plzeň</v>
      </c>
      <c r="G73" s="24"/>
      <c r="H73" s="24"/>
      <c r="I73" s="88" t="s">
        <v>23</v>
      </c>
      <c r="J73" s="52" t="str">
        <f>IF($J$12="","",$J$12)</f>
        <v>11.10.2013</v>
      </c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.75" customHeight="1">
      <c r="B75" s="23"/>
      <c r="C75" s="19" t="s">
        <v>27</v>
      </c>
      <c r="D75" s="24"/>
      <c r="E75" s="24"/>
      <c r="F75" s="17" t="str">
        <f>$E$15</f>
        <v>Město Sokolov</v>
      </c>
      <c r="G75" s="24"/>
      <c r="H75" s="24"/>
      <c r="I75" s="88" t="s">
        <v>33</v>
      </c>
      <c r="J75" s="17" t="str">
        <f>$E$21</f>
        <v>Ateliér Soukup s.r.o.</v>
      </c>
      <c r="K75" s="24"/>
      <c r="L75" s="43"/>
    </row>
    <row r="76" spans="2:12" s="6" customFormat="1" ht="15" customHeight="1">
      <c r="B76" s="23"/>
      <c r="C76" s="19" t="s">
        <v>31</v>
      </c>
      <c r="D76" s="24"/>
      <c r="E76" s="24"/>
      <c r="F76" s="17">
        <f>IF($E$18="","",$E$18)</f>
      </c>
      <c r="G76" s="24"/>
      <c r="H76" s="24"/>
      <c r="J76" s="24"/>
      <c r="K76" s="24"/>
      <c r="L76" s="43"/>
    </row>
    <row r="77" spans="2:12" s="6" customFormat="1" ht="11.2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20" s="121" customFormat="1" ht="30" customHeight="1">
      <c r="B78" s="122"/>
      <c r="C78" s="123" t="s">
        <v>118</v>
      </c>
      <c r="D78" s="124" t="s">
        <v>56</v>
      </c>
      <c r="E78" s="124" t="s">
        <v>52</v>
      </c>
      <c r="F78" s="124" t="s">
        <v>119</v>
      </c>
      <c r="G78" s="124" t="s">
        <v>120</v>
      </c>
      <c r="H78" s="124" t="s">
        <v>121</v>
      </c>
      <c r="I78" s="125" t="s">
        <v>122</v>
      </c>
      <c r="J78" s="124" t="s">
        <v>123</v>
      </c>
      <c r="K78" s="126" t="s">
        <v>124</v>
      </c>
      <c r="L78" s="127"/>
      <c r="M78" s="59" t="s">
        <v>125</v>
      </c>
      <c r="N78" s="60" t="s">
        <v>41</v>
      </c>
      <c r="O78" s="60" t="s">
        <v>126</v>
      </c>
      <c r="P78" s="60" t="s">
        <v>127</v>
      </c>
      <c r="Q78" s="60" t="s">
        <v>128</v>
      </c>
      <c r="R78" s="60" t="s">
        <v>129</v>
      </c>
      <c r="S78" s="60" t="s">
        <v>130</v>
      </c>
      <c r="T78" s="61" t="s">
        <v>131</v>
      </c>
    </row>
    <row r="79" spans="2:63" s="6" customFormat="1" ht="30" customHeight="1">
      <c r="B79" s="23"/>
      <c r="C79" s="66" t="s">
        <v>98</v>
      </c>
      <c r="D79" s="24"/>
      <c r="E79" s="24"/>
      <c r="F79" s="24"/>
      <c r="G79" s="24"/>
      <c r="H79" s="24"/>
      <c r="J79" s="128">
        <f>$BK$79</f>
        <v>0</v>
      </c>
      <c r="K79" s="24"/>
      <c r="L79" s="43"/>
      <c r="M79" s="63"/>
      <c r="N79" s="64"/>
      <c r="O79" s="64"/>
      <c r="P79" s="129">
        <f>$P$80</f>
        <v>0</v>
      </c>
      <c r="Q79" s="64"/>
      <c r="R79" s="129">
        <f>$R$80</f>
        <v>0</v>
      </c>
      <c r="S79" s="64"/>
      <c r="T79" s="130">
        <f>$T$80</f>
        <v>0</v>
      </c>
      <c r="AT79" s="6" t="s">
        <v>70</v>
      </c>
      <c r="AU79" s="6" t="s">
        <v>99</v>
      </c>
      <c r="BK79" s="131">
        <f>$BK$80</f>
        <v>0</v>
      </c>
    </row>
    <row r="80" spans="2:63" s="132" customFormat="1" ht="37.5" customHeight="1">
      <c r="B80" s="133"/>
      <c r="C80" s="134"/>
      <c r="D80" s="134" t="s">
        <v>70</v>
      </c>
      <c r="E80" s="135" t="s">
        <v>219</v>
      </c>
      <c r="F80" s="135" t="s">
        <v>1010</v>
      </c>
      <c r="G80" s="134"/>
      <c r="H80" s="134"/>
      <c r="J80" s="136">
        <f>$BK$80</f>
        <v>0</v>
      </c>
      <c r="K80" s="134"/>
      <c r="L80" s="137"/>
      <c r="M80" s="138"/>
      <c r="N80" s="134"/>
      <c r="O80" s="134"/>
      <c r="P80" s="139">
        <f>$P$81</f>
        <v>0</v>
      </c>
      <c r="Q80" s="134"/>
      <c r="R80" s="139">
        <f>$R$81</f>
        <v>0</v>
      </c>
      <c r="S80" s="134"/>
      <c r="T80" s="140">
        <f>$T$81</f>
        <v>0</v>
      </c>
      <c r="AR80" s="141" t="s">
        <v>81</v>
      </c>
      <c r="AT80" s="141" t="s">
        <v>70</v>
      </c>
      <c r="AU80" s="141" t="s">
        <v>71</v>
      </c>
      <c r="AY80" s="141" t="s">
        <v>134</v>
      </c>
      <c r="BK80" s="142">
        <f>$BK$81</f>
        <v>0</v>
      </c>
    </row>
    <row r="81" spans="2:63" s="132" customFormat="1" ht="21" customHeight="1">
      <c r="B81" s="133"/>
      <c r="C81" s="134"/>
      <c r="D81" s="134" t="s">
        <v>70</v>
      </c>
      <c r="E81" s="143" t="s">
        <v>1166</v>
      </c>
      <c r="F81" s="143" t="s">
        <v>1167</v>
      </c>
      <c r="G81" s="134"/>
      <c r="H81" s="134"/>
      <c r="J81" s="144">
        <f>$BK$81</f>
        <v>0</v>
      </c>
      <c r="K81" s="134"/>
      <c r="L81" s="137"/>
      <c r="M81" s="138"/>
      <c r="N81" s="134"/>
      <c r="O81" s="134"/>
      <c r="P81" s="139">
        <f>$P$82</f>
        <v>0</v>
      </c>
      <c r="Q81" s="134"/>
      <c r="R81" s="139">
        <f>$R$82</f>
        <v>0</v>
      </c>
      <c r="S81" s="134"/>
      <c r="T81" s="140">
        <f>$T$82</f>
        <v>0</v>
      </c>
      <c r="AR81" s="141" t="s">
        <v>81</v>
      </c>
      <c r="AT81" s="141" t="s">
        <v>70</v>
      </c>
      <c r="AU81" s="141" t="s">
        <v>20</v>
      </c>
      <c r="AY81" s="141" t="s">
        <v>134</v>
      </c>
      <c r="BK81" s="142">
        <f>$BK$82</f>
        <v>0</v>
      </c>
    </row>
    <row r="82" spans="2:63" s="132" customFormat="1" ht="15.75" customHeight="1">
      <c r="B82" s="133"/>
      <c r="C82" s="134"/>
      <c r="D82" s="134" t="s">
        <v>70</v>
      </c>
      <c r="E82" s="143" t="s">
        <v>1168</v>
      </c>
      <c r="F82" s="143" t="s">
        <v>1168</v>
      </c>
      <c r="G82" s="134"/>
      <c r="H82" s="134"/>
      <c r="J82" s="144">
        <f>$BK$82</f>
        <v>0</v>
      </c>
      <c r="K82" s="134"/>
      <c r="L82" s="137"/>
      <c r="M82" s="138"/>
      <c r="N82" s="134"/>
      <c r="O82" s="134"/>
      <c r="P82" s="139">
        <f>SUM($P$83:$P$96)</f>
        <v>0</v>
      </c>
      <c r="Q82" s="134"/>
      <c r="R82" s="139">
        <f>SUM($R$83:$R$96)</f>
        <v>0</v>
      </c>
      <c r="S82" s="134"/>
      <c r="T82" s="140">
        <f>SUM($T$83:$T$96)</f>
        <v>0</v>
      </c>
      <c r="AR82" s="141" t="s">
        <v>20</v>
      </c>
      <c r="AT82" s="141" t="s">
        <v>70</v>
      </c>
      <c r="AU82" s="141" t="s">
        <v>78</v>
      </c>
      <c r="AY82" s="141" t="s">
        <v>134</v>
      </c>
      <c r="BK82" s="142">
        <f>SUM($BK$83:$BK$96)</f>
        <v>0</v>
      </c>
    </row>
    <row r="83" spans="2:65" s="6" customFormat="1" ht="15.75" customHeight="1">
      <c r="B83" s="23"/>
      <c r="C83" s="145" t="s">
        <v>20</v>
      </c>
      <c r="D83" s="145" t="s">
        <v>136</v>
      </c>
      <c r="E83" s="146" t="s">
        <v>1169</v>
      </c>
      <c r="F83" s="147" t="s">
        <v>1170</v>
      </c>
      <c r="G83" s="148" t="s">
        <v>320</v>
      </c>
      <c r="H83" s="149">
        <v>7</v>
      </c>
      <c r="I83" s="150"/>
      <c r="J83" s="151">
        <f>ROUND($I$83*$H$83,2)</f>
        <v>0</v>
      </c>
      <c r="K83" s="147"/>
      <c r="L83" s="43"/>
      <c r="M83" s="152"/>
      <c r="N83" s="153" t="s">
        <v>42</v>
      </c>
      <c r="O83" s="24"/>
      <c r="P83" s="24"/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84</v>
      </c>
      <c r="AT83" s="89" t="s">
        <v>136</v>
      </c>
      <c r="AU83" s="89" t="s">
        <v>81</v>
      </c>
      <c r="AY83" s="6" t="s">
        <v>134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20</v>
      </c>
      <c r="BK83" s="156">
        <f>ROUND($I$83*$H$83,2)</f>
        <v>0</v>
      </c>
      <c r="BL83" s="89" t="s">
        <v>84</v>
      </c>
      <c r="BM83" s="89" t="s">
        <v>1171</v>
      </c>
    </row>
    <row r="84" spans="2:47" s="6" customFormat="1" ht="16.5" customHeight="1">
      <c r="B84" s="23"/>
      <c r="C84" s="24"/>
      <c r="D84" s="157" t="s">
        <v>142</v>
      </c>
      <c r="E84" s="24"/>
      <c r="F84" s="158" t="s">
        <v>1170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142</v>
      </c>
      <c r="AU84" s="6" t="s">
        <v>81</v>
      </c>
    </row>
    <row r="85" spans="2:65" s="6" customFormat="1" ht="15.75" customHeight="1">
      <c r="B85" s="23"/>
      <c r="C85" s="145" t="s">
        <v>78</v>
      </c>
      <c r="D85" s="145" t="s">
        <v>136</v>
      </c>
      <c r="E85" s="146" t="s">
        <v>1172</v>
      </c>
      <c r="F85" s="147" t="s">
        <v>1173</v>
      </c>
      <c r="G85" s="148" t="s">
        <v>1036</v>
      </c>
      <c r="H85" s="149">
        <v>2</v>
      </c>
      <c r="I85" s="150"/>
      <c r="J85" s="151">
        <f>ROUND($I$85*$H$85,2)</f>
        <v>0</v>
      </c>
      <c r="K85" s="147"/>
      <c r="L85" s="43"/>
      <c r="M85" s="152"/>
      <c r="N85" s="153" t="s">
        <v>42</v>
      </c>
      <c r="O85" s="24"/>
      <c r="P85" s="24"/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84</v>
      </c>
      <c r="AT85" s="89" t="s">
        <v>136</v>
      </c>
      <c r="AU85" s="89" t="s">
        <v>81</v>
      </c>
      <c r="AY85" s="6" t="s">
        <v>134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20</v>
      </c>
      <c r="BK85" s="156">
        <f>ROUND($I$85*$H$85,2)</f>
        <v>0</v>
      </c>
      <c r="BL85" s="89" t="s">
        <v>84</v>
      </c>
      <c r="BM85" s="89" t="s">
        <v>1174</v>
      </c>
    </row>
    <row r="86" spans="2:47" s="6" customFormat="1" ht="16.5" customHeight="1">
      <c r="B86" s="23"/>
      <c r="C86" s="24"/>
      <c r="D86" s="157" t="s">
        <v>142</v>
      </c>
      <c r="E86" s="24"/>
      <c r="F86" s="158" t="s">
        <v>1173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142</v>
      </c>
      <c r="AU86" s="6" t="s">
        <v>81</v>
      </c>
    </row>
    <row r="87" spans="2:65" s="6" customFormat="1" ht="15.75" customHeight="1">
      <c r="B87" s="23"/>
      <c r="C87" s="145" t="s">
        <v>81</v>
      </c>
      <c r="D87" s="145" t="s">
        <v>136</v>
      </c>
      <c r="E87" s="146" t="s">
        <v>1175</v>
      </c>
      <c r="F87" s="147" t="s">
        <v>1176</v>
      </c>
      <c r="G87" s="148" t="s">
        <v>320</v>
      </c>
      <c r="H87" s="149">
        <v>7</v>
      </c>
      <c r="I87" s="150"/>
      <c r="J87" s="151">
        <f>ROUND($I$87*$H$87,2)</f>
        <v>0</v>
      </c>
      <c r="K87" s="147"/>
      <c r="L87" s="43"/>
      <c r="M87" s="152"/>
      <c r="N87" s="153" t="s">
        <v>42</v>
      </c>
      <c r="O87" s="24"/>
      <c r="P87" s="24"/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84</v>
      </c>
      <c r="AT87" s="89" t="s">
        <v>136</v>
      </c>
      <c r="AU87" s="89" t="s">
        <v>81</v>
      </c>
      <c r="AY87" s="6" t="s">
        <v>134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20</v>
      </c>
      <c r="BK87" s="156">
        <f>ROUND($I$87*$H$87,2)</f>
        <v>0</v>
      </c>
      <c r="BL87" s="89" t="s">
        <v>84</v>
      </c>
      <c r="BM87" s="89" t="s">
        <v>1177</v>
      </c>
    </row>
    <row r="88" spans="2:47" s="6" customFormat="1" ht="16.5" customHeight="1">
      <c r="B88" s="23"/>
      <c r="C88" s="24"/>
      <c r="D88" s="157" t="s">
        <v>142</v>
      </c>
      <c r="E88" s="24"/>
      <c r="F88" s="158" t="s">
        <v>1176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142</v>
      </c>
      <c r="AU88" s="6" t="s">
        <v>81</v>
      </c>
    </row>
    <row r="89" spans="2:65" s="6" customFormat="1" ht="15.75" customHeight="1">
      <c r="B89" s="23"/>
      <c r="C89" s="145" t="s">
        <v>84</v>
      </c>
      <c r="D89" s="145" t="s">
        <v>136</v>
      </c>
      <c r="E89" s="146" t="s">
        <v>1178</v>
      </c>
      <c r="F89" s="147" t="s">
        <v>1179</v>
      </c>
      <c r="G89" s="148" t="s">
        <v>320</v>
      </c>
      <c r="H89" s="149">
        <v>7</v>
      </c>
      <c r="I89" s="150"/>
      <c r="J89" s="151">
        <f>ROUND($I$89*$H$89,2)</f>
        <v>0</v>
      </c>
      <c r="K89" s="147"/>
      <c r="L89" s="43"/>
      <c r="M89" s="152"/>
      <c r="N89" s="153" t="s">
        <v>42</v>
      </c>
      <c r="O89" s="24"/>
      <c r="P89" s="24"/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84</v>
      </c>
      <c r="AT89" s="89" t="s">
        <v>136</v>
      </c>
      <c r="AU89" s="89" t="s">
        <v>81</v>
      </c>
      <c r="AY89" s="6" t="s">
        <v>134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20</v>
      </c>
      <c r="BK89" s="156">
        <f>ROUND($I$89*$H$89,2)</f>
        <v>0</v>
      </c>
      <c r="BL89" s="89" t="s">
        <v>84</v>
      </c>
      <c r="BM89" s="89" t="s">
        <v>1180</v>
      </c>
    </row>
    <row r="90" spans="2:47" s="6" customFormat="1" ht="16.5" customHeight="1">
      <c r="B90" s="23"/>
      <c r="C90" s="24"/>
      <c r="D90" s="157" t="s">
        <v>142</v>
      </c>
      <c r="E90" s="24"/>
      <c r="F90" s="158" t="s">
        <v>1179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142</v>
      </c>
      <c r="AU90" s="6" t="s">
        <v>81</v>
      </c>
    </row>
    <row r="91" spans="2:65" s="6" customFormat="1" ht="15.75" customHeight="1">
      <c r="B91" s="23"/>
      <c r="C91" s="145" t="s">
        <v>170</v>
      </c>
      <c r="D91" s="145" t="s">
        <v>136</v>
      </c>
      <c r="E91" s="146" t="s">
        <v>1181</v>
      </c>
      <c r="F91" s="147" t="s">
        <v>1182</v>
      </c>
      <c r="G91" s="148" t="s">
        <v>1036</v>
      </c>
      <c r="H91" s="149">
        <v>1</v>
      </c>
      <c r="I91" s="150"/>
      <c r="J91" s="151">
        <f>ROUND($I$91*$H$91,2)</f>
        <v>0</v>
      </c>
      <c r="K91" s="147"/>
      <c r="L91" s="43"/>
      <c r="M91" s="152"/>
      <c r="N91" s="153" t="s">
        <v>42</v>
      </c>
      <c r="O91" s="24"/>
      <c r="P91" s="24"/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84</v>
      </c>
      <c r="AT91" s="89" t="s">
        <v>136</v>
      </c>
      <c r="AU91" s="89" t="s">
        <v>81</v>
      </c>
      <c r="AY91" s="6" t="s">
        <v>134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20</v>
      </c>
      <c r="BK91" s="156">
        <f>ROUND($I$91*$H$91,2)</f>
        <v>0</v>
      </c>
      <c r="BL91" s="89" t="s">
        <v>84</v>
      </c>
      <c r="BM91" s="89" t="s">
        <v>1183</v>
      </c>
    </row>
    <row r="92" spans="2:47" s="6" customFormat="1" ht="16.5" customHeight="1">
      <c r="B92" s="23"/>
      <c r="C92" s="24"/>
      <c r="D92" s="157" t="s">
        <v>142</v>
      </c>
      <c r="E92" s="24"/>
      <c r="F92" s="158" t="s">
        <v>1182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142</v>
      </c>
      <c r="AU92" s="6" t="s">
        <v>81</v>
      </c>
    </row>
    <row r="93" spans="2:65" s="6" customFormat="1" ht="15.75" customHeight="1">
      <c r="B93" s="23"/>
      <c r="C93" s="145" t="s">
        <v>175</v>
      </c>
      <c r="D93" s="145" t="s">
        <v>136</v>
      </c>
      <c r="E93" s="146" t="s">
        <v>1184</v>
      </c>
      <c r="F93" s="147" t="s">
        <v>1185</v>
      </c>
      <c r="G93" s="148" t="s">
        <v>1036</v>
      </c>
      <c r="H93" s="149">
        <v>1</v>
      </c>
      <c r="I93" s="150"/>
      <c r="J93" s="151">
        <f>ROUND($I$93*$H$93,2)</f>
        <v>0</v>
      </c>
      <c r="K93" s="147"/>
      <c r="L93" s="43"/>
      <c r="M93" s="152"/>
      <c r="N93" s="153" t="s">
        <v>42</v>
      </c>
      <c r="O93" s="24"/>
      <c r="P93" s="24"/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84</v>
      </c>
      <c r="AT93" s="89" t="s">
        <v>136</v>
      </c>
      <c r="AU93" s="89" t="s">
        <v>81</v>
      </c>
      <c r="AY93" s="6" t="s">
        <v>134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20</v>
      </c>
      <c r="BK93" s="156">
        <f>ROUND($I$93*$H$93,2)</f>
        <v>0</v>
      </c>
      <c r="BL93" s="89" t="s">
        <v>84</v>
      </c>
      <c r="BM93" s="89" t="s">
        <v>1186</v>
      </c>
    </row>
    <row r="94" spans="2:47" s="6" customFormat="1" ht="16.5" customHeight="1">
      <c r="B94" s="23"/>
      <c r="C94" s="24"/>
      <c r="D94" s="157" t="s">
        <v>142</v>
      </c>
      <c r="E94" s="24"/>
      <c r="F94" s="158" t="s">
        <v>1185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142</v>
      </c>
      <c r="AU94" s="6" t="s">
        <v>81</v>
      </c>
    </row>
    <row r="95" spans="2:65" s="6" customFormat="1" ht="15.75" customHeight="1">
      <c r="B95" s="23"/>
      <c r="C95" s="145" t="s">
        <v>184</v>
      </c>
      <c r="D95" s="145" t="s">
        <v>136</v>
      </c>
      <c r="E95" s="146" t="s">
        <v>1187</v>
      </c>
      <c r="F95" s="147" t="s">
        <v>1188</v>
      </c>
      <c r="G95" s="148" t="s">
        <v>1189</v>
      </c>
      <c r="H95" s="149">
        <v>1</v>
      </c>
      <c r="I95" s="150"/>
      <c r="J95" s="151">
        <f>ROUND($I$95*$H$95,2)</f>
        <v>0</v>
      </c>
      <c r="K95" s="147"/>
      <c r="L95" s="43"/>
      <c r="M95" s="152"/>
      <c r="N95" s="153" t="s">
        <v>42</v>
      </c>
      <c r="O95" s="24"/>
      <c r="P95" s="24"/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84</v>
      </c>
      <c r="AT95" s="89" t="s">
        <v>136</v>
      </c>
      <c r="AU95" s="89" t="s">
        <v>81</v>
      </c>
      <c r="AY95" s="6" t="s">
        <v>134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20</v>
      </c>
      <c r="BK95" s="156">
        <f>ROUND($I$95*$H$95,2)</f>
        <v>0</v>
      </c>
      <c r="BL95" s="89" t="s">
        <v>84</v>
      </c>
      <c r="BM95" s="89" t="s">
        <v>1190</v>
      </c>
    </row>
    <row r="96" spans="2:47" s="6" customFormat="1" ht="16.5" customHeight="1">
      <c r="B96" s="23"/>
      <c r="C96" s="24"/>
      <c r="D96" s="157" t="s">
        <v>142</v>
      </c>
      <c r="E96" s="24"/>
      <c r="F96" s="158" t="s">
        <v>1188</v>
      </c>
      <c r="G96" s="24"/>
      <c r="H96" s="24"/>
      <c r="J96" s="24"/>
      <c r="K96" s="24"/>
      <c r="L96" s="43"/>
      <c r="M96" s="198"/>
      <c r="N96" s="195"/>
      <c r="O96" s="195"/>
      <c r="P96" s="195"/>
      <c r="Q96" s="195"/>
      <c r="R96" s="195"/>
      <c r="S96" s="195"/>
      <c r="T96" s="199"/>
      <c r="AT96" s="6" t="s">
        <v>142</v>
      </c>
      <c r="AU96" s="6" t="s">
        <v>81</v>
      </c>
    </row>
    <row r="97" spans="2:12" s="6" customFormat="1" ht="7.5" customHeight="1">
      <c r="B97" s="38"/>
      <c r="C97" s="39"/>
      <c r="D97" s="39"/>
      <c r="E97" s="39"/>
      <c r="F97" s="39"/>
      <c r="G97" s="39"/>
      <c r="H97" s="39"/>
      <c r="I97" s="101"/>
      <c r="J97" s="39"/>
      <c r="K97" s="39"/>
      <c r="L97" s="43"/>
    </row>
    <row r="593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3"/>
      <c r="C1" s="213"/>
      <c r="D1" s="212" t="s">
        <v>1</v>
      </c>
      <c r="E1" s="213"/>
      <c r="F1" s="214" t="s">
        <v>1213</v>
      </c>
      <c r="G1" s="331" t="s">
        <v>1214</v>
      </c>
      <c r="H1" s="331"/>
      <c r="I1" s="213"/>
      <c r="J1" s="214" t="s">
        <v>1215</v>
      </c>
      <c r="K1" s="212" t="s">
        <v>91</v>
      </c>
      <c r="L1" s="214" t="s">
        <v>1216</v>
      </c>
      <c r="M1" s="214"/>
      <c r="N1" s="214"/>
      <c r="O1" s="214"/>
      <c r="P1" s="214"/>
      <c r="Q1" s="214"/>
      <c r="R1" s="214"/>
      <c r="S1" s="214"/>
      <c r="T1" s="214"/>
      <c r="U1" s="210"/>
      <c r="V1" s="21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4"/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92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2" t="str">
        <f>'Rekapitulace stavby'!$K$6</f>
        <v>Revitalizace objektu KZS Sokolov - Hornický dům - Stavební úpravy hlavního vstupu - varianta repase stáv stupnů</v>
      </c>
      <c r="F7" s="324"/>
      <c r="G7" s="324"/>
      <c r="H7" s="324"/>
      <c r="J7" s="11"/>
      <c r="K7" s="13"/>
    </row>
    <row r="8" spans="2:11" s="6" customFormat="1" ht="15.75" customHeight="1">
      <c r="B8" s="23"/>
      <c r="C8" s="24"/>
      <c r="D8" s="19" t="s">
        <v>93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9" t="s">
        <v>1191</v>
      </c>
      <c r="F9" s="312"/>
      <c r="G9" s="312"/>
      <c r="H9" s="31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11.10.2013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27"/>
      <c r="F24" s="333"/>
      <c r="G24" s="333"/>
      <c r="H24" s="333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ROUNDUP($J$78,2)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ROUNDUP(SUM($BE$78:$BE$86),2)</f>
        <v>0</v>
      </c>
      <c r="G30" s="24"/>
      <c r="H30" s="24"/>
      <c r="I30" s="97">
        <v>0.21</v>
      </c>
      <c r="J30" s="96">
        <f>ROUNDUP(SUM($BE$78:$BE$86)*$I$30,1)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ROUNDUP(SUM($BF$78:$BF$86),2)</f>
        <v>0</v>
      </c>
      <c r="G31" s="24"/>
      <c r="H31" s="24"/>
      <c r="I31" s="97">
        <v>0.15</v>
      </c>
      <c r="J31" s="96">
        <f>ROUNDUP(SUM($BF$78:$BF$86)*$I$31,1)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ROUNDUP(SUM($BG$78:$BG$86),2)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ROUNDUP(SUM($BH$78:$BH$86),2)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ROUNDUP(SUM($BI$78:$BI$86),2)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ROUNDUP(SUM($J$27:$J$34),2)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32" t="str">
        <f>$E$7</f>
        <v>Revitalizace objektu KZS Sokolov - Hornický dům - Stavební úpravy hlavního vstupu - varianta repase stáv stupnů</v>
      </c>
      <c r="F45" s="312"/>
      <c r="G45" s="312"/>
      <c r="H45" s="312"/>
      <c r="J45" s="24"/>
      <c r="K45" s="27"/>
    </row>
    <row r="46" spans="2:11" s="6" customFormat="1" ht="15" customHeight="1">
      <c r="B46" s="23"/>
      <c r="C46" s="19" t="s">
        <v>93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9" t="str">
        <f>$E$9</f>
        <v>8 - Vedlejší náklady</v>
      </c>
      <c r="F47" s="312"/>
      <c r="G47" s="312"/>
      <c r="H47" s="31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Plzeň</v>
      </c>
      <c r="G49" s="24"/>
      <c r="H49" s="24"/>
      <c r="I49" s="88" t="s">
        <v>23</v>
      </c>
      <c r="J49" s="52" t="str">
        <f>IF($J$12="","",$J$12)</f>
        <v>11.10.2013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Město Sokolov</v>
      </c>
      <c r="G51" s="24"/>
      <c r="H51" s="24"/>
      <c r="I51" s="88" t="s">
        <v>33</v>
      </c>
      <c r="J51" s="17" t="str">
        <f>$E$21</f>
        <v>Ateliér Soukup s.r.o.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ROUNDUP($J$78,2)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1192</v>
      </c>
      <c r="E57" s="110"/>
      <c r="F57" s="110"/>
      <c r="G57" s="110"/>
      <c r="H57" s="110"/>
      <c r="I57" s="111"/>
      <c r="J57" s="112">
        <f>ROUNDUP($J$79,2)</f>
        <v>0</v>
      </c>
      <c r="K57" s="113"/>
    </row>
    <row r="58" spans="2:11" s="114" customFormat="1" ht="21" customHeight="1">
      <c r="B58" s="115"/>
      <c r="C58" s="116"/>
      <c r="D58" s="117" t="s">
        <v>1193</v>
      </c>
      <c r="E58" s="117"/>
      <c r="F58" s="117"/>
      <c r="G58" s="117"/>
      <c r="H58" s="117"/>
      <c r="I58" s="118"/>
      <c r="J58" s="119">
        <f>ROUNDUP($J$80,2)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117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332" t="str">
        <f>$E$7</f>
        <v>Revitalizace objektu KZS Sokolov - Hornický dům - Stavební úpravy hlavního vstupu - varianta repase stáv stupnů</v>
      </c>
      <c r="F68" s="312"/>
      <c r="G68" s="312"/>
      <c r="H68" s="312"/>
      <c r="J68" s="24"/>
      <c r="K68" s="24"/>
      <c r="L68" s="43"/>
    </row>
    <row r="69" spans="2:12" s="6" customFormat="1" ht="15" customHeight="1">
      <c r="B69" s="23"/>
      <c r="C69" s="19" t="s">
        <v>93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309" t="str">
        <f>$E$9</f>
        <v>8 - Vedlejší náklady</v>
      </c>
      <c r="F70" s="312"/>
      <c r="G70" s="312"/>
      <c r="H70" s="312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21</v>
      </c>
      <c r="D72" s="24"/>
      <c r="E72" s="24"/>
      <c r="F72" s="17" t="str">
        <f>$F$12</f>
        <v>Plzeň</v>
      </c>
      <c r="G72" s="24"/>
      <c r="H72" s="24"/>
      <c r="I72" s="88" t="s">
        <v>23</v>
      </c>
      <c r="J72" s="52" t="str">
        <f>IF($J$12="","",$J$12)</f>
        <v>11.10.2013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27</v>
      </c>
      <c r="D74" s="24"/>
      <c r="E74" s="24"/>
      <c r="F74" s="17" t="str">
        <f>$E$15</f>
        <v>Město Sokolov</v>
      </c>
      <c r="G74" s="24"/>
      <c r="H74" s="24"/>
      <c r="I74" s="88" t="s">
        <v>33</v>
      </c>
      <c r="J74" s="17" t="str">
        <f>$E$21</f>
        <v>Ateliér Soukup s.r.o.</v>
      </c>
      <c r="K74" s="24"/>
      <c r="L74" s="43"/>
    </row>
    <row r="75" spans="2:12" s="6" customFormat="1" ht="15" customHeight="1">
      <c r="B75" s="23"/>
      <c r="C75" s="19" t="s">
        <v>31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118</v>
      </c>
      <c r="D77" s="124" t="s">
        <v>56</v>
      </c>
      <c r="E77" s="124" t="s">
        <v>52</v>
      </c>
      <c r="F77" s="124" t="s">
        <v>119</v>
      </c>
      <c r="G77" s="124" t="s">
        <v>120</v>
      </c>
      <c r="H77" s="124" t="s">
        <v>121</v>
      </c>
      <c r="I77" s="125" t="s">
        <v>122</v>
      </c>
      <c r="J77" s="124" t="s">
        <v>123</v>
      </c>
      <c r="K77" s="126" t="s">
        <v>124</v>
      </c>
      <c r="L77" s="127"/>
      <c r="M77" s="59" t="s">
        <v>125</v>
      </c>
      <c r="N77" s="60" t="s">
        <v>41</v>
      </c>
      <c r="O77" s="60" t="s">
        <v>126</v>
      </c>
      <c r="P77" s="60" t="s">
        <v>127</v>
      </c>
      <c r="Q77" s="60" t="s">
        <v>128</v>
      </c>
      <c r="R77" s="60" t="s">
        <v>129</v>
      </c>
      <c r="S77" s="60" t="s">
        <v>130</v>
      </c>
      <c r="T77" s="61" t="s">
        <v>131</v>
      </c>
    </row>
    <row r="78" spans="2:63" s="6" customFormat="1" ht="30" customHeight="1">
      <c r="B78" s="23"/>
      <c r="C78" s="66" t="s">
        <v>98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70</v>
      </c>
      <c r="AU78" s="6" t="s">
        <v>99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70</v>
      </c>
      <c r="E79" s="135" t="s">
        <v>1194</v>
      </c>
      <c r="F79" s="135" t="s">
        <v>1195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170</v>
      </c>
      <c r="AT79" s="141" t="s">
        <v>70</v>
      </c>
      <c r="AU79" s="141" t="s">
        <v>71</v>
      </c>
      <c r="AY79" s="141" t="s">
        <v>134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70</v>
      </c>
      <c r="E80" s="143" t="s">
        <v>71</v>
      </c>
      <c r="F80" s="143" t="s">
        <v>1195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SUM($P$81:$P$86)</f>
        <v>0</v>
      </c>
      <c r="Q80" s="134"/>
      <c r="R80" s="139">
        <f>SUM($R$81:$R$86)</f>
        <v>0</v>
      </c>
      <c r="S80" s="134"/>
      <c r="T80" s="140">
        <f>SUM($T$81:$T$86)</f>
        <v>0</v>
      </c>
      <c r="AR80" s="141" t="s">
        <v>170</v>
      </c>
      <c r="AT80" s="141" t="s">
        <v>70</v>
      </c>
      <c r="AU80" s="141" t="s">
        <v>20</v>
      </c>
      <c r="AY80" s="141" t="s">
        <v>134</v>
      </c>
      <c r="BK80" s="142">
        <f>SUM($BK$81:$BK$86)</f>
        <v>0</v>
      </c>
    </row>
    <row r="81" spans="2:65" s="6" customFormat="1" ht="15.75" customHeight="1">
      <c r="B81" s="23"/>
      <c r="C81" s="145" t="s">
        <v>20</v>
      </c>
      <c r="D81" s="145" t="s">
        <v>136</v>
      </c>
      <c r="E81" s="146" t="s">
        <v>1196</v>
      </c>
      <c r="F81" s="147" t="s">
        <v>1197</v>
      </c>
      <c r="G81" s="148" t="s">
        <v>659</v>
      </c>
      <c r="H81" s="149">
        <v>1</v>
      </c>
      <c r="I81" s="150"/>
      <c r="J81" s="151">
        <f>ROUND($I$81*$H$81,2)</f>
        <v>0</v>
      </c>
      <c r="K81" s="147" t="s">
        <v>140</v>
      </c>
      <c r="L81" s="43"/>
      <c r="M81" s="152"/>
      <c r="N81" s="153" t="s">
        <v>42</v>
      </c>
      <c r="O81" s="24"/>
      <c r="P81" s="24"/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1198</v>
      </c>
      <c r="AT81" s="89" t="s">
        <v>136</v>
      </c>
      <c r="AU81" s="89" t="s">
        <v>78</v>
      </c>
      <c r="AY81" s="6" t="s">
        <v>134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20</v>
      </c>
      <c r="BK81" s="156">
        <f>ROUND($I$81*$H$81,2)</f>
        <v>0</v>
      </c>
      <c r="BL81" s="89" t="s">
        <v>1198</v>
      </c>
      <c r="BM81" s="89" t="s">
        <v>1199</v>
      </c>
    </row>
    <row r="82" spans="2:47" s="6" customFormat="1" ht="16.5" customHeight="1">
      <c r="B82" s="23"/>
      <c r="C82" s="24"/>
      <c r="D82" s="157" t="s">
        <v>142</v>
      </c>
      <c r="E82" s="24"/>
      <c r="F82" s="158" t="s">
        <v>1200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142</v>
      </c>
      <c r="AU82" s="6" t="s">
        <v>78</v>
      </c>
    </row>
    <row r="83" spans="2:65" s="6" customFormat="1" ht="15.75" customHeight="1">
      <c r="B83" s="23"/>
      <c r="C83" s="145" t="s">
        <v>78</v>
      </c>
      <c r="D83" s="145" t="s">
        <v>136</v>
      </c>
      <c r="E83" s="146" t="s">
        <v>1201</v>
      </c>
      <c r="F83" s="147" t="s">
        <v>1202</v>
      </c>
      <c r="G83" s="148" t="s">
        <v>659</v>
      </c>
      <c r="H83" s="149">
        <v>1</v>
      </c>
      <c r="I83" s="150"/>
      <c r="J83" s="151">
        <f>ROUND($I$83*$H$83,2)</f>
        <v>0</v>
      </c>
      <c r="K83" s="147" t="s">
        <v>140</v>
      </c>
      <c r="L83" s="43"/>
      <c r="M83" s="152"/>
      <c r="N83" s="153" t="s">
        <v>42</v>
      </c>
      <c r="O83" s="24"/>
      <c r="P83" s="24"/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1203</v>
      </c>
      <c r="AT83" s="89" t="s">
        <v>136</v>
      </c>
      <c r="AU83" s="89" t="s">
        <v>78</v>
      </c>
      <c r="AY83" s="6" t="s">
        <v>134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20</v>
      </c>
      <c r="BK83" s="156">
        <f>ROUND($I$83*$H$83,2)</f>
        <v>0</v>
      </c>
      <c r="BL83" s="89" t="s">
        <v>1203</v>
      </c>
      <c r="BM83" s="89" t="s">
        <v>1204</v>
      </c>
    </row>
    <row r="84" spans="2:47" s="6" customFormat="1" ht="16.5" customHeight="1">
      <c r="B84" s="23"/>
      <c r="C84" s="24"/>
      <c r="D84" s="157" t="s">
        <v>142</v>
      </c>
      <c r="E84" s="24"/>
      <c r="F84" s="158" t="s">
        <v>1205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142</v>
      </c>
      <c r="AU84" s="6" t="s">
        <v>78</v>
      </c>
    </row>
    <row r="85" spans="2:65" s="6" customFormat="1" ht="15.75" customHeight="1">
      <c r="B85" s="23"/>
      <c r="C85" s="145" t="s">
        <v>81</v>
      </c>
      <c r="D85" s="145" t="s">
        <v>136</v>
      </c>
      <c r="E85" s="146" t="s">
        <v>1206</v>
      </c>
      <c r="F85" s="147" t="s">
        <v>1207</v>
      </c>
      <c r="G85" s="148" t="s">
        <v>659</v>
      </c>
      <c r="H85" s="149">
        <v>1</v>
      </c>
      <c r="I85" s="150"/>
      <c r="J85" s="151">
        <f>ROUND($I$85*$H$85,2)</f>
        <v>0</v>
      </c>
      <c r="K85" s="147" t="s">
        <v>140</v>
      </c>
      <c r="L85" s="43"/>
      <c r="M85" s="152"/>
      <c r="N85" s="153" t="s">
        <v>42</v>
      </c>
      <c r="O85" s="24"/>
      <c r="P85" s="24"/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1203</v>
      </c>
      <c r="AT85" s="89" t="s">
        <v>136</v>
      </c>
      <c r="AU85" s="89" t="s">
        <v>78</v>
      </c>
      <c r="AY85" s="6" t="s">
        <v>134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20</v>
      </c>
      <c r="BK85" s="156">
        <f>ROUND($I$85*$H$85,2)</f>
        <v>0</v>
      </c>
      <c r="BL85" s="89" t="s">
        <v>1203</v>
      </c>
      <c r="BM85" s="89" t="s">
        <v>1208</v>
      </c>
    </row>
    <row r="86" spans="2:47" s="6" customFormat="1" ht="16.5" customHeight="1">
      <c r="B86" s="23"/>
      <c r="C86" s="24"/>
      <c r="D86" s="157" t="s">
        <v>142</v>
      </c>
      <c r="E86" s="24"/>
      <c r="F86" s="158" t="s">
        <v>1209</v>
      </c>
      <c r="G86" s="24"/>
      <c r="H86" s="24"/>
      <c r="J86" s="24"/>
      <c r="K86" s="24"/>
      <c r="L86" s="43"/>
      <c r="M86" s="198"/>
      <c r="N86" s="195"/>
      <c r="O86" s="195"/>
      <c r="P86" s="195"/>
      <c r="Q86" s="195"/>
      <c r="R86" s="195"/>
      <c r="S86" s="195"/>
      <c r="T86" s="199"/>
      <c r="AT86" s="6" t="s">
        <v>142</v>
      </c>
      <c r="AU86" s="6" t="s">
        <v>78</v>
      </c>
    </row>
    <row r="87" spans="2:12" s="6" customFormat="1" ht="7.5" customHeight="1">
      <c r="B87" s="38"/>
      <c r="C87" s="39"/>
      <c r="D87" s="39"/>
      <c r="E87" s="39"/>
      <c r="F87" s="39"/>
      <c r="G87" s="39"/>
      <c r="H87" s="39"/>
      <c r="I87" s="101"/>
      <c r="J87" s="39"/>
      <c r="K87" s="39"/>
      <c r="L87" s="43"/>
    </row>
    <row r="593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tabSelected="1" zoomScale="40" zoomScaleNormal="40" workbookViewId="0" topLeftCell="A58">
      <selection activeCell="R7" sqref="R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9"/>
      <c r="C2" s="220"/>
      <c r="D2" s="220"/>
      <c r="E2" s="220"/>
      <c r="F2" s="220"/>
      <c r="G2" s="220"/>
      <c r="H2" s="220"/>
      <c r="I2" s="220"/>
      <c r="J2" s="220"/>
      <c r="K2" s="221"/>
    </row>
    <row r="3" spans="2:11" s="224" customFormat="1" ht="45" customHeight="1">
      <c r="B3" s="222"/>
      <c r="C3" s="336" t="s">
        <v>1217</v>
      </c>
      <c r="D3" s="336"/>
      <c r="E3" s="336"/>
      <c r="F3" s="336"/>
      <c r="G3" s="336"/>
      <c r="H3" s="336"/>
      <c r="I3" s="336"/>
      <c r="J3" s="336"/>
      <c r="K3" s="223"/>
    </row>
    <row r="4" spans="2:11" ht="25.5" customHeight="1">
      <c r="B4" s="225"/>
      <c r="C4" s="341" t="s">
        <v>1218</v>
      </c>
      <c r="D4" s="341"/>
      <c r="E4" s="341"/>
      <c r="F4" s="341"/>
      <c r="G4" s="341"/>
      <c r="H4" s="341"/>
      <c r="I4" s="341"/>
      <c r="J4" s="341"/>
      <c r="K4" s="226"/>
    </row>
    <row r="5" spans="2:11" ht="5.25" customHeight="1">
      <c r="B5" s="225"/>
      <c r="C5" s="227"/>
      <c r="D5" s="227"/>
      <c r="E5" s="227"/>
      <c r="F5" s="227"/>
      <c r="G5" s="227"/>
      <c r="H5" s="227"/>
      <c r="I5" s="227"/>
      <c r="J5" s="227"/>
      <c r="K5" s="226"/>
    </row>
    <row r="6" spans="2:11" ht="15" customHeight="1">
      <c r="B6" s="225"/>
      <c r="C6" s="338" t="s">
        <v>1219</v>
      </c>
      <c r="D6" s="338"/>
      <c r="E6" s="338"/>
      <c r="F6" s="338"/>
      <c r="G6" s="338"/>
      <c r="H6" s="338"/>
      <c r="I6" s="338"/>
      <c r="J6" s="338"/>
      <c r="K6" s="226"/>
    </row>
    <row r="7" spans="2:11" ht="15" customHeight="1">
      <c r="B7" s="229"/>
      <c r="C7" s="338" t="s">
        <v>1220</v>
      </c>
      <c r="D7" s="338"/>
      <c r="E7" s="338"/>
      <c r="F7" s="338"/>
      <c r="G7" s="338"/>
      <c r="H7" s="338"/>
      <c r="I7" s="338"/>
      <c r="J7" s="338"/>
      <c r="K7" s="226"/>
    </row>
    <row r="8" spans="2:11" ht="12.75" customHeight="1">
      <c r="B8" s="229"/>
      <c r="C8" s="228"/>
      <c r="D8" s="228"/>
      <c r="E8" s="228"/>
      <c r="F8" s="228"/>
      <c r="G8" s="228"/>
      <c r="H8" s="228"/>
      <c r="I8" s="228"/>
      <c r="J8" s="228"/>
      <c r="K8" s="226"/>
    </row>
    <row r="9" spans="2:11" ht="15" customHeight="1">
      <c r="B9" s="229"/>
      <c r="C9" s="338" t="s">
        <v>1221</v>
      </c>
      <c r="D9" s="338"/>
      <c r="E9" s="338"/>
      <c r="F9" s="338"/>
      <c r="G9" s="338"/>
      <c r="H9" s="338"/>
      <c r="I9" s="338"/>
      <c r="J9" s="338"/>
      <c r="K9" s="226"/>
    </row>
    <row r="10" spans="2:11" ht="15" customHeight="1">
      <c r="B10" s="229"/>
      <c r="C10" s="228"/>
      <c r="D10" s="338" t="s">
        <v>1222</v>
      </c>
      <c r="E10" s="338"/>
      <c r="F10" s="338"/>
      <c r="G10" s="338"/>
      <c r="H10" s="338"/>
      <c r="I10" s="338"/>
      <c r="J10" s="338"/>
      <c r="K10" s="226"/>
    </row>
    <row r="11" spans="2:11" ht="15" customHeight="1">
      <c r="B11" s="229"/>
      <c r="C11" s="230"/>
      <c r="D11" s="338" t="s">
        <v>1223</v>
      </c>
      <c r="E11" s="338"/>
      <c r="F11" s="338"/>
      <c r="G11" s="338"/>
      <c r="H11" s="338"/>
      <c r="I11" s="338"/>
      <c r="J11" s="338"/>
      <c r="K11" s="226"/>
    </row>
    <row r="12" spans="2:11" ht="12.7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26"/>
    </row>
    <row r="13" spans="2:11" ht="15" customHeight="1">
      <c r="B13" s="229"/>
      <c r="C13" s="230"/>
      <c r="D13" s="338" t="s">
        <v>1224</v>
      </c>
      <c r="E13" s="338"/>
      <c r="F13" s="338"/>
      <c r="G13" s="338"/>
      <c r="H13" s="338"/>
      <c r="I13" s="338"/>
      <c r="J13" s="338"/>
      <c r="K13" s="226"/>
    </row>
    <row r="14" spans="2:11" ht="15" customHeight="1">
      <c r="B14" s="229"/>
      <c r="C14" s="230"/>
      <c r="D14" s="338" t="s">
        <v>1225</v>
      </c>
      <c r="E14" s="338"/>
      <c r="F14" s="338"/>
      <c r="G14" s="338"/>
      <c r="H14" s="338"/>
      <c r="I14" s="338"/>
      <c r="J14" s="338"/>
      <c r="K14" s="226"/>
    </row>
    <row r="15" spans="2:11" ht="15" customHeight="1">
      <c r="B15" s="229"/>
      <c r="C15" s="230"/>
      <c r="D15" s="338" t="s">
        <v>1226</v>
      </c>
      <c r="E15" s="338"/>
      <c r="F15" s="338"/>
      <c r="G15" s="338"/>
      <c r="H15" s="338"/>
      <c r="I15" s="338"/>
      <c r="J15" s="338"/>
      <c r="K15" s="226"/>
    </row>
    <row r="16" spans="2:11" ht="15" customHeight="1">
      <c r="B16" s="229"/>
      <c r="C16" s="230"/>
      <c r="D16" s="230"/>
      <c r="E16" s="231" t="s">
        <v>76</v>
      </c>
      <c r="F16" s="338" t="s">
        <v>1227</v>
      </c>
      <c r="G16" s="338"/>
      <c r="H16" s="338"/>
      <c r="I16" s="338"/>
      <c r="J16" s="338"/>
      <c r="K16" s="226"/>
    </row>
    <row r="17" spans="2:11" ht="15" customHeight="1">
      <c r="B17" s="229"/>
      <c r="C17" s="230"/>
      <c r="D17" s="230"/>
      <c r="E17" s="231" t="s">
        <v>1228</v>
      </c>
      <c r="F17" s="338" t="s">
        <v>1229</v>
      </c>
      <c r="G17" s="338"/>
      <c r="H17" s="338"/>
      <c r="I17" s="338"/>
      <c r="J17" s="338"/>
      <c r="K17" s="226"/>
    </row>
    <row r="18" spans="2:11" ht="15" customHeight="1">
      <c r="B18" s="229"/>
      <c r="C18" s="230"/>
      <c r="D18" s="230"/>
      <c r="E18" s="231" t="s">
        <v>1230</v>
      </c>
      <c r="F18" s="338" t="s">
        <v>1231</v>
      </c>
      <c r="G18" s="338"/>
      <c r="H18" s="338"/>
      <c r="I18" s="338"/>
      <c r="J18" s="338"/>
      <c r="K18" s="226"/>
    </row>
    <row r="19" spans="2:11" ht="15" customHeight="1">
      <c r="B19" s="229"/>
      <c r="C19" s="230"/>
      <c r="D19" s="230"/>
      <c r="E19" s="231" t="s">
        <v>89</v>
      </c>
      <c r="F19" s="338" t="s">
        <v>1232</v>
      </c>
      <c r="G19" s="338"/>
      <c r="H19" s="338"/>
      <c r="I19" s="338"/>
      <c r="J19" s="338"/>
      <c r="K19" s="226"/>
    </row>
    <row r="20" spans="2:11" ht="15" customHeight="1">
      <c r="B20" s="229"/>
      <c r="C20" s="230"/>
      <c r="D20" s="230"/>
      <c r="E20" s="231" t="s">
        <v>1233</v>
      </c>
      <c r="F20" s="338" t="s">
        <v>1056</v>
      </c>
      <c r="G20" s="338"/>
      <c r="H20" s="338"/>
      <c r="I20" s="338"/>
      <c r="J20" s="338"/>
      <c r="K20" s="226"/>
    </row>
    <row r="21" spans="2:11" ht="15" customHeight="1">
      <c r="B21" s="229"/>
      <c r="C21" s="230"/>
      <c r="D21" s="230"/>
      <c r="E21" s="231" t="s">
        <v>1234</v>
      </c>
      <c r="F21" s="338" t="s">
        <v>1235</v>
      </c>
      <c r="G21" s="338"/>
      <c r="H21" s="338"/>
      <c r="I21" s="338"/>
      <c r="J21" s="338"/>
      <c r="K21" s="226"/>
    </row>
    <row r="22" spans="2:11" ht="12.75" customHeight="1">
      <c r="B22" s="229"/>
      <c r="C22" s="230"/>
      <c r="D22" s="230"/>
      <c r="E22" s="230"/>
      <c r="F22" s="230"/>
      <c r="G22" s="230"/>
      <c r="H22" s="230"/>
      <c r="I22" s="230"/>
      <c r="J22" s="230"/>
      <c r="K22" s="226"/>
    </row>
    <row r="23" spans="2:11" ht="15" customHeight="1">
      <c r="B23" s="229"/>
      <c r="C23" s="338" t="s">
        <v>1236</v>
      </c>
      <c r="D23" s="338"/>
      <c r="E23" s="338"/>
      <c r="F23" s="338"/>
      <c r="G23" s="338"/>
      <c r="H23" s="338"/>
      <c r="I23" s="338"/>
      <c r="J23" s="338"/>
      <c r="K23" s="226"/>
    </row>
    <row r="24" spans="2:11" ht="15" customHeight="1">
      <c r="B24" s="229"/>
      <c r="C24" s="338" t="s">
        <v>1237</v>
      </c>
      <c r="D24" s="338"/>
      <c r="E24" s="338"/>
      <c r="F24" s="338"/>
      <c r="G24" s="338"/>
      <c r="H24" s="338"/>
      <c r="I24" s="338"/>
      <c r="J24" s="338"/>
      <c r="K24" s="226"/>
    </row>
    <row r="25" spans="2:11" ht="15" customHeight="1">
      <c r="B25" s="229"/>
      <c r="C25" s="228"/>
      <c r="D25" s="338" t="s">
        <v>1238</v>
      </c>
      <c r="E25" s="338"/>
      <c r="F25" s="338"/>
      <c r="G25" s="338"/>
      <c r="H25" s="338"/>
      <c r="I25" s="338"/>
      <c r="J25" s="338"/>
      <c r="K25" s="226"/>
    </row>
    <row r="26" spans="2:11" ht="15" customHeight="1">
      <c r="B26" s="229"/>
      <c r="C26" s="230"/>
      <c r="D26" s="338" t="s">
        <v>1239</v>
      </c>
      <c r="E26" s="338"/>
      <c r="F26" s="338"/>
      <c r="G26" s="338"/>
      <c r="H26" s="338"/>
      <c r="I26" s="338"/>
      <c r="J26" s="338"/>
      <c r="K26" s="226"/>
    </row>
    <row r="27" spans="2:11" ht="12.75" customHeight="1">
      <c r="B27" s="229"/>
      <c r="C27" s="230"/>
      <c r="D27" s="230"/>
      <c r="E27" s="230"/>
      <c r="F27" s="230"/>
      <c r="G27" s="230"/>
      <c r="H27" s="230"/>
      <c r="I27" s="230"/>
      <c r="J27" s="230"/>
      <c r="K27" s="226"/>
    </row>
    <row r="28" spans="2:11" ht="15" customHeight="1">
      <c r="B28" s="229"/>
      <c r="C28" s="230"/>
      <c r="D28" s="338" t="s">
        <v>1240</v>
      </c>
      <c r="E28" s="338"/>
      <c r="F28" s="338"/>
      <c r="G28" s="338"/>
      <c r="H28" s="338"/>
      <c r="I28" s="338"/>
      <c r="J28" s="338"/>
      <c r="K28" s="226"/>
    </row>
    <row r="29" spans="2:11" ht="15" customHeight="1">
      <c r="B29" s="229"/>
      <c r="C29" s="230"/>
      <c r="D29" s="338" t="s">
        <v>1241</v>
      </c>
      <c r="E29" s="338"/>
      <c r="F29" s="338"/>
      <c r="G29" s="338"/>
      <c r="H29" s="338"/>
      <c r="I29" s="338"/>
      <c r="J29" s="338"/>
      <c r="K29" s="226"/>
    </row>
    <row r="30" spans="2:11" ht="12.75" customHeight="1">
      <c r="B30" s="229"/>
      <c r="C30" s="230"/>
      <c r="D30" s="230"/>
      <c r="E30" s="230"/>
      <c r="F30" s="230"/>
      <c r="G30" s="230"/>
      <c r="H30" s="230"/>
      <c r="I30" s="230"/>
      <c r="J30" s="230"/>
      <c r="K30" s="226"/>
    </row>
    <row r="31" spans="2:11" ht="15" customHeight="1">
      <c r="B31" s="229"/>
      <c r="C31" s="230"/>
      <c r="D31" s="338" t="s">
        <v>1242</v>
      </c>
      <c r="E31" s="338"/>
      <c r="F31" s="338"/>
      <c r="G31" s="338"/>
      <c r="H31" s="338"/>
      <c r="I31" s="338"/>
      <c r="J31" s="338"/>
      <c r="K31" s="226"/>
    </row>
    <row r="32" spans="2:11" ht="15" customHeight="1">
      <c r="B32" s="229"/>
      <c r="C32" s="230"/>
      <c r="D32" s="338" t="s">
        <v>1243</v>
      </c>
      <c r="E32" s="338"/>
      <c r="F32" s="338"/>
      <c r="G32" s="338"/>
      <c r="H32" s="338"/>
      <c r="I32" s="338"/>
      <c r="J32" s="338"/>
      <c r="K32" s="226"/>
    </row>
    <row r="33" spans="2:11" ht="15" customHeight="1">
      <c r="B33" s="229"/>
      <c r="C33" s="230"/>
      <c r="D33" s="338" t="s">
        <v>1244</v>
      </c>
      <c r="E33" s="338"/>
      <c r="F33" s="338"/>
      <c r="G33" s="338"/>
      <c r="H33" s="338"/>
      <c r="I33" s="338"/>
      <c r="J33" s="338"/>
      <c r="K33" s="226"/>
    </row>
    <row r="34" spans="2:11" ht="15" customHeight="1">
      <c r="B34" s="229"/>
      <c r="C34" s="230"/>
      <c r="D34" s="228"/>
      <c r="E34" s="232" t="s">
        <v>118</v>
      </c>
      <c r="F34" s="228"/>
      <c r="G34" s="338" t="s">
        <v>1245</v>
      </c>
      <c r="H34" s="338"/>
      <c r="I34" s="338"/>
      <c r="J34" s="338"/>
      <c r="K34" s="226"/>
    </row>
    <row r="35" spans="2:11" ht="30.75" customHeight="1">
      <c r="B35" s="229"/>
      <c r="C35" s="230"/>
      <c r="D35" s="228"/>
      <c r="E35" s="232" t="s">
        <v>1246</v>
      </c>
      <c r="F35" s="228"/>
      <c r="G35" s="338" t="s">
        <v>1247</v>
      </c>
      <c r="H35" s="338"/>
      <c r="I35" s="338"/>
      <c r="J35" s="338"/>
      <c r="K35" s="226"/>
    </row>
    <row r="36" spans="2:11" ht="15" customHeight="1">
      <c r="B36" s="229"/>
      <c r="C36" s="230"/>
      <c r="D36" s="228"/>
      <c r="E36" s="232" t="s">
        <v>52</v>
      </c>
      <c r="F36" s="228"/>
      <c r="G36" s="338" t="s">
        <v>1248</v>
      </c>
      <c r="H36" s="338"/>
      <c r="I36" s="338"/>
      <c r="J36" s="338"/>
      <c r="K36" s="226"/>
    </row>
    <row r="37" spans="2:11" ht="15" customHeight="1">
      <c r="B37" s="229"/>
      <c r="C37" s="230"/>
      <c r="D37" s="228"/>
      <c r="E37" s="232" t="s">
        <v>119</v>
      </c>
      <c r="F37" s="228"/>
      <c r="G37" s="338" t="s">
        <v>1249</v>
      </c>
      <c r="H37" s="338"/>
      <c r="I37" s="338"/>
      <c r="J37" s="338"/>
      <c r="K37" s="226"/>
    </row>
    <row r="38" spans="2:11" ht="15" customHeight="1">
      <c r="B38" s="229"/>
      <c r="C38" s="230"/>
      <c r="D38" s="228"/>
      <c r="E38" s="232" t="s">
        <v>120</v>
      </c>
      <c r="F38" s="228"/>
      <c r="G38" s="338" t="s">
        <v>1250</v>
      </c>
      <c r="H38" s="338"/>
      <c r="I38" s="338"/>
      <c r="J38" s="338"/>
      <c r="K38" s="226"/>
    </row>
    <row r="39" spans="2:11" ht="15" customHeight="1">
      <c r="B39" s="229"/>
      <c r="C39" s="230"/>
      <c r="D39" s="228"/>
      <c r="E39" s="232" t="s">
        <v>121</v>
      </c>
      <c r="F39" s="228"/>
      <c r="G39" s="338" t="s">
        <v>1251</v>
      </c>
      <c r="H39" s="338"/>
      <c r="I39" s="338"/>
      <c r="J39" s="338"/>
      <c r="K39" s="226"/>
    </row>
    <row r="40" spans="2:11" ht="15" customHeight="1">
      <c r="B40" s="229"/>
      <c r="C40" s="230"/>
      <c r="D40" s="228"/>
      <c r="E40" s="232" t="s">
        <v>1252</v>
      </c>
      <c r="F40" s="228"/>
      <c r="G40" s="338" t="s">
        <v>1253</v>
      </c>
      <c r="H40" s="338"/>
      <c r="I40" s="338"/>
      <c r="J40" s="338"/>
      <c r="K40" s="226"/>
    </row>
    <row r="41" spans="2:11" ht="15" customHeight="1">
      <c r="B41" s="229"/>
      <c r="C41" s="230"/>
      <c r="D41" s="228"/>
      <c r="E41" s="232"/>
      <c r="F41" s="228"/>
      <c r="G41" s="338" t="s">
        <v>1254</v>
      </c>
      <c r="H41" s="338"/>
      <c r="I41" s="338"/>
      <c r="J41" s="338"/>
      <c r="K41" s="226"/>
    </row>
    <row r="42" spans="2:11" ht="15" customHeight="1">
      <c r="B42" s="229"/>
      <c r="C42" s="230"/>
      <c r="D42" s="228"/>
      <c r="E42" s="232" t="s">
        <v>1255</v>
      </c>
      <c r="F42" s="228"/>
      <c r="G42" s="338" t="s">
        <v>1256</v>
      </c>
      <c r="H42" s="338"/>
      <c r="I42" s="338"/>
      <c r="J42" s="338"/>
      <c r="K42" s="226"/>
    </row>
    <row r="43" spans="2:11" ht="15" customHeight="1">
      <c r="B43" s="229"/>
      <c r="C43" s="230"/>
      <c r="D43" s="228"/>
      <c r="E43" s="232" t="s">
        <v>124</v>
      </c>
      <c r="F43" s="228"/>
      <c r="G43" s="338" t="s">
        <v>1257</v>
      </c>
      <c r="H43" s="338"/>
      <c r="I43" s="338"/>
      <c r="J43" s="338"/>
      <c r="K43" s="226"/>
    </row>
    <row r="44" spans="2:11" ht="12.75" customHeight="1">
      <c r="B44" s="229"/>
      <c r="C44" s="230"/>
      <c r="D44" s="228"/>
      <c r="E44" s="228"/>
      <c r="F44" s="228"/>
      <c r="G44" s="228"/>
      <c r="H44" s="228"/>
      <c r="I44" s="228"/>
      <c r="J44" s="228"/>
      <c r="K44" s="226"/>
    </row>
    <row r="45" spans="2:11" ht="15" customHeight="1">
      <c r="B45" s="229"/>
      <c r="C45" s="230"/>
      <c r="D45" s="338" t="s">
        <v>1258</v>
      </c>
      <c r="E45" s="338"/>
      <c r="F45" s="338"/>
      <c r="G45" s="338"/>
      <c r="H45" s="338"/>
      <c r="I45" s="338"/>
      <c r="J45" s="338"/>
      <c r="K45" s="226"/>
    </row>
    <row r="46" spans="2:11" ht="15" customHeight="1">
      <c r="B46" s="229"/>
      <c r="C46" s="230"/>
      <c r="D46" s="230"/>
      <c r="E46" s="338" t="s">
        <v>1259</v>
      </c>
      <c r="F46" s="338"/>
      <c r="G46" s="338"/>
      <c r="H46" s="338"/>
      <c r="I46" s="338"/>
      <c r="J46" s="338"/>
      <c r="K46" s="226"/>
    </row>
    <row r="47" spans="2:11" ht="15" customHeight="1">
      <c r="B47" s="229"/>
      <c r="C47" s="230"/>
      <c r="D47" s="230"/>
      <c r="E47" s="338" t="s">
        <v>1260</v>
      </c>
      <c r="F47" s="338"/>
      <c r="G47" s="338"/>
      <c r="H47" s="338"/>
      <c r="I47" s="338"/>
      <c r="J47" s="338"/>
      <c r="K47" s="226"/>
    </row>
    <row r="48" spans="2:11" ht="15" customHeight="1">
      <c r="B48" s="229"/>
      <c r="C48" s="230"/>
      <c r="D48" s="230"/>
      <c r="E48" s="338" t="s">
        <v>1261</v>
      </c>
      <c r="F48" s="338"/>
      <c r="G48" s="338"/>
      <c r="H48" s="338"/>
      <c r="I48" s="338"/>
      <c r="J48" s="338"/>
      <c r="K48" s="226"/>
    </row>
    <row r="49" spans="2:11" ht="15" customHeight="1">
      <c r="B49" s="229"/>
      <c r="C49" s="230"/>
      <c r="D49" s="338" t="s">
        <v>1262</v>
      </c>
      <c r="E49" s="338"/>
      <c r="F49" s="338"/>
      <c r="G49" s="338"/>
      <c r="H49" s="338"/>
      <c r="I49" s="338"/>
      <c r="J49" s="338"/>
      <c r="K49" s="226"/>
    </row>
    <row r="50" spans="2:11" ht="25.5" customHeight="1">
      <c r="B50" s="225"/>
      <c r="C50" s="341" t="s">
        <v>1263</v>
      </c>
      <c r="D50" s="341"/>
      <c r="E50" s="341"/>
      <c r="F50" s="341"/>
      <c r="G50" s="341"/>
      <c r="H50" s="341"/>
      <c r="I50" s="341"/>
      <c r="J50" s="341"/>
      <c r="K50" s="226"/>
    </row>
    <row r="51" spans="2:11" ht="5.25" customHeight="1">
      <c r="B51" s="225"/>
      <c r="C51" s="227"/>
      <c r="D51" s="227"/>
      <c r="E51" s="227"/>
      <c r="F51" s="227"/>
      <c r="G51" s="227"/>
      <c r="H51" s="227"/>
      <c r="I51" s="227"/>
      <c r="J51" s="227"/>
      <c r="K51" s="226"/>
    </row>
    <row r="52" spans="2:11" ht="15" customHeight="1">
      <c r="B52" s="225"/>
      <c r="C52" s="338" t="s">
        <v>1264</v>
      </c>
      <c r="D52" s="338"/>
      <c r="E52" s="338"/>
      <c r="F52" s="338"/>
      <c r="G52" s="338"/>
      <c r="H52" s="338"/>
      <c r="I52" s="338"/>
      <c r="J52" s="338"/>
      <c r="K52" s="226"/>
    </row>
    <row r="53" spans="2:11" ht="15" customHeight="1">
      <c r="B53" s="225"/>
      <c r="C53" s="338" t="s">
        <v>1265</v>
      </c>
      <c r="D53" s="338"/>
      <c r="E53" s="338"/>
      <c r="F53" s="338"/>
      <c r="G53" s="338"/>
      <c r="H53" s="338"/>
      <c r="I53" s="338"/>
      <c r="J53" s="338"/>
      <c r="K53" s="226"/>
    </row>
    <row r="54" spans="2:11" ht="12.75" customHeight="1">
      <c r="B54" s="225"/>
      <c r="C54" s="228"/>
      <c r="D54" s="228"/>
      <c r="E54" s="228"/>
      <c r="F54" s="228"/>
      <c r="G54" s="228"/>
      <c r="H54" s="228"/>
      <c r="I54" s="228"/>
      <c r="J54" s="228"/>
      <c r="K54" s="226"/>
    </row>
    <row r="55" spans="2:11" ht="15" customHeight="1">
      <c r="B55" s="225"/>
      <c r="C55" s="338" t="s">
        <v>1266</v>
      </c>
      <c r="D55" s="338"/>
      <c r="E55" s="338"/>
      <c r="F55" s="338"/>
      <c r="G55" s="338"/>
      <c r="H55" s="338"/>
      <c r="I55" s="338"/>
      <c r="J55" s="338"/>
      <c r="K55" s="226"/>
    </row>
    <row r="56" spans="2:11" ht="15" customHeight="1">
      <c r="B56" s="225"/>
      <c r="C56" s="230"/>
      <c r="D56" s="338" t="s">
        <v>1267</v>
      </c>
      <c r="E56" s="338"/>
      <c r="F56" s="338"/>
      <c r="G56" s="338"/>
      <c r="H56" s="338"/>
      <c r="I56" s="338"/>
      <c r="J56" s="338"/>
      <c r="K56" s="226"/>
    </row>
    <row r="57" spans="2:11" ht="15" customHeight="1">
      <c r="B57" s="225"/>
      <c r="C57" s="230"/>
      <c r="D57" s="338" t="s">
        <v>1268</v>
      </c>
      <c r="E57" s="338"/>
      <c r="F57" s="338"/>
      <c r="G57" s="338"/>
      <c r="H57" s="338"/>
      <c r="I57" s="338"/>
      <c r="J57" s="338"/>
      <c r="K57" s="226"/>
    </row>
    <row r="58" spans="2:11" ht="15" customHeight="1">
      <c r="B58" s="225"/>
      <c r="C58" s="230"/>
      <c r="D58" s="338" t="s">
        <v>1269</v>
      </c>
      <c r="E58" s="338"/>
      <c r="F58" s="338"/>
      <c r="G58" s="338"/>
      <c r="H58" s="338"/>
      <c r="I58" s="338"/>
      <c r="J58" s="338"/>
      <c r="K58" s="226"/>
    </row>
    <row r="59" spans="2:11" ht="15" customHeight="1">
      <c r="B59" s="225"/>
      <c r="C59" s="230"/>
      <c r="D59" s="338" t="s">
        <v>1270</v>
      </c>
      <c r="E59" s="338"/>
      <c r="F59" s="338"/>
      <c r="G59" s="338"/>
      <c r="H59" s="338"/>
      <c r="I59" s="338"/>
      <c r="J59" s="338"/>
      <c r="K59" s="226"/>
    </row>
    <row r="60" spans="2:11" ht="15" customHeight="1">
      <c r="B60" s="225"/>
      <c r="C60" s="230"/>
      <c r="D60" s="340" t="s">
        <v>1271</v>
      </c>
      <c r="E60" s="340"/>
      <c r="F60" s="340"/>
      <c r="G60" s="340"/>
      <c r="H60" s="340"/>
      <c r="I60" s="340"/>
      <c r="J60" s="340"/>
      <c r="K60" s="226"/>
    </row>
    <row r="61" spans="2:11" ht="15" customHeight="1">
      <c r="B61" s="225"/>
      <c r="C61" s="230"/>
      <c r="D61" s="338" t="s">
        <v>1272</v>
      </c>
      <c r="E61" s="338"/>
      <c r="F61" s="338"/>
      <c r="G61" s="338"/>
      <c r="H61" s="338"/>
      <c r="I61" s="338"/>
      <c r="J61" s="338"/>
      <c r="K61" s="226"/>
    </row>
    <row r="62" spans="2:11" ht="12.75" customHeight="1">
      <c r="B62" s="225"/>
      <c r="C62" s="230"/>
      <c r="D62" s="230"/>
      <c r="E62" s="233"/>
      <c r="F62" s="230"/>
      <c r="G62" s="230"/>
      <c r="H62" s="230"/>
      <c r="I62" s="230"/>
      <c r="J62" s="230"/>
      <c r="K62" s="226"/>
    </row>
    <row r="63" spans="2:11" ht="15" customHeight="1">
      <c r="B63" s="225"/>
      <c r="C63" s="230"/>
      <c r="D63" s="338" t="s">
        <v>1273</v>
      </c>
      <c r="E63" s="338"/>
      <c r="F63" s="338"/>
      <c r="G63" s="338"/>
      <c r="H63" s="338"/>
      <c r="I63" s="338"/>
      <c r="J63" s="338"/>
      <c r="K63" s="226"/>
    </row>
    <row r="64" spans="2:11" ht="15" customHeight="1">
      <c r="B64" s="225"/>
      <c r="C64" s="230"/>
      <c r="D64" s="340" t="s">
        <v>1274</v>
      </c>
      <c r="E64" s="340"/>
      <c r="F64" s="340"/>
      <c r="G64" s="340"/>
      <c r="H64" s="340"/>
      <c r="I64" s="340"/>
      <c r="J64" s="340"/>
      <c r="K64" s="226"/>
    </row>
    <row r="65" spans="2:11" ht="15" customHeight="1">
      <c r="B65" s="225"/>
      <c r="C65" s="230"/>
      <c r="D65" s="338" t="s">
        <v>1275</v>
      </c>
      <c r="E65" s="338"/>
      <c r="F65" s="338"/>
      <c r="G65" s="338"/>
      <c r="H65" s="338"/>
      <c r="I65" s="338"/>
      <c r="J65" s="338"/>
      <c r="K65" s="226"/>
    </row>
    <row r="66" spans="2:11" ht="15" customHeight="1">
      <c r="B66" s="225"/>
      <c r="C66" s="230"/>
      <c r="D66" s="338" t="s">
        <v>1276</v>
      </c>
      <c r="E66" s="338"/>
      <c r="F66" s="338"/>
      <c r="G66" s="338"/>
      <c r="H66" s="338"/>
      <c r="I66" s="338"/>
      <c r="J66" s="338"/>
      <c r="K66" s="226"/>
    </row>
    <row r="67" spans="2:11" ht="15" customHeight="1">
      <c r="B67" s="225"/>
      <c r="C67" s="230"/>
      <c r="D67" s="338" t="s">
        <v>1277</v>
      </c>
      <c r="E67" s="338"/>
      <c r="F67" s="338"/>
      <c r="G67" s="338"/>
      <c r="H67" s="338"/>
      <c r="I67" s="338"/>
      <c r="J67" s="338"/>
      <c r="K67" s="226"/>
    </row>
    <row r="68" spans="2:11" ht="15" customHeight="1">
      <c r="B68" s="225"/>
      <c r="C68" s="230"/>
      <c r="D68" s="338" t="s">
        <v>1278</v>
      </c>
      <c r="E68" s="338"/>
      <c r="F68" s="338"/>
      <c r="G68" s="338"/>
      <c r="H68" s="338"/>
      <c r="I68" s="338"/>
      <c r="J68" s="338"/>
      <c r="K68" s="226"/>
    </row>
    <row r="69" spans="2:11" ht="12.75" customHeight="1">
      <c r="B69" s="234"/>
      <c r="C69" s="235"/>
      <c r="D69" s="235"/>
      <c r="E69" s="235"/>
      <c r="F69" s="235"/>
      <c r="G69" s="235"/>
      <c r="H69" s="235"/>
      <c r="I69" s="235"/>
      <c r="J69" s="235"/>
      <c r="K69" s="236"/>
    </row>
    <row r="70" spans="2:11" ht="18.75" customHeight="1">
      <c r="B70" s="237"/>
      <c r="C70" s="237"/>
      <c r="D70" s="237"/>
      <c r="E70" s="237"/>
      <c r="F70" s="237"/>
      <c r="G70" s="237"/>
      <c r="H70" s="237"/>
      <c r="I70" s="237"/>
      <c r="J70" s="237"/>
      <c r="K70" s="238"/>
    </row>
    <row r="71" spans="2:11" ht="18.75" customHeight="1"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  <row r="72" spans="2:11" ht="7.5" customHeight="1">
      <c r="B72" s="239"/>
      <c r="C72" s="240"/>
      <c r="D72" s="240"/>
      <c r="E72" s="240"/>
      <c r="F72" s="240"/>
      <c r="G72" s="240"/>
      <c r="H72" s="240"/>
      <c r="I72" s="240"/>
      <c r="J72" s="240"/>
      <c r="K72" s="241"/>
    </row>
    <row r="73" spans="2:11" ht="45" customHeight="1">
      <c r="B73" s="242"/>
      <c r="C73" s="339" t="s">
        <v>1216</v>
      </c>
      <c r="D73" s="339"/>
      <c r="E73" s="339"/>
      <c r="F73" s="339"/>
      <c r="G73" s="339"/>
      <c r="H73" s="339"/>
      <c r="I73" s="339"/>
      <c r="J73" s="339"/>
      <c r="K73" s="243"/>
    </row>
    <row r="74" spans="2:11" ht="17.25" customHeight="1">
      <c r="B74" s="242"/>
      <c r="C74" s="244" t="s">
        <v>1279</v>
      </c>
      <c r="D74" s="244"/>
      <c r="E74" s="244"/>
      <c r="F74" s="244" t="s">
        <v>1280</v>
      </c>
      <c r="G74" s="245"/>
      <c r="H74" s="244" t="s">
        <v>119</v>
      </c>
      <c r="I74" s="244" t="s">
        <v>56</v>
      </c>
      <c r="J74" s="244" t="s">
        <v>1281</v>
      </c>
      <c r="K74" s="243"/>
    </row>
    <row r="75" spans="2:11" ht="17.25" customHeight="1">
      <c r="B75" s="242"/>
      <c r="C75" s="246" t="s">
        <v>1282</v>
      </c>
      <c r="D75" s="246"/>
      <c r="E75" s="246"/>
      <c r="F75" s="247" t="s">
        <v>1283</v>
      </c>
      <c r="G75" s="248"/>
      <c r="H75" s="246"/>
      <c r="I75" s="246"/>
      <c r="J75" s="246" t="s">
        <v>1284</v>
      </c>
      <c r="K75" s="243"/>
    </row>
    <row r="76" spans="2:11" ht="5.25" customHeight="1">
      <c r="B76" s="242"/>
      <c r="C76" s="249"/>
      <c r="D76" s="249"/>
      <c r="E76" s="249"/>
      <c r="F76" s="249"/>
      <c r="G76" s="250"/>
      <c r="H76" s="249"/>
      <c r="I76" s="249"/>
      <c r="J76" s="249"/>
      <c r="K76" s="243"/>
    </row>
    <row r="77" spans="2:11" ht="15" customHeight="1">
      <c r="B77" s="242"/>
      <c r="C77" s="232" t="s">
        <v>52</v>
      </c>
      <c r="D77" s="249"/>
      <c r="E77" s="249"/>
      <c r="F77" s="251" t="s">
        <v>1285</v>
      </c>
      <c r="G77" s="250"/>
      <c r="H77" s="232" t="s">
        <v>1286</v>
      </c>
      <c r="I77" s="232" t="s">
        <v>1287</v>
      </c>
      <c r="J77" s="232">
        <v>20</v>
      </c>
      <c r="K77" s="243"/>
    </row>
    <row r="78" spans="2:11" ht="15" customHeight="1">
      <c r="B78" s="242"/>
      <c r="C78" s="232" t="s">
        <v>1288</v>
      </c>
      <c r="D78" s="232"/>
      <c r="E78" s="232"/>
      <c r="F78" s="251" t="s">
        <v>1285</v>
      </c>
      <c r="G78" s="250"/>
      <c r="H78" s="232" t="s">
        <v>1289</v>
      </c>
      <c r="I78" s="232" t="s">
        <v>1287</v>
      </c>
      <c r="J78" s="232">
        <v>120</v>
      </c>
      <c r="K78" s="243"/>
    </row>
    <row r="79" spans="2:11" ht="15" customHeight="1">
      <c r="B79" s="252"/>
      <c r="C79" s="232" t="s">
        <v>1290</v>
      </c>
      <c r="D79" s="232"/>
      <c r="E79" s="232"/>
      <c r="F79" s="251" t="s">
        <v>1291</v>
      </c>
      <c r="G79" s="250"/>
      <c r="H79" s="232" t="s">
        <v>1292</v>
      </c>
      <c r="I79" s="232" t="s">
        <v>1287</v>
      </c>
      <c r="J79" s="232">
        <v>50</v>
      </c>
      <c r="K79" s="243"/>
    </row>
    <row r="80" spans="2:11" ht="15" customHeight="1">
      <c r="B80" s="252"/>
      <c r="C80" s="232" t="s">
        <v>1293</v>
      </c>
      <c r="D80" s="232"/>
      <c r="E80" s="232"/>
      <c r="F80" s="251" t="s">
        <v>1285</v>
      </c>
      <c r="G80" s="250"/>
      <c r="H80" s="232" t="s">
        <v>1294</v>
      </c>
      <c r="I80" s="232" t="s">
        <v>1295</v>
      </c>
      <c r="J80" s="232"/>
      <c r="K80" s="243"/>
    </row>
    <row r="81" spans="2:11" ht="15" customHeight="1">
      <c r="B81" s="252"/>
      <c r="C81" s="253" t="s">
        <v>1296</v>
      </c>
      <c r="D81" s="253"/>
      <c r="E81" s="253"/>
      <c r="F81" s="254" t="s">
        <v>1291</v>
      </c>
      <c r="G81" s="253"/>
      <c r="H81" s="253" t="s">
        <v>1297</v>
      </c>
      <c r="I81" s="253" t="s">
        <v>1287</v>
      </c>
      <c r="J81" s="253">
        <v>15</v>
      </c>
      <c r="K81" s="243"/>
    </row>
    <row r="82" spans="2:11" ht="15" customHeight="1">
      <c r="B82" s="252"/>
      <c r="C82" s="253" t="s">
        <v>1298</v>
      </c>
      <c r="D82" s="253"/>
      <c r="E82" s="253"/>
      <c r="F82" s="254" t="s">
        <v>1291</v>
      </c>
      <c r="G82" s="253"/>
      <c r="H82" s="253" t="s">
        <v>1299</v>
      </c>
      <c r="I82" s="253" t="s">
        <v>1287</v>
      </c>
      <c r="J82" s="253">
        <v>15</v>
      </c>
      <c r="K82" s="243"/>
    </row>
    <row r="83" spans="2:11" ht="15" customHeight="1">
      <c r="B83" s="252"/>
      <c r="C83" s="253" t="s">
        <v>1300</v>
      </c>
      <c r="D83" s="253"/>
      <c r="E83" s="253"/>
      <c r="F83" s="254" t="s">
        <v>1291</v>
      </c>
      <c r="G83" s="253"/>
      <c r="H83" s="253" t="s">
        <v>1301</v>
      </c>
      <c r="I83" s="253" t="s">
        <v>1287</v>
      </c>
      <c r="J83" s="253">
        <v>20</v>
      </c>
      <c r="K83" s="243"/>
    </row>
    <row r="84" spans="2:11" ht="15" customHeight="1">
      <c r="B84" s="252"/>
      <c r="C84" s="253" t="s">
        <v>1302</v>
      </c>
      <c r="D84" s="253"/>
      <c r="E84" s="253"/>
      <c r="F84" s="254" t="s">
        <v>1291</v>
      </c>
      <c r="G84" s="253"/>
      <c r="H84" s="253" t="s">
        <v>1303</v>
      </c>
      <c r="I84" s="253" t="s">
        <v>1287</v>
      </c>
      <c r="J84" s="253">
        <v>20</v>
      </c>
      <c r="K84" s="243"/>
    </row>
    <row r="85" spans="2:11" ht="15" customHeight="1">
      <c r="B85" s="252"/>
      <c r="C85" s="232" t="s">
        <v>1304</v>
      </c>
      <c r="D85" s="232"/>
      <c r="E85" s="232"/>
      <c r="F85" s="251" t="s">
        <v>1291</v>
      </c>
      <c r="G85" s="250"/>
      <c r="H85" s="232" t="s">
        <v>1305</v>
      </c>
      <c r="I85" s="232" t="s">
        <v>1287</v>
      </c>
      <c r="J85" s="232">
        <v>50</v>
      </c>
      <c r="K85" s="243"/>
    </row>
    <row r="86" spans="2:11" ht="15" customHeight="1">
      <c r="B86" s="252"/>
      <c r="C86" s="232" t="s">
        <v>1306</v>
      </c>
      <c r="D86" s="232"/>
      <c r="E86" s="232"/>
      <c r="F86" s="251" t="s">
        <v>1291</v>
      </c>
      <c r="G86" s="250"/>
      <c r="H86" s="232" t="s">
        <v>1307</v>
      </c>
      <c r="I86" s="232" t="s">
        <v>1287</v>
      </c>
      <c r="J86" s="232">
        <v>20</v>
      </c>
      <c r="K86" s="243"/>
    </row>
    <row r="87" spans="2:11" ht="15" customHeight="1">
      <c r="B87" s="252"/>
      <c r="C87" s="232" t="s">
        <v>1308</v>
      </c>
      <c r="D87" s="232"/>
      <c r="E87" s="232"/>
      <c r="F87" s="251" t="s">
        <v>1291</v>
      </c>
      <c r="G87" s="250"/>
      <c r="H87" s="232" t="s">
        <v>1309</v>
      </c>
      <c r="I87" s="232" t="s">
        <v>1287</v>
      </c>
      <c r="J87" s="232">
        <v>20</v>
      </c>
      <c r="K87" s="243"/>
    </row>
    <row r="88" spans="2:11" ht="15" customHeight="1">
      <c r="B88" s="252"/>
      <c r="C88" s="232" t="s">
        <v>1310</v>
      </c>
      <c r="D88" s="232"/>
      <c r="E88" s="232"/>
      <c r="F88" s="251" t="s">
        <v>1291</v>
      </c>
      <c r="G88" s="250"/>
      <c r="H88" s="232" t="s">
        <v>1311</v>
      </c>
      <c r="I88" s="232" t="s">
        <v>1287</v>
      </c>
      <c r="J88" s="232">
        <v>50</v>
      </c>
      <c r="K88" s="243"/>
    </row>
    <row r="89" spans="2:11" ht="15" customHeight="1">
      <c r="B89" s="252"/>
      <c r="C89" s="232" t="s">
        <v>1312</v>
      </c>
      <c r="D89" s="232"/>
      <c r="E89" s="232"/>
      <c r="F89" s="251" t="s">
        <v>1291</v>
      </c>
      <c r="G89" s="250"/>
      <c r="H89" s="232" t="s">
        <v>1312</v>
      </c>
      <c r="I89" s="232" t="s">
        <v>1287</v>
      </c>
      <c r="J89" s="232">
        <v>50</v>
      </c>
      <c r="K89" s="243"/>
    </row>
    <row r="90" spans="2:11" ht="15" customHeight="1">
      <c r="B90" s="252"/>
      <c r="C90" s="232" t="s">
        <v>125</v>
      </c>
      <c r="D90" s="232"/>
      <c r="E90" s="232"/>
      <c r="F90" s="251" t="s">
        <v>1291</v>
      </c>
      <c r="G90" s="250"/>
      <c r="H90" s="232" t="s">
        <v>1313</v>
      </c>
      <c r="I90" s="232" t="s">
        <v>1287</v>
      </c>
      <c r="J90" s="232">
        <v>255</v>
      </c>
      <c r="K90" s="243"/>
    </row>
    <row r="91" spans="2:11" ht="15" customHeight="1">
      <c r="B91" s="252"/>
      <c r="C91" s="232" t="s">
        <v>1314</v>
      </c>
      <c r="D91" s="232"/>
      <c r="E91" s="232"/>
      <c r="F91" s="251" t="s">
        <v>1285</v>
      </c>
      <c r="G91" s="250"/>
      <c r="H91" s="232" t="s">
        <v>1315</v>
      </c>
      <c r="I91" s="232" t="s">
        <v>1316</v>
      </c>
      <c r="J91" s="232"/>
      <c r="K91" s="243"/>
    </row>
    <row r="92" spans="2:11" ht="15" customHeight="1">
      <c r="B92" s="252"/>
      <c r="C92" s="232" t="s">
        <v>1317</v>
      </c>
      <c r="D92" s="232"/>
      <c r="E92" s="232"/>
      <c r="F92" s="251" t="s">
        <v>1285</v>
      </c>
      <c r="G92" s="250"/>
      <c r="H92" s="232" t="s">
        <v>1318</v>
      </c>
      <c r="I92" s="232" t="s">
        <v>1319</v>
      </c>
      <c r="J92" s="232"/>
      <c r="K92" s="243"/>
    </row>
    <row r="93" spans="2:11" ht="15" customHeight="1">
      <c r="B93" s="252"/>
      <c r="C93" s="232" t="s">
        <v>1320</v>
      </c>
      <c r="D93" s="232"/>
      <c r="E93" s="232"/>
      <c r="F93" s="251" t="s">
        <v>1285</v>
      </c>
      <c r="G93" s="250"/>
      <c r="H93" s="232" t="s">
        <v>1320</v>
      </c>
      <c r="I93" s="232" t="s">
        <v>1319</v>
      </c>
      <c r="J93" s="232"/>
      <c r="K93" s="243"/>
    </row>
    <row r="94" spans="2:11" ht="15" customHeight="1">
      <c r="B94" s="252"/>
      <c r="C94" s="232" t="s">
        <v>37</v>
      </c>
      <c r="D94" s="232"/>
      <c r="E94" s="232"/>
      <c r="F94" s="251" t="s">
        <v>1285</v>
      </c>
      <c r="G94" s="250"/>
      <c r="H94" s="232" t="s">
        <v>1321</v>
      </c>
      <c r="I94" s="232" t="s">
        <v>1319</v>
      </c>
      <c r="J94" s="232"/>
      <c r="K94" s="243"/>
    </row>
    <row r="95" spans="2:11" ht="15" customHeight="1">
      <c r="B95" s="252"/>
      <c r="C95" s="232" t="s">
        <v>47</v>
      </c>
      <c r="D95" s="232"/>
      <c r="E95" s="232"/>
      <c r="F95" s="251" t="s">
        <v>1285</v>
      </c>
      <c r="G95" s="250"/>
      <c r="H95" s="232" t="s">
        <v>1322</v>
      </c>
      <c r="I95" s="232" t="s">
        <v>1319</v>
      </c>
      <c r="J95" s="232"/>
      <c r="K95" s="243"/>
    </row>
    <row r="96" spans="2:11" ht="15" customHeight="1">
      <c r="B96" s="255"/>
      <c r="C96" s="256"/>
      <c r="D96" s="256"/>
      <c r="E96" s="256"/>
      <c r="F96" s="256"/>
      <c r="G96" s="256"/>
      <c r="H96" s="256"/>
      <c r="I96" s="256"/>
      <c r="J96" s="256"/>
      <c r="K96" s="257"/>
    </row>
    <row r="97" spans="2:11" ht="18.75" customHeight="1">
      <c r="B97" s="258"/>
      <c r="C97" s="259"/>
      <c r="D97" s="259"/>
      <c r="E97" s="259"/>
      <c r="F97" s="259"/>
      <c r="G97" s="259"/>
      <c r="H97" s="259"/>
      <c r="I97" s="259"/>
      <c r="J97" s="259"/>
      <c r="K97" s="258"/>
    </row>
    <row r="98" spans="2:11" ht="18.75" customHeight="1">
      <c r="B98" s="238"/>
      <c r="C98" s="238"/>
      <c r="D98" s="238"/>
      <c r="E98" s="238"/>
      <c r="F98" s="238"/>
      <c r="G98" s="238"/>
      <c r="H98" s="238"/>
      <c r="I98" s="238"/>
      <c r="J98" s="238"/>
      <c r="K98" s="238"/>
    </row>
    <row r="99" spans="2:11" ht="7.5" customHeight="1">
      <c r="B99" s="239"/>
      <c r="C99" s="240"/>
      <c r="D99" s="240"/>
      <c r="E99" s="240"/>
      <c r="F99" s="240"/>
      <c r="G99" s="240"/>
      <c r="H99" s="240"/>
      <c r="I99" s="240"/>
      <c r="J99" s="240"/>
      <c r="K99" s="241"/>
    </row>
    <row r="100" spans="2:11" ht="45" customHeight="1">
      <c r="B100" s="242"/>
      <c r="C100" s="339" t="s">
        <v>1323</v>
      </c>
      <c r="D100" s="339"/>
      <c r="E100" s="339"/>
      <c r="F100" s="339"/>
      <c r="G100" s="339"/>
      <c r="H100" s="339"/>
      <c r="I100" s="339"/>
      <c r="J100" s="339"/>
      <c r="K100" s="243"/>
    </row>
    <row r="101" spans="2:11" ht="17.25" customHeight="1">
      <c r="B101" s="242"/>
      <c r="C101" s="244" t="s">
        <v>1279</v>
      </c>
      <c r="D101" s="244"/>
      <c r="E101" s="244"/>
      <c r="F101" s="244" t="s">
        <v>1280</v>
      </c>
      <c r="G101" s="245"/>
      <c r="H101" s="244" t="s">
        <v>119</v>
      </c>
      <c r="I101" s="244" t="s">
        <v>56</v>
      </c>
      <c r="J101" s="244" t="s">
        <v>1281</v>
      </c>
      <c r="K101" s="243"/>
    </row>
    <row r="102" spans="2:11" ht="17.25" customHeight="1">
      <c r="B102" s="242"/>
      <c r="C102" s="246" t="s">
        <v>1282</v>
      </c>
      <c r="D102" s="246"/>
      <c r="E102" s="246"/>
      <c r="F102" s="247" t="s">
        <v>1283</v>
      </c>
      <c r="G102" s="248"/>
      <c r="H102" s="246"/>
      <c r="I102" s="246"/>
      <c r="J102" s="246" t="s">
        <v>1284</v>
      </c>
      <c r="K102" s="243"/>
    </row>
    <row r="103" spans="2:11" ht="5.25" customHeight="1">
      <c r="B103" s="242"/>
      <c r="C103" s="244"/>
      <c r="D103" s="244"/>
      <c r="E103" s="244"/>
      <c r="F103" s="244"/>
      <c r="G103" s="260"/>
      <c r="H103" s="244"/>
      <c r="I103" s="244"/>
      <c r="J103" s="244"/>
      <c r="K103" s="243"/>
    </row>
    <row r="104" spans="2:11" ht="15" customHeight="1">
      <c r="B104" s="242"/>
      <c r="C104" s="232" t="s">
        <v>52</v>
      </c>
      <c r="D104" s="249"/>
      <c r="E104" s="249"/>
      <c r="F104" s="251" t="s">
        <v>1285</v>
      </c>
      <c r="G104" s="260"/>
      <c r="H104" s="232" t="s">
        <v>1324</v>
      </c>
      <c r="I104" s="232" t="s">
        <v>1287</v>
      </c>
      <c r="J104" s="232">
        <v>20</v>
      </c>
      <c r="K104" s="243"/>
    </row>
    <row r="105" spans="2:11" ht="15" customHeight="1">
      <c r="B105" s="242"/>
      <c r="C105" s="232" t="s">
        <v>1288</v>
      </c>
      <c r="D105" s="232"/>
      <c r="E105" s="232"/>
      <c r="F105" s="251" t="s">
        <v>1285</v>
      </c>
      <c r="G105" s="232"/>
      <c r="H105" s="232" t="s">
        <v>1324</v>
      </c>
      <c r="I105" s="232" t="s">
        <v>1287</v>
      </c>
      <c r="J105" s="232">
        <v>120</v>
      </c>
      <c r="K105" s="243"/>
    </row>
    <row r="106" spans="2:11" ht="15" customHeight="1">
      <c r="B106" s="252"/>
      <c r="C106" s="232" t="s">
        <v>1290</v>
      </c>
      <c r="D106" s="232"/>
      <c r="E106" s="232"/>
      <c r="F106" s="251" t="s">
        <v>1291</v>
      </c>
      <c r="G106" s="232"/>
      <c r="H106" s="232" t="s">
        <v>1324</v>
      </c>
      <c r="I106" s="232" t="s">
        <v>1287</v>
      </c>
      <c r="J106" s="232">
        <v>50</v>
      </c>
      <c r="K106" s="243"/>
    </row>
    <row r="107" spans="2:11" ht="15" customHeight="1">
      <c r="B107" s="252"/>
      <c r="C107" s="232" t="s">
        <v>1293</v>
      </c>
      <c r="D107" s="232"/>
      <c r="E107" s="232"/>
      <c r="F107" s="251" t="s">
        <v>1285</v>
      </c>
      <c r="G107" s="232"/>
      <c r="H107" s="232" t="s">
        <v>1324</v>
      </c>
      <c r="I107" s="232" t="s">
        <v>1295</v>
      </c>
      <c r="J107" s="232"/>
      <c r="K107" s="243"/>
    </row>
    <row r="108" spans="2:11" ht="15" customHeight="1">
      <c r="B108" s="252"/>
      <c r="C108" s="232" t="s">
        <v>1304</v>
      </c>
      <c r="D108" s="232"/>
      <c r="E108" s="232"/>
      <c r="F108" s="251" t="s">
        <v>1291</v>
      </c>
      <c r="G108" s="232"/>
      <c r="H108" s="232" t="s">
        <v>1324</v>
      </c>
      <c r="I108" s="232" t="s">
        <v>1287</v>
      </c>
      <c r="J108" s="232">
        <v>50</v>
      </c>
      <c r="K108" s="243"/>
    </row>
    <row r="109" spans="2:11" ht="15" customHeight="1">
      <c r="B109" s="252"/>
      <c r="C109" s="232" t="s">
        <v>1312</v>
      </c>
      <c r="D109" s="232"/>
      <c r="E109" s="232"/>
      <c r="F109" s="251" t="s">
        <v>1291</v>
      </c>
      <c r="G109" s="232"/>
      <c r="H109" s="232" t="s">
        <v>1324</v>
      </c>
      <c r="I109" s="232" t="s">
        <v>1287</v>
      </c>
      <c r="J109" s="232">
        <v>50</v>
      </c>
      <c r="K109" s="243"/>
    </row>
    <row r="110" spans="2:11" ht="15" customHeight="1">
      <c r="B110" s="252"/>
      <c r="C110" s="232" t="s">
        <v>1310</v>
      </c>
      <c r="D110" s="232"/>
      <c r="E110" s="232"/>
      <c r="F110" s="251" t="s">
        <v>1291</v>
      </c>
      <c r="G110" s="232"/>
      <c r="H110" s="232" t="s">
        <v>1324</v>
      </c>
      <c r="I110" s="232" t="s">
        <v>1287</v>
      </c>
      <c r="J110" s="232">
        <v>50</v>
      </c>
      <c r="K110" s="243"/>
    </row>
    <row r="111" spans="2:11" ht="15" customHeight="1">
      <c r="B111" s="252"/>
      <c r="C111" s="232" t="s">
        <v>52</v>
      </c>
      <c r="D111" s="232"/>
      <c r="E111" s="232"/>
      <c r="F111" s="251" t="s">
        <v>1285</v>
      </c>
      <c r="G111" s="232"/>
      <c r="H111" s="232" t="s">
        <v>1325</v>
      </c>
      <c r="I111" s="232" t="s">
        <v>1287</v>
      </c>
      <c r="J111" s="232">
        <v>20</v>
      </c>
      <c r="K111" s="243"/>
    </row>
    <row r="112" spans="2:11" ht="15" customHeight="1">
      <c r="B112" s="252"/>
      <c r="C112" s="232" t="s">
        <v>1326</v>
      </c>
      <c r="D112" s="232"/>
      <c r="E112" s="232"/>
      <c r="F112" s="251" t="s">
        <v>1285</v>
      </c>
      <c r="G112" s="232"/>
      <c r="H112" s="232" t="s">
        <v>1327</v>
      </c>
      <c r="I112" s="232" t="s">
        <v>1287</v>
      </c>
      <c r="J112" s="232">
        <v>120</v>
      </c>
      <c r="K112" s="243"/>
    </row>
    <row r="113" spans="2:11" ht="15" customHeight="1">
      <c r="B113" s="252"/>
      <c r="C113" s="232" t="s">
        <v>37</v>
      </c>
      <c r="D113" s="232"/>
      <c r="E113" s="232"/>
      <c r="F113" s="251" t="s">
        <v>1285</v>
      </c>
      <c r="G113" s="232"/>
      <c r="H113" s="232" t="s">
        <v>1328</v>
      </c>
      <c r="I113" s="232" t="s">
        <v>1319</v>
      </c>
      <c r="J113" s="232"/>
      <c r="K113" s="243"/>
    </row>
    <row r="114" spans="2:11" ht="15" customHeight="1">
      <c r="B114" s="252"/>
      <c r="C114" s="232" t="s">
        <v>47</v>
      </c>
      <c r="D114" s="232"/>
      <c r="E114" s="232"/>
      <c r="F114" s="251" t="s">
        <v>1285</v>
      </c>
      <c r="G114" s="232"/>
      <c r="H114" s="232" t="s">
        <v>1329</v>
      </c>
      <c r="I114" s="232" t="s">
        <v>1319</v>
      </c>
      <c r="J114" s="232"/>
      <c r="K114" s="243"/>
    </row>
    <row r="115" spans="2:11" ht="15" customHeight="1">
      <c r="B115" s="252"/>
      <c r="C115" s="232" t="s">
        <v>56</v>
      </c>
      <c r="D115" s="232"/>
      <c r="E115" s="232"/>
      <c r="F115" s="251" t="s">
        <v>1285</v>
      </c>
      <c r="G115" s="232"/>
      <c r="H115" s="232" t="s">
        <v>1330</v>
      </c>
      <c r="I115" s="232" t="s">
        <v>1331</v>
      </c>
      <c r="J115" s="232"/>
      <c r="K115" s="243"/>
    </row>
    <row r="116" spans="2:11" ht="15" customHeight="1">
      <c r="B116" s="255"/>
      <c r="C116" s="261"/>
      <c r="D116" s="261"/>
      <c r="E116" s="261"/>
      <c r="F116" s="261"/>
      <c r="G116" s="261"/>
      <c r="H116" s="261"/>
      <c r="I116" s="261"/>
      <c r="J116" s="261"/>
      <c r="K116" s="257"/>
    </row>
    <row r="117" spans="2:11" ht="18.75" customHeight="1">
      <c r="B117" s="262"/>
      <c r="C117" s="228"/>
      <c r="D117" s="228"/>
      <c r="E117" s="228"/>
      <c r="F117" s="263"/>
      <c r="G117" s="228"/>
      <c r="H117" s="228"/>
      <c r="I117" s="228"/>
      <c r="J117" s="228"/>
      <c r="K117" s="262"/>
    </row>
    <row r="118" spans="2:11" ht="18.75" customHeight="1"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</row>
    <row r="119" spans="2:11" ht="7.5" customHeight="1">
      <c r="B119" s="264"/>
      <c r="C119" s="265"/>
      <c r="D119" s="265"/>
      <c r="E119" s="265"/>
      <c r="F119" s="265"/>
      <c r="G119" s="265"/>
      <c r="H119" s="265"/>
      <c r="I119" s="265"/>
      <c r="J119" s="265"/>
      <c r="K119" s="266"/>
    </row>
    <row r="120" spans="2:11" ht="45" customHeight="1">
      <c r="B120" s="267"/>
      <c r="C120" s="336" t="s">
        <v>1332</v>
      </c>
      <c r="D120" s="336"/>
      <c r="E120" s="336"/>
      <c r="F120" s="336"/>
      <c r="G120" s="336"/>
      <c r="H120" s="336"/>
      <c r="I120" s="336"/>
      <c r="J120" s="336"/>
      <c r="K120" s="268"/>
    </row>
    <row r="121" spans="2:11" ht="17.25" customHeight="1">
      <c r="B121" s="269"/>
      <c r="C121" s="244" t="s">
        <v>1279</v>
      </c>
      <c r="D121" s="244"/>
      <c r="E121" s="244"/>
      <c r="F121" s="244" t="s">
        <v>1280</v>
      </c>
      <c r="G121" s="245"/>
      <c r="H121" s="244" t="s">
        <v>119</v>
      </c>
      <c r="I121" s="244" t="s">
        <v>56</v>
      </c>
      <c r="J121" s="244" t="s">
        <v>1281</v>
      </c>
      <c r="K121" s="270"/>
    </row>
    <row r="122" spans="2:11" ht="17.25" customHeight="1">
      <c r="B122" s="269"/>
      <c r="C122" s="246" t="s">
        <v>1282</v>
      </c>
      <c r="D122" s="246"/>
      <c r="E122" s="246"/>
      <c r="F122" s="247" t="s">
        <v>1283</v>
      </c>
      <c r="G122" s="248"/>
      <c r="H122" s="246"/>
      <c r="I122" s="246"/>
      <c r="J122" s="246" t="s">
        <v>1284</v>
      </c>
      <c r="K122" s="270"/>
    </row>
    <row r="123" spans="2:11" ht="5.25" customHeight="1">
      <c r="B123" s="271"/>
      <c r="C123" s="249"/>
      <c r="D123" s="249"/>
      <c r="E123" s="249"/>
      <c r="F123" s="249"/>
      <c r="G123" s="232"/>
      <c r="H123" s="249"/>
      <c r="I123" s="249"/>
      <c r="J123" s="249"/>
      <c r="K123" s="272"/>
    </row>
    <row r="124" spans="2:11" ht="15" customHeight="1">
      <c r="B124" s="271"/>
      <c r="C124" s="232" t="s">
        <v>1288</v>
      </c>
      <c r="D124" s="249"/>
      <c r="E124" s="249"/>
      <c r="F124" s="251" t="s">
        <v>1285</v>
      </c>
      <c r="G124" s="232"/>
      <c r="H124" s="232" t="s">
        <v>1324</v>
      </c>
      <c r="I124" s="232" t="s">
        <v>1287</v>
      </c>
      <c r="J124" s="232">
        <v>120</v>
      </c>
      <c r="K124" s="273"/>
    </row>
    <row r="125" spans="2:11" ht="15" customHeight="1">
      <c r="B125" s="271"/>
      <c r="C125" s="232" t="s">
        <v>1333</v>
      </c>
      <c r="D125" s="232"/>
      <c r="E125" s="232"/>
      <c r="F125" s="251" t="s">
        <v>1285</v>
      </c>
      <c r="G125" s="232"/>
      <c r="H125" s="232" t="s">
        <v>1334</v>
      </c>
      <c r="I125" s="232" t="s">
        <v>1287</v>
      </c>
      <c r="J125" s="232" t="s">
        <v>1335</v>
      </c>
      <c r="K125" s="273"/>
    </row>
    <row r="126" spans="2:11" ht="15" customHeight="1">
      <c r="B126" s="271"/>
      <c r="C126" s="232" t="s">
        <v>1234</v>
      </c>
      <c r="D126" s="232"/>
      <c r="E126" s="232"/>
      <c r="F126" s="251" t="s">
        <v>1285</v>
      </c>
      <c r="G126" s="232"/>
      <c r="H126" s="232" t="s">
        <v>1336</v>
      </c>
      <c r="I126" s="232" t="s">
        <v>1287</v>
      </c>
      <c r="J126" s="232" t="s">
        <v>1335</v>
      </c>
      <c r="K126" s="273"/>
    </row>
    <row r="127" spans="2:11" ht="15" customHeight="1">
      <c r="B127" s="271"/>
      <c r="C127" s="232" t="s">
        <v>1296</v>
      </c>
      <c r="D127" s="232"/>
      <c r="E127" s="232"/>
      <c r="F127" s="251" t="s">
        <v>1291</v>
      </c>
      <c r="G127" s="232"/>
      <c r="H127" s="232" t="s">
        <v>1297</v>
      </c>
      <c r="I127" s="232" t="s">
        <v>1287</v>
      </c>
      <c r="J127" s="232">
        <v>15</v>
      </c>
      <c r="K127" s="273"/>
    </row>
    <row r="128" spans="2:11" ht="15" customHeight="1">
      <c r="B128" s="271"/>
      <c r="C128" s="253" t="s">
        <v>1298</v>
      </c>
      <c r="D128" s="253"/>
      <c r="E128" s="253"/>
      <c r="F128" s="254" t="s">
        <v>1291</v>
      </c>
      <c r="G128" s="253"/>
      <c r="H128" s="253" t="s">
        <v>1299</v>
      </c>
      <c r="I128" s="253" t="s">
        <v>1287</v>
      </c>
      <c r="J128" s="253">
        <v>15</v>
      </c>
      <c r="K128" s="273"/>
    </row>
    <row r="129" spans="2:11" ht="15" customHeight="1">
      <c r="B129" s="271"/>
      <c r="C129" s="253" t="s">
        <v>1300</v>
      </c>
      <c r="D129" s="253"/>
      <c r="E129" s="253"/>
      <c r="F129" s="254" t="s">
        <v>1291</v>
      </c>
      <c r="G129" s="253"/>
      <c r="H129" s="253" t="s">
        <v>1301</v>
      </c>
      <c r="I129" s="253" t="s">
        <v>1287</v>
      </c>
      <c r="J129" s="253">
        <v>20</v>
      </c>
      <c r="K129" s="273"/>
    </row>
    <row r="130" spans="2:11" ht="15" customHeight="1">
      <c r="B130" s="271"/>
      <c r="C130" s="253" t="s">
        <v>1302</v>
      </c>
      <c r="D130" s="253"/>
      <c r="E130" s="253"/>
      <c r="F130" s="254" t="s">
        <v>1291</v>
      </c>
      <c r="G130" s="253"/>
      <c r="H130" s="253" t="s">
        <v>1303</v>
      </c>
      <c r="I130" s="253" t="s">
        <v>1287</v>
      </c>
      <c r="J130" s="253">
        <v>20</v>
      </c>
      <c r="K130" s="273"/>
    </row>
    <row r="131" spans="2:11" ht="15" customHeight="1">
      <c r="B131" s="271"/>
      <c r="C131" s="232" t="s">
        <v>1290</v>
      </c>
      <c r="D131" s="232"/>
      <c r="E131" s="232"/>
      <c r="F131" s="251" t="s">
        <v>1291</v>
      </c>
      <c r="G131" s="232"/>
      <c r="H131" s="232" t="s">
        <v>1324</v>
      </c>
      <c r="I131" s="232" t="s">
        <v>1287</v>
      </c>
      <c r="J131" s="232">
        <v>50</v>
      </c>
      <c r="K131" s="273"/>
    </row>
    <row r="132" spans="2:11" ht="15" customHeight="1">
      <c r="B132" s="271"/>
      <c r="C132" s="232" t="s">
        <v>1304</v>
      </c>
      <c r="D132" s="232"/>
      <c r="E132" s="232"/>
      <c r="F132" s="251" t="s">
        <v>1291</v>
      </c>
      <c r="G132" s="232"/>
      <c r="H132" s="232" t="s">
        <v>1324</v>
      </c>
      <c r="I132" s="232" t="s">
        <v>1287</v>
      </c>
      <c r="J132" s="232">
        <v>50</v>
      </c>
      <c r="K132" s="273"/>
    </row>
    <row r="133" spans="2:11" ht="15" customHeight="1">
      <c r="B133" s="271"/>
      <c r="C133" s="232" t="s">
        <v>1310</v>
      </c>
      <c r="D133" s="232"/>
      <c r="E133" s="232"/>
      <c r="F133" s="251" t="s">
        <v>1291</v>
      </c>
      <c r="G133" s="232"/>
      <c r="H133" s="232" t="s">
        <v>1324</v>
      </c>
      <c r="I133" s="232" t="s">
        <v>1287</v>
      </c>
      <c r="J133" s="232">
        <v>50</v>
      </c>
      <c r="K133" s="273"/>
    </row>
    <row r="134" spans="2:11" ht="15" customHeight="1">
      <c r="B134" s="271"/>
      <c r="C134" s="232" t="s">
        <v>1312</v>
      </c>
      <c r="D134" s="232"/>
      <c r="E134" s="232"/>
      <c r="F134" s="251" t="s">
        <v>1291</v>
      </c>
      <c r="G134" s="232"/>
      <c r="H134" s="232" t="s">
        <v>1324</v>
      </c>
      <c r="I134" s="232" t="s">
        <v>1287</v>
      </c>
      <c r="J134" s="232">
        <v>50</v>
      </c>
      <c r="K134" s="273"/>
    </row>
    <row r="135" spans="2:11" ht="15" customHeight="1">
      <c r="B135" s="271"/>
      <c r="C135" s="232" t="s">
        <v>125</v>
      </c>
      <c r="D135" s="232"/>
      <c r="E135" s="232"/>
      <c r="F135" s="251" t="s">
        <v>1291</v>
      </c>
      <c r="G135" s="232"/>
      <c r="H135" s="232" t="s">
        <v>1337</v>
      </c>
      <c r="I135" s="232" t="s">
        <v>1287</v>
      </c>
      <c r="J135" s="232">
        <v>255</v>
      </c>
      <c r="K135" s="273"/>
    </row>
    <row r="136" spans="2:11" ht="15" customHeight="1">
      <c r="B136" s="271"/>
      <c r="C136" s="232" t="s">
        <v>1314</v>
      </c>
      <c r="D136" s="232"/>
      <c r="E136" s="232"/>
      <c r="F136" s="251" t="s">
        <v>1285</v>
      </c>
      <c r="G136" s="232"/>
      <c r="H136" s="232" t="s">
        <v>1338</v>
      </c>
      <c r="I136" s="232" t="s">
        <v>1316</v>
      </c>
      <c r="J136" s="232"/>
      <c r="K136" s="273"/>
    </row>
    <row r="137" spans="2:11" ht="15" customHeight="1">
      <c r="B137" s="271"/>
      <c r="C137" s="232" t="s">
        <v>1317</v>
      </c>
      <c r="D137" s="232"/>
      <c r="E137" s="232"/>
      <c r="F137" s="251" t="s">
        <v>1285</v>
      </c>
      <c r="G137" s="232"/>
      <c r="H137" s="232" t="s">
        <v>1339</v>
      </c>
      <c r="I137" s="232" t="s">
        <v>1319</v>
      </c>
      <c r="J137" s="232"/>
      <c r="K137" s="273"/>
    </row>
    <row r="138" spans="2:11" ht="15" customHeight="1">
      <c r="B138" s="271"/>
      <c r="C138" s="232" t="s">
        <v>1320</v>
      </c>
      <c r="D138" s="232"/>
      <c r="E138" s="232"/>
      <c r="F138" s="251" t="s">
        <v>1285</v>
      </c>
      <c r="G138" s="232"/>
      <c r="H138" s="232" t="s">
        <v>1320</v>
      </c>
      <c r="I138" s="232" t="s">
        <v>1319</v>
      </c>
      <c r="J138" s="232"/>
      <c r="K138" s="273"/>
    </row>
    <row r="139" spans="2:11" ht="15" customHeight="1">
      <c r="B139" s="271"/>
      <c r="C139" s="232" t="s">
        <v>37</v>
      </c>
      <c r="D139" s="232"/>
      <c r="E139" s="232"/>
      <c r="F139" s="251" t="s">
        <v>1285</v>
      </c>
      <c r="G139" s="232"/>
      <c r="H139" s="232" t="s">
        <v>1340</v>
      </c>
      <c r="I139" s="232" t="s">
        <v>1319</v>
      </c>
      <c r="J139" s="232"/>
      <c r="K139" s="273"/>
    </row>
    <row r="140" spans="2:11" ht="15" customHeight="1">
      <c r="B140" s="271"/>
      <c r="C140" s="232" t="s">
        <v>1341</v>
      </c>
      <c r="D140" s="232"/>
      <c r="E140" s="232"/>
      <c r="F140" s="251" t="s">
        <v>1285</v>
      </c>
      <c r="G140" s="232"/>
      <c r="H140" s="232" t="s">
        <v>1342</v>
      </c>
      <c r="I140" s="232" t="s">
        <v>1319</v>
      </c>
      <c r="J140" s="232"/>
      <c r="K140" s="273"/>
    </row>
    <row r="141" spans="2:11" ht="15" customHeight="1">
      <c r="B141" s="274"/>
      <c r="C141" s="275"/>
      <c r="D141" s="275"/>
      <c r="E141" s="275"/>
      <c r="F141" s="275"/>
      <c r="G141" s="275"/>
      <c r="H141" s="275"/>
      <c r="I141" s="275"/>
      <c r="J141" s="275"/>
      <c r="K141" s="276"/>
    </row>
    <row r="142" spans="2:11" ht="18.75" customHeight="1">
      <c r="B142" s="228"/>
      <c r="C142" s="228"/>
      <c r="D142" s="228"/>
      <c r="E142" s="228"/>
      <c r="F142" s="263"/>
      <c r="G142" s="228"/>
      <c r="H142" s="228"/>
      <c r="I142" s="228"/>
      <c r="J142" s="228"/>
      <c r="K142" s="228"/>
    </row>
    <row r="143" spans="2:11" ht="18.75" customHeight="1"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</row>
    <row r="144" spans="2:11" ht="7.5" customHeight="1">
      <c r="B144" s="239"/>
      <c r="C144" s="240"/>
      <c r="D144" s="240"/>
      <c r="E144" s="240"/>
      <c r="F144" s="240"/>
      <c r="G144" s="240"/>
      <c r="H144" s="240"/>
      <c r="I144" s="240"/>
      <c r="J144" s="240"/>
      <c r="K144" s="241"/>
    </row>
    <row r="145" spans="2:11" ht="45" customHeight="1">
      <c r="B145" s="242"/>
      <c r="C145" s="339" t="s">
        <v>1343</v>
      </c>
      <c r="D145" s="339"/>
      <c r="E145" s="339"/>
      <c r="F145" s="339"/>
      <c r="G145" s="339"/>
      <c r="H145" s="339"/>
      <c r="I145" s="339"/>
      <c r="J145" s="339"/>
      <c r="K145" s="243"/>
    </row>
    <row r="146" spans="2:11" ht="17.25" customHeight="1">
      <c r="B146" s="242"/>
      <c r="C146" s="244" t="s">
        <v>1279</v>
      </c>
      <c r="D146" s="244"/>
      <c r="E146" s="244"/>
      <c r="F146" s="244" t="s">
        <v>1280</v>
      </c>
      <c r="G146" s="245"/>
      <c r="H146" s="244" t="s">
        <v>119</v>
      </c>
      <c r="I146" s="244" t="s">
        <v>56</v>
      </c>
      <c r="J146" s="244" t="s">
        <v>1281</v>
      </c>
      <c r="K146" s="243"/>
    </row>
    <row r="147" spans="2:11" ht="17.25" customHeight="1">
      <c r="B147" s="242"/>
      <c r="C147" s="246" t="s">
        <v>1282</v>
      </c>
      <c r="D147" s="246"/>
      <c r="E147" s="246"/>
      <c r="F147" s="247" t="s">
        <v>1283</v>
      </c>
      <c r="G147" s="248"/>
      <c r="H147" s="246"/>
      <c r="I147" s="246"/>
      <c r="J147" s="246" t="s">
        <v>1284</v>
      </c>
      <c r="K147" s="243"/>
    </row>
    <row r="148" spans="2:11" ht="5.25" customHeight="1">
      <c r="B148" s="252"/>
      <c r="C148" s="249"/>
      <c r="D148" s="249"/>
      <c r="E148" s="249"/>
      <c r="F148" s="249"/>
      <c r="G148" s="250"/>
      <c r="H148" s="249"/>
      <c r="I148" s="249"/>
      <c r="J148" s="249"/>
      <c r="K148" s="273"/>
    </row>
    <row r="149" spans="2:11" ht="15" customHeight="1">
      <c r="B149" s="252"/>
      <c r="C149" s="277" t="s">
        <v>1288</v>
      </c>
      <c r="D149" s="232"/>
      <c r="E149" s="232"/>
      <c r="F149" s="278" t="s">
        <v>1285</v>
      </c>
      <c r="G149" s="232"/>
      <c r="H149" s="277" t="s">
        <v>1324</v>
      </c>
      <c r="I149" s="277" t="s">
        <v>1287</v>
      </c>
      <c r="J149" s="277">
        <v>120</v>
      </c>
      <c r="K149" s="273"/>
    </row>
    <row r="150" spans="2:11" ht="15" customHeight="1">
      <c r="B150" s="252"/>
      <c r="C150" s="277" t="s">
        <v>1333</v>
      </c>
      <c r="D150" s="232"/>
      <c r="E150" s="232"/>
      <c r="F150" s="278" t="s">
        <v>1285</v>
      </c>
      <c r="G150" s="232"/>
      <c r="H150" s="277" t="s">
        <v>1344</v>
      </c>
      <c r="I150" s="277" t="s">
        <v>1287</v>
      </c>
      <c r="J150" s="277" t="s">
        <v>1335</v>
      </c>
      <c r="K150" s="273"/>
    </row>
    <row r="151" spans="2:11" ht="15" customHeight="1">
      <c r="B151" s="252"/>
      <c r="C151" s="277" t="s">
        <v>1234</v>
      </c>
      <c r="D151" s="232"/>
      <c r="E151" s="232"/>
      <c r="F151" s="278" t="s">
        <v>1285</v>
      </c>
      <c r="G151" s="232"/>
      <c r="H151" s="277" t="s">
        <v>1345</v>
      </c>
      <c r="I151" s="277" t="s">
        <v>1287</v>
      </c>
      <c r="J151" s="277" t="s">
        <v>1335</v>
      </c>
      <c r="K151" s="273"/>
    </row>
    <row r="152" spans="2:11" ht="15" customHeight="1">
      <c r="B152" s="252"/>
      <c r="C152" s="277" t="s">
        <v>1290</v>
      </c>
      <c r="D152" s="232"/>
      <c r="E152" s="232"/>
      <c r="F152" s="278" t="s">
        <v>1291</v>
      </c>
      <c r="G152" s="232"/>
      <c r="H152" s="277" t="s">
        <v>1324</v>
      </c>
      <c r="I152" s="277" t="s">
        <v>1287</v>
      </c>
      <c r="J152" s="277">
        <v>50</v>
      </c>
      <c r="K152" s="273"/>
    </row>
    <row r="153" spans="2:11" ht="15" customHeight="1">
      <c r="B153" s="252"/>
      <c r="C153" s="277" t="s">
        <v>1293</v>
      </c>
      <c r="D153" s="232"/>
      <c r="E153" s="232"/>
      <c r="F153" s="278" t="s">
        <v>1285</v>
      </c>
      <c r="G153" s="232"/>
      <c r="H153" s="277" t="s">
        <v>1324</v>
      </c>
      <c r="I153" s="277" t="s">
        <v>1295</v>
      </c>
      <c r="J153" s="277"/>
      <c r="K153" s="273"/>
    </row>
    <row r="154" spans="2:11" ht="15" customHeight="1">
      <c r="B154" s="252"/>
      <c r="C154" s="277" t="s">
        <v>1304</v>
      </c>
      <c r="D154" s="232"/>
      <c r="E154" s="232"/>
      <c r="F154" s="278" t="s">
        <v>1291</v>
      </c>
      <c r="G154" s="232"/>
      <c r="H154" s="277" t="s">
        <v>1324</v>
      </c>
      <c r="I154" s="277" t="s">
        <v>1287</v>
      </c>
      <c r="J154" s="277">
        <v>50</v>
      </c>
      <c r="K154" s="273"/>
    </row>
    <row r="155" spans="2:11" ht="15" customHeight="1">
      <c r="B155" s="252"/>
      <c r="C155" s="277" t="s">
        <v>1312</v>
      </c>
      <c r="D155" s="232"/>
      <c r="E155" s="232"/>
      <c r="F155" s="278" t="s">
        <v>1291</v>
      </c>
      <c r="G155" s="232"/>
      <c r="H155" s="277" t="s">
        <v>1324</v>
      </c>
      <c r="I155" s="277" t="s">
        <v>1287</v>
      </c>
      <c r="J155" s="277">
        <v>50</v>
      </c>
      <c r="K155" s="273"/>
    </row>
    <row r="156" spans="2:11" ht="15" customHeight="1">
      <c r="B156" s="252"/>
      <c r="C156" s="277" t="s">
        <v>1310</v>
      </c>
      <c r="D156" s="232"/>
      <c r="E156" s="232"/>
      <c r="F156" s="278" t="s">
        <v>1291</v>
      </c>
      <c r="G156" s="232"/>
      <c r="H156" s="277" t="s">
        <v>1324</v>
      </c>
      <c r="I156" s="277" t="s">
        <v>1287</v>
      </c>
      <c r="J156" s="277">
        <v>50</v>
      </c>
      <c r="K156" s="273"/>
    </row>
    <row r="157" spans="2:11" ht="15" customHeight="1">
      <c r="B157" s="252"/>
      <c r="C157" s="277" t="s">
        <v>96</v>
      </c>
      <c r="D157" s="232"/>
      <c r="E157" s="232"/>
      <c r="F157" s="278" t="s">
        <v>1285</v>
      </c>
      <c r="G157" s="232"/>
      <c r="H157" s="277" t="s">
        <v>1346</v>
      </c>
      <c r="I157" s="277" t="s">
        <v>1287</v>
      </c>
      <c r="J157" s="277" t="s">
        <v>1347</v>
      </c>
      <c r="K157" s="273"/>
    </row>
    <row r="158" spans="2:11" ht="15" customHeight="1">
      <c r="B158" s="252"/>
      <c r="C158" s="277" t="s">
        <v>1348</v>
      </c>
      <c r="D158" s="232"/>
      <c r="E158" s="232"/>
      <c r="F158" s="278" t="s">
        <v>1285</v>
      </c>
      <c r="G158" s="232"/>
      <c r="H158" s="277" t="s">
        <v>1349</v>
      </c>
      <c r="I158" s="277" t="s">
        <v>1319</v>
      </c>
      <c r="J158" s="277"/>
      <c r="K158" s="273"/>
    </row>
    <row r="159" spans="2:11" ht="15" customHeight="1">
      <c r="B159" s="279"/>
      <c r="C159" s="261"/>
      <c r="D159" s="261"/>
      <c r="E159" s="261"/>
      <c r="F159" s="261"/>
      <c r="G159" s="261"/>
      <c r="H159" s="261"/>
      <c r="I159" s="261"/>
      <c r="J159" s="261"/>
      <c r="K159" s="280"/>
    </row>
    <row r="160" spans="2:11" ht="18.75" customHeight="1">
      <c r="B160" s="228"/>
      <c r="C160" s="232"/>
      <c r="D160" s="232"/>
      <c r="E160" s="232"/>
      <c r="F160" s="251"/>
      <c r="G160" s="232"/>
      <c r="H160" s="232"/>
      <c r="I160" s="232"/>
      <c r="J160" s="232"/>
      <c r="K160" s="228"/>
    </row>
    <row r="161" spans="2:11" ht="18.75" customHeight="1"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</row>
    <row r="162" spans="2:11" ht="7.5" customHeight="1">
      <c r="B162" s="219"/>
      <c r="C162" s="220"/>
      <c r="D162" s="220"/>
      <c r="E162" s="220"/>
      <c r="F162" s="220"/>
      <c r="G162" s="220"/>
      <c r="H162" s="220"/>
      <c r="I162" s="220"/>
      <c r="J162" s="220"/>
      <c r="K162" s="221"/>
    </row>
    <row r="163" spans="2:11" ht="45" customHeight="1">
      <c r="B163" s="222"/>
      <c r="C163" s="336" t="s">
        <v>1350</v>
      </c>
      <c r="D163" s="336"/>
      <c r="E163" s="336"/>
      <c r="F163" s="336"/>
      <c r="G163" s="336"/>
      <c r="H163" s="336"/>
      <c r="I163" s="336"/>
      <c r="J163" s="336"/>
      <c r="K163" s="223"/>
    </row>
    <row r="164" spans="2:11" ht="17.25" customHeight="1">
      <c r="B164" s="222"/>
      <c r="C164" s="244" t="s">
        <v>1279</v>
      </c>
      <c r="D164" s="244"/>
      <c r="E164" s="244"/>
      <c r="F164" s="244" t="s">
        <v>1280</v>
      </c>
      <c r="G164" s="281"/>
      <c r="H164" s="282" t="s">
        <v>119</v>
      </c>
      <c r="I164" s="282" t="s">
        <v>56</v>
      </c>
      <c r="J164" s="244" t="s">
        <v>1281</v>
      </c>
      <c r="K164" s="223"/>
    </row>
    <row r="165" spans="2:11" ht="17.25" customHeight="1">
      <c r="B165" s="225"/>
      <c r="C165" s="246" t="s">
        <v>1282</v>
      </c>
      <c r="D165" s="246"/>
      <c r="E165" s="246"/>
      <c r="F165" s="247" t="s">
        <v>1283</v>
      </c>
      <c r="G165" s="283"/>
      <c r="H165" s="284"/>
      <c r="I165" s="284"/>
      <c r="J165" s="246" t="s">
        <v>1284</v>
      </c>
      <c r="K165" s="226"/>
    </row>
    <row r="166" spans="2:11" ht="5.25" customHeight="1">
      <c r="B166" s="252"/>
      <c r="C166" s="249"/>
      <c r="D166" s="249"/>
      <c r="E166" s="249"/>
      <c r="F166" s="249"/>
      <c r="G166" s="250"/>
      <c r="H166" s="249"/>
      <c r="I166" s="249"/>
      <c r="J166" s="249"/>
      <c r="K166" s="273"/>
    </row>
    <row r="167" spans="2:11" ht="15" customHeight="1">
      <c r="B167" s="252"/>
      <c r="C167" s="232" t="s">
        <v>1288</v>
      </c>
      <c r="D167" s="232"/>
      <c r="E167" s="232"/>
      <c r="F167" s="251" t="s">
        <v>1285</v>
      </c>
      <c r="G167" s="232"/>
      <c r="H167" s="232" t="s">
        <v>1324</v>
      </c>
      <c r="I167" s="232" t="s">
        <v>1287</v>
      </c>
      <c r="J167" s="232">
        <v>120</v>
      </c>
      <c r="K167" s="273"/>
    </row>
    <row r="168" spans="2:11" ht="15" customHeight="1">
      <c r="B168" s="252"/>
      <c r="C168" s="232" t="s">
        <v>1333</v>
      </c>
      <c r="D168" s="232"/>
      <c r="E168" s="232"/>
      <c r="F168" s="251" t="s">
        <v>1285</v>
      </c>
      <c r="G168" s="232"/>
      <c r="H168" s="232" t="s">
        <v>1334</v>
      </c>
      <c r="I168" s="232" t="s">
        <v>1287</v>
      </c>
      <c r="J168" s="232" t="s">
        <v>1335</v>
      </c>
      <c r="K168" s="273"/>
    </row>
    <row r="169" spans="2:11" ht="15" customHeight="1">
      <c r="B169" s="252"/>
      <c r="C169" s="232" t="s">
        <v>1234</v>
      </c>
      <c r="D169" s="232"/>
      <c r="E169" s="232"/>
      <c r="F169" s="251" t="s">
        <v>1285</v>
      </c>
      <c r="G169" s="232"/>
      <c r="H169" s="232" t="s">
        <v>1351</v>
      </c>
      <c r="I169" s="232" t="s">
        <v>1287</v>
      </c>
      <c r="J169" s="232" t="s">
        <v>1335</v>
      </c>
      <c r="K169" s="273"/>
    </row>
    <row r="170" spans="2:11" ht="15" customHeight="1">
      <c r="B170" s="252"/>
      <c r="C170" s="232" t="s">
        <v>1290</v>
      </c>
      <c r="D170" s="232"/>
      <c r="E170" s="232"/>
      <c r="F170" s="251" t="s">
        <v>1291</v>
      </c>
      <c r="G170" s="232"/>
      <c r="H170" s="232" t="s">
        <v>1351</v>
      </c>
      <c r="I170" s="232" t="s">
        <v>1287</v>
      </c>
      <c r="J170" s="232">
        <v>50</v>
      </c>
      <c r="K170" s="273"/>
    </row>
    <row r="171" spans="2:11" ht="15" customHeight="1">
      <c r="B171" s="252"/>
      <c r="C171" s="232" t="s">
        <v>1293</v>
      </c>
      <c r="D171" s="232"/>
      <c r="E171" s="232"/>
      <c r="F171" s="251" t="s">
        <v>1285</v>
      </c>
      <c r="G171" s="232"/>
      <c r="H171" s="232" t="s">
        <v>1351</v>
      </c>
      <c r="I171" s="232" t="s">
        <v>1295</v>
      </c>
      <c r="J171" s="232"/>
      <c r="K171" s="273"/>
    </row>
    <row r="172" spans="2:11" ht="15" customHeight="1">
      <c r="B172" s="252"/>
      <c r="C172" s="232" t="s">
        <v>1304</v>
      </c>
      <c r="D172" s="232"/>
      <c r="E172" s="232"/>
      <c r="F172" s="251" t="s">
        <v>1291</v>
      </c>
      <c r="G172" s="232"/>
      <c r="H172" s="232" t="s">
        <v>1351</v>
      </c>
      <c r="I172" s="232" t="s">
        <v>1287</v>
      </c>
      <c r="J172" s="232">
        <v>50</v>
      </c>
      <c r="K172" s="273"/>
    </row>
    <row r="173" spans="2:11" ht="15" customHeight="1">
      <c r="B173" s="252"/>
      <c r="C173" s="232" t="s">
        <v>1312</v>
      </c>
      <c r="D173" s="232"/>
      <c r="E173" s="232"/>
      <c r="F173" s="251" t="s">
        <v>1291</v>
      </c>
      <c r="G173" s="232"/>
      <c r="H173" s="232" t="s">
        <v>1351</v>
      </c>
      <c r="I173" s="232" t="s">
        <v>1287</v>
      </c>
      <c r="J173" s="232">
        <v>50</v>
      </c>
      <c r="K173" s="273"/>
    </row>
    <row r="174" spans="2:11" ht="15" customHeight="1">
      <c r="B174" s="252"/>
      <c r="C174" s="232" t="s">
        <v>1310</v>
      </c>
      <c r="D174" s="232"/>
      <c r="E174" s="232"/>
      <c r="F174" s="251" t="s">
        <v>1291</v>
      </c>
      <c r="G174" s="232"/>
      <c r="H174" s="232" t="s">
        <v>1351</v>
      </c>
      <c r="I174" s="232" t="s">
        <v>1287</v>
      </c>
      <c r="J174" s="232">
        <v>50</v>
      </c>
      <c r="K174" s="273"/>
    </row>
    <row r="175" spans="2:11" ht="15" customHeight="1">
      <c r="B175" s="252"/>
      <c r="C175" s="232" t="s">
        <v>118</v>
      </c>
      <c r="D175" s="232"/>
      <c r="E175" s="232"/>
      <c r="F175" s="251" t="s">
        <v>1285</v>
      </c>
      <c r="G175" s="232"/>
      <c r="H175" s="232" t="s">
        <v>1352</v>
      </c>
      <c r="I175" s="232" t="s">
        <v>1353</v>
      </c>
      <c r="J175" s="232"/>
      <c r="K175" s="273"/>
    </row>
    <row r="176" spans="2:11" ht="15" customHeight="1">
      <c r="B176" s="252"/>
      <c r="C176" s="232" t="s">
        <v>56</v>
      </c>
      <c r="D176" s="232"/>
      <c r="E176" s="232"/>
      <c r="F176" s="251" t="s">
        <v>1285</v>
      </c>
      <c r="G176" s="232"/>
      <c r="H176" s="232" t="s">
        <v>1354</v>
      </c>
      <c r="I176" s="232" t="s">
        <v>1355</v>
      </c>
      <c r="J176" s="232">
        <v>1</v>
      </c>
      <c r="K176" s="273"/>
    </row>
    <row r="177" spans="2:11" ht="15" customHeight="1">
      <c r="B177" s="252"/>
      <c r="C177" s="232" t="s">
        <v>52</v>
      </c>
      <c r="D177" s="232"/>
      <c r="E177" s="232"/>
      <c r="F177" s="251" t="s">
        <v>1285</v>
      </c>
      <c r="G177" s="232"/>
      <c r="H177" s="232" t="s">
        <v>1356</v>
      </c>
      <c r="I177" s="232" t="s">
        <v>1287</v>
      </c>
      <c r="J177" s="232">
        <v>20</v>
      </c>
      <c r="K177" s="273"/>
    </row>
    <row r="178" spans="2:11" ht="15" customHeight="1">
      <c r="B178" s="252"/>
      <c r="C178" s="232" t="s">
        <v>119</v>
      </c>
      <c r="D178" s="232"/>
      <c r="E178" s="232"/>
      <c r="F178" s="251" t="s">
        <v>1285</v>
      </c>
      <c r="G178" s="232"/>
      <c r="H178" s="232" t="s">
        <v>1357</v>
      </c>
      <c r="I178" s="232" t="s">
        <v>1287</v>
      </c>
      <c r="J178" s="232">
        <v>255</v>
      </c>
      <c r="K178" s="273"/>
    </row>
    <row r="179" spans="2:11" ht="15" customHeight="1">
      <c r="B179" s="252"/>
      <c r="C179" s="232" t="s">
        <v>120</v>
      </c>
      <c r="D179" s="232"/>
      <c r="E179" s="232"/>
      <c r="F179" s="251" t="s">
        <v>1285</v>
      </c>
      <c r="G179" s="232"/>
      <c r="H179" s="232" t="s">
        <v>1250</v>
      </c>
      <c r="I179" s="232" t="s">
        <v>1287</v>
      </c>
      <c r="J179" s="232">
        <v>10</v>
      </c>
      <c r="K179" s="273"/>
    </row>
    <row r="180" spans="2:11" ht="15" customHeight="1">
      <c r="B180" s="252"/>
      <c r="C180" s="232" t="s">
        <v>121</v>
      </c>
      <c r="D180" s="232"/>
      <c r="E180" s="232"/>
      <c r="F180" s="251" t="s">
        <v>1285</v>
      </c>
      <c r="G180" s="232"/>
      <c r="H180" s="232" t="s">
        <v>1358</v>
      </c>
      <c r="I180" s="232" t="s">
        <v>1319</v>
      </c>
      <c r="J180" s="232"/>
      <c r="K180" s="273"/>
    </row>
    <row r="181" spans="2:11" ht="15" customHeight="1">
      <c r="B181" s="252"/>
      <c r="C181" s="232" t="s">
        <v>1359</v>
      </c>
      <c r="D181" s="232"/>
      <c r="E181" s="232"/>
      <c r="F181" s="251" t="s">
        <v>1285</v>
      </c>
      <c r="G181" s="232"/>
      <c r="H181" s="232" t="s">
        <v>1360</v>
      </c>
      <c r="I181" s="232" t="s">
        <v>1319</v>
      </c>
      <c r="J181" s="232"/>
      <c r="K181" s="273"/>
    </row>
    <row r="182" spans="2:11" ht="15" customHeight="1">
      <c r="B182" s="252"/>
      <c r="C182" s="232" t="s">
        <v>1348</v>
      </c>
      <c r="D182" s="232"/>
      <c r="E182" s="232"/>
      <c r="F182" s="251" t="s">
        <v>1285</v>
      </c>
      <c r="G182" s="232"/>
      <c r="H182" s="232" t="s">
        <v>1361</v>
      </c>
      <c r="I182" s="232" t="s">
        <v>1319</v>
      </c>
      <c r="J182" s="232"/>
      <c r="K182" s="273"/>
    </row>
    <row r="183" spans="2:11" ht="15" customHeight="1">
      <c r="B183" s="252"/>
      <c r="C183" s="232" t="s">
        <v>124</v>
      </c>
      <c r="D183" s="232"/>
      <c r="E183" s="232"/>
      <c r="F183" s="251" t="s">
        <v>1291</v>
      </c>
      <c r="G183" s="232"/>
      <c r="H183" s="232" t="s">
        <v>1362</v>
      </c>
      <c r="I183" s="232" t="s">
        <v>1287</v>
      </c>
      <c r="J183" s="232">
        <v>50</v>
      </c>
      <c r="K183" s="273"/>
    </row>
    <row r="184" spans="2:11" ht="15" customHeight="1">
      <c r="B184" s="279"/>
      <c r="C184" s="261"/>
      <c r="D184" s="261"/>
      <c r="E184" s="261"/>
      <c r="F184" s="261"/>
      <c r="G184" s="261"/>
      <c r="H184" s="261"/>
      <c r="I184" s="261"/>
      <c r="J184" s="261"/>
      <c r="K184" s="280"/>
    </row>
    <row r="185" spans="2:11" ht="18.75" customHeight="1">
      <c r="B185" s="228"/>
      <c r="C185" s="232"/>
      <c r="D185" s="232"/>
      <c r="E185" s="232"/>
      <c r="F185" s="251"/>
      <c r="G185" s="232"/>
      <c r="H185" s="232"/>
      <c r="I185" s="232"/>
      <c r="J185" s="232"/>
      <c r="K185" s="228"/>
    </row>
    <row r="186" spans="2:11" ht="18.75" customHeight="1">
      <c r="B186" s="238"/>
      <c r="C186" s="238"/>
      <c r="D186" s="238"/>
      <c r="E186" s="238"/>
      <c r="F186" s="238"/>
      <c r="G186" s="238"/>
      <c r="H186" s="238"/>
      <c r="I186" s="238"/>
      <c r="J186" s="238"/>
      <c r="K186" s="238"/>
    </row>
    <row r="187" spans="2:11" ht="13.5">
      <c r="B187" s="219"/>
      <c r="C187" s="220"/>
      <c r="D187" s="220"/>
      <c r="E187" s="220"/>
      <c r="F187" s="220"/>
      <c r="G187" s="220"/>
      <c r="H187" s="220"/>
      <c r="I187" s="220"/>
      <c r="J187" s="220"/>
      <c r="K187" s="221"/>
    </row>
    <row r="188" spans="2:11" ht="21">
      <c r="B188" s="222"/>
      <c r="C188" s="336" t="s">
        <v>1363</v>
      </c>
      <c r="D188" s="336"/>
      <c r="E188" s="336"/>
      <c r="F188" s="336"/>
      <c r="G188" s="336"/>
      <c r="H188" s="336"/>
      <c r="I188" s="336"/>
      <c r="J188" s="336"/>
      <c r="K188" s="223"/>
    </row>
    <row r="189" spans="2:11" ht="25.5" customHeight="1">
      <c r="B189" s="222"/>
      <c r="C189" s="285" t="s">
        <v>1364</v>
      </c>
      <c r="D189" s="285"/>
      <c r="E189" s="285"/>
      <c r="F189" s="285" t="s">
        <v>1365</v>
      </c>
      <c r="G189" s="286"/>
      <c r="H189" s="337" t="s">
        <v>1366</v>
      </c>
      <c r="I189" s="337"/>
      <c r="J189" s="337"/>
      <c r="K189" s="223"/>
    </row>
    <row r="190" spans="2:11" ht="5.25" customHeight="1">
      <c r="B190" s="252"/>
      <c r="C190" s="249"/>
      <c r="D190" s="249"/>
      <c r="E190" s="249"/>
      <c r="F190" s="249"/>
      <c r="G190" s="232"/>
      <c r="H190" s="249"/>
      <c r="I190" s="249"/>
      <c r="J190" s="249"/>
      <c r="K190" s="273"/>
    </row>
    <row r="191" spans="2:11" ht="15" customHeight="1">
      <c r="B191" s="252"/>
      <c r="C191" s="232" t="s">
        <v>1367</v>
      </c>
      <c r="D191" s="232"/>
      <c r="E191" s="232"/>
      <c r="F191" s="251" t="s">
        <v>42</v>
      </c>
      <c r="G191" s="232"/>
      <c r="H191" s="335" t="s">
        <v>1368</v>
      </c>
      <c r="I191" s="335"/>
      <c r="J191" s="335"/>
      <c r="K191" s="273"/>
    </row>
    <row r="192" spans="2:11" ht="15" customHeight="1">
      <c r="B192" s="252"/>
      <c r="C192" s="258"/>
      <c r="D192" s="232"/>
      <c r="E192" s="232"/>
      <c r="F192" s="251" t="s">
        <v>43</v>
      </c>
      <c r="G192" s="232"/>
      <c r="H192" s="335" t="s">
        <v>1369</v>
      </c>
      <c r="I192" s="335"/>
      <c r="J192" s="335"/>
      <c r="K192" s="273"/>
    </row>
    <row r="193" spans="2:11" ht="15" customHeight="1">
      <c r="B193" s="252"/>
      <c r="C193" s="258"/>
      <c r="D193" s="232"/>
      <c r="E193" s="232"/>
      <c r="F193" s="251" t="s">
        <v>46</v>
      </c>
      <c r="G193" s="232"/>
      <c r="H193" s="335" t="s">
        <v>1370</v>
      </c>
      <c r="I193" s="335"/>
      <c r="J193" s="335"/>
      <c r="K193" s="273"/>
    </row>
    <row r="194" spans="2:11" ht="15" customHeight="1">
      <c r="B194" s="252"/>
      <c r="C194" s="232"/>
      <c r="D194" s="232"/>
      <c r="E194" s="232"/>
      <c r="F194" s="251" t="s">
        <v>44</v>
      </c>
      <c r="G194" s="232"/>
      <c r="H194" s="335" t="s">
        <v>1371</v>
      </c>
      <c r="I194" s="335"/>
      <c r="J194" s="335"/>
      <c r="K194" s="273"/>
    </row>
    <row r="195" spans="2:11" ht="15" customHeight="1">
      <c r="B195" s="252"/>
      <c r="C195" s="232"/>
      <c r="D195" s="232"/>
      <c r="E195" s="232"/>
      <c r="F195" s="251" t="s">
        <v>45</v>
      </c>
      <c r="G195" s="232"/>
      <c r="H195" s="335" t="s">
        <v>1372</v>
      </c>
      <c r="I195" s="335"/>
      <c r="J195" s="335"/>
      <c r="K195" s="273"/>
    </row>
    <row r="196" spans="2:11" ht="15" customHeight="1">
      <c r="B196" s="252"/>
      <c r="C196" s="232"/>
      <c r="D196" s="232"/>
      <c r="E196" s="232"/>
      <c r="F196" s="251"/>
      <c r="G196" s="232"/>
      <c r="H196" s="232"/>
      <c r="I196" s="232"/>
      <c r="J196" s="232"/>
      <c r="K196" s="273"/>
    </row>
    <row r="197" spans="2:11" ht="15" customHeight="1">
      <c r="B197" s="252"/>
      <c r="C197" s="232" t="s">
        <v>1331</v>
      </c>
      <c r="D197" s="232"/>
      <c r="E197" s="232"/>
      <c r="F197" s="251" t="s">
        <v>76</v>
      </c>
      <c r="G197" s="232"/>
      <c r="H197" s="335" t="s">
        <v>1373</v>
      </c>
      <c r="I197" s="335"/>
      <c r="J197" s="335"/>
      <c r="K197" s="273"/>
    </row>
    <row r="198" spans="2:11" ht="15" customHeight="1">
      <c r="B198" s="252"/>
      <c r="C198" s="258"/>
      <c r="D198" s="232"/>
      <c r="E198" s="232"/>
      <c r="F198" s="251" t="s">
        <v>1230</v>
      </c>
      <c r="G198" s="232"/>
      <c r="H198" s="335" t="s">
        <v>1231</v>
      </c>
      <c r="I198" s="335"/>
      <c r="J198" s="335"/>
      <c r="K198" s="273"/>
    </row>
    <row r="199" spans="2:11" ht="15" customHeight="1">
      <c r="B199" s="252"/>
      <c r="C199" s="232"/>
      <c r="D199" s="232"/>
      <c r="E199" s="232"/>
      <c r="F199" s="251" t="s">
        <v>1228</v>
      </c>
      <c r="G199" s="232"/>
      <c r="H199" s="335" t="s">
        <v>1374</v>
      </c>
      <c r="I199" s="335"/>
      <c r="J199" s="335"/>
      <c r="K199" s="273"/>
    </row>
    <row r="200" spans="2:11" ht="15" customHeight="1">
      <c r="B200" s="287"/>
      <c r="C200" s="258"/>
      <c r="D200" s="258"/>
      <c r="E200" s="258"/>
      <c r="F200" s="251" t="s">
        <v>89</v>
      </c>
      <c r="G200" s="237"/>
      <c r="H200" s="334" t="s">
        <v>1232</v>
      </c>
      <c r="I200" s="334"/>
      <c r="J200" s="334"/>
      <c r="K200" s="288"/>
    </row>
    <row r="201" spans="2:11" ht="15" customHeight="1">
      <c r="B201" s="287"/>
      <c r="C201" s="258"/>
      <c r="D201" s="258"/>
      <c r="E201" s="258"/>
      <c r="F201" s="251" t="s">
        <v>1233</v>
      </c>
      <c r="G201" s="237"/>
      <c r="H201" s="334" t="s">
        <v>1137</v>
      </c>
      <c r="I201" s="334"/>
      <c r="J201" s="334"/>
      <c r="K201" s="288"/>
    </row>
    <row r="202" spans="2:11" ht="15" customHeight="1">
      <c r="B202" s="287"/>
      <c r="C202" s="258"/>
      <c r="D202" s="258"/>
      <c r="E202" s="258"/>
      <c r="F202" s="289"/>
      <c r="G202" s="237"/>
      <c r="H202" s="290"/>
      <c r="I202" s="290"/>
      <c r="J202" s="290"/>
      <c r="K202" s="288"/>
    </row>
    <row r="203" spans="2:11" ht="15" customHeight="1">
      <c r="B203" s="287"/>
      <c r="C203" s="232" t="s">
        <v>1355</v>
      </c>
      <c r="D203" s="258"/>
      <c r="E203" s="258"/>
      <c r="F203" s="251">
        <v>1</v>
      </c>
      <c r="G203" s="237"/>
      <c r="H203" s="334" t="s">
        <v>1375</v>
      </c>
      <c r="I203" s="334"/>
      <c r="J203" s="334"/>
      <c r="K203" s="288"/>
    </row>
    <row r="204" spans="2:11" ht="15" customHeight="1">
      <c r="B204" s="287"/>
      <c r="C204" s="258"/>
      <c r="D204" s="258"/>
      <c r="E204" s="258"/>
      <c r="F204" s="251">
        <v>2</v>
      </c>
      <c r="G204" s="237"/>
      <c r="H204" s="334" t="s">
        <v>1376</v>
      </c>
      <c r="I204" s="334"/>
      <c r="J204" s="334"/>
      <c r="K204" s="288"/>
    </row>
    <row r="205" spans="2:11" ht="15" customHeight="1">
      <c r="B205" s="287"/>
      <c r="C205" s="258"/>
      <c r="D205" s="258"/>
      <c r="E205" s="258"/>
      <c r="F205" s="251">
        <v>3</v>
      </c>
      <c r="G205" s="237"/>
      <c r="H205" s="334" t="s">
        <v>1377</v>
      </c>
      <c r="I205" s="334"/>
      <c r="J205" s="334"/>
      <c r="K205" s="288"/>
    </row>
    <row r="206" spans="2:11" ht="15" customHeight="1">
      <c r="B206" s="287"/>
      <c r="C206" s="258"/>
      <c r="D206" s="258"/>
      <c r="E206" s="258"/>
      <c r="F206" s="251">
        <v>4</v>
      </c>
      <c r="G206" s="237"/>
      <c r="H206" s="334" t="s">
        <v>1378</v>
      </c>
      <c r="I206" s="334"/>
      <c r="J206" s="334"/>
      <c r="K206" s="288"/>
    </row>
    <row r="207" spans="2:11" ht="12.75" customHeight="1">
      <c r="B207" s="291"/>
      <c r="C207" s="292"/>
      <c r="D207" s="292"/>
      <c r="E207" s="292"/>
      <c r="F207" s="292"/>
      <c r="G207" s="292"/>
      <c r="H207" s="292"/>
      <c r="I207" s="292"/>
      <c r="J207" s="292"/>
      <c r="K207" s="293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SOUKUP s.r.o.</cp:lastModifiedBy>
  <cp:lastPrinted>2014-02-19T07:59:12Z</cp:lastPrinted>
  <dcterms:modified xsi:type="dcterms:W3CDTF">2014-02-19T07:59:15Z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