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96\Documents\Hokejová střelnice\"/>
    </mc:Choice>
  </mc:AlternateContent>
  <bookViews>
    <workbookView xWindow="0" yWindow="0" windowWidth="0" windowHeight="0"/>
  </bookViews>
  <sheets>
    <sheet name="Rekapitulace stavby" sheetId="1" r:id="rId1"/>
    <sheet name="15052025 - Areál Baník - 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'15052025 - Areál Baník - ...'!$C$117:$L$139</definedName>
    <definedName name="_xlnm.Print_Area" localSheetId="1">'15052025 - Areál Baník - ...'!$C$4:$K$41,'15052025 - Areál Baník - ...'!$C$50:$K$76,'15052025 - Areál Baník - ...'!$C$82:$K$99,'15052025 - Areál Baník - ...'!$C$105:$L$139</definedName>
    <definedName name="_xlnm.Print_Titles" localSheetId="1">'15052025 - Areál Baník - ...'!$117:$117</definedName>
  </definedNames>
  <calcPr/>
</workbook>
</file>

<file path=xl/calcChain.xml><?xml version="1.0" encoding="utf-8"?>
<calcChain xmlns="http://schemas.openxmlformats.org/spreadsheetml/2006/main">
  <c i="2" l="1" r="K39"/>
  <c r="K38"/>
  <c i="1" r="BA95"/>
  <c i="2" r="K37"/>
  <c i="1" r="AZ95"/>
  <c i="2" r="BI137"/>
  <c r="BH137"/>
  <c r="BG137"/>
  <c r="BF137"/>
  <c r="X137"/>
  <c r="V137"/>
  <c r="T137"/>
  <c r="P137"/>
  <c r="BI134"/>
  <c r="BH134"/>
  <c r="BG134"/>
  <c r="BF134"/>
  <c r="X134"/>
  <c r="V134"/>
  <c r="T134"/>
  <c r="P134"/>
  <c r="BI130"/>
  <c r="BH130"/>
  <c r="BG130"/>
  <c r="BF130"/>
  <c r="X130"/>
  <c r="V130"/>
  <c r="T130"/>
  <c r="P130"/>
  <c r="BI128"/>
  <c r="BH128"/>
  <c r="BG128"/>
  <c r="BF128"/>
  <c r="X128"/>
  <c r="V128"/>
  <c r="T128"/>
  <c r="P128"/>
  <c r="BI127"/>
  <c r="BH127"/>
  <c r="BG127"/>
  <c r="BF127"/>
  <c r="X127"/>
  <c r="V127"/>
  <c r="T127"/>
  <c r="P127"/>
  <c r="BI126"/>
  <c r="BH126"/>
  <c r="BG126"/>
  <c r="BF126"/>
  <c r="X126"/>
  <c r="V126"/>
  <c r="T126"/>
  <c r="P126"/>
  <c r="BI124"/>
  <c r="BH124"/>
  <c r="BG124"/>
  <c r="BF124"/>
  <c r="X124"/>
  <c r="V124"/>
  <c r="T124"/>
  <c r="P124"/>
  <c r="BI122"/>
  <c r="BH122"/>
  <c r="BG122"/>
  <c r="BF122"/>
  <c r="X122"/>
  <c r="V122"/>
  <c r="T122"/>
  <c r="P122"/>
  <c r="BI120"/>
  <c r="BH120"/>
  <c r="BG120"/>
  <c r="BF120"/>
  <c r="X120"/>
  <c r="V120"/>
  <c r="T120"/>
  <c r="P120"/>
  <c r="BI119"/>
  <c r="BH119"/>
  <c r="BG119"/>
  <c r="BF119"/>
  <c r="X119"/>
  <c r="V119"/>
  <c r="T119"/>
  <c r="P119"/>
  <c r="F112"/>
  <c r="E110"/>
  <c r="F89"/>
  <c r="E87"/>
  <c r="J24"/>
  <c r="E24"/>
  <c r="J92"/>
  <c r="J23"/>
  <c r="J21"/>
  <c r="E21"/>
  <c r="J91"/>
  <c r="J20"/>
  <c r="J18"/>
  <c r="E18"/>
  <c r="F92"/>
  <c r="J17"/>
  <c r="J15"/>
  <c r="E15"/>
  <c r="F114"/>
  <c r="J14"/>
  <c r="J12"/>
  <c r="J89"/>
  <c r="E7"/>
  <c r="E85"/>
  <c i="1" r="L90"/>
  <c r="AM90"/>
  <c r="AM89"/>
  <c r="L89"/>
  <c r="AM87"/>
  <c r="L87"/>
  <c r="L85"/>
  <c r="L84"/>
  <c i="2" r="Q134"/>
  <c r="Q126"/>
  <c r="Q122"/>
  <c r="BK130"/>
  <c r="F37"/>
  <c i="1" r="BD95"/>
  <c r="BD94"/>
  <c r="AZ94"/>
  <c i="2" r="R134"/>
  <c r="R127"/>
  <c r="Q124"/>
  <c r="BK134"/>
  <c r="BK126"/>
  <c r="K36"/>
  <c i="1" r="AY95"/>
  <c i="2" r="Q120"/>
  <c r="R128"/>
  <c r="Q119"/>
  <c r="K119"/>
  <c r="BE119"/>
  <c r="Q130"/>
  <c r="R126"/>
  <c i="1" r="AU94"/>
  <c i="2" r="R122"/>
  <c r="BK127"/>
  <c r="K120"/>
  <c r="BE120"/>
  <c r="R130"/>
  <c r="R124"/>
  <c r="BK137"/>
  <c r="BK124"/>
  <c r="R137"/>
  <c r="Q128"/>
  <c r="R119"/>
  <c r="R120"/>
  <c r="BK128"/>
  <c r="K122"/>
  <c r="BE122"/>
  <c r="Q137"/>
  <c r="Q127"/>
  <c r="F39"/>
  <c l="1" r="BK133"/>
  <c r="BK132"/>
  <c r="K132"/>
  <c r="K97"/>
  <c r="V133"/>
  <c r="V132"/>
  <c r="V118"/>
  <c r="T133"/>
  <c r="T132"/>
  <c r="T118"/>
  <c i="1" r="AW95"/>
  <c i="2" r="Q133"/>
  <c r="Q132"/>
  <c r="I97"/>
  <c r="X133"/>
  <c r="X132"/>
  <c r="X118"/>
  <c r="R133"/>
  <c r="J98"/>
  <c r="Q118"/>
  <c r="I96"/>
  <c r="K30"/>
  <c i="1" r="AS95"/>
  <c i="2" r="J112"/>
  <c r="F91"/>
  <c r="E108"/>
  <c r="J115"/>
  <c r="J114"/>
  <c r="F115"/>
  <c i="1" r="BF95"/>
  <c i="2" r="F38"/>
  <c i="1" r="BE95"/>
  <c r="BE94"/>
  <c r="W32"/>
  <c i="2" r="K130"/>
  <c r="BE130"/>
  <c r="BK122"/>
  <c r="BK120"/>
  <c i="1" r="BF94"/>
  <c r="W33"/>
  <c i="2" r="F36"/>
  <c i="1" r="BC95"/>
  <c r="BC94"/>
  <c r="W30"/>
  <c i="2" r="BK119"/>
  <c r="BK118"/>
  <c r="K118"/>
  <c r="K32"/>
  <c i="1" r="AG95"/>
  <c r="W31"/>
  <c i="2" r="K134"/>
  <c r="BE134"/>
  <c r="K128"/>
  <c r="BE128"/>
  <c r="K127"/>
  <c r="BE127"/>
  <c r="K126"/>
  <c r="BE126"/>
  <c r="K137"/>
  <c r="BE137"/>
  <c r="K124"/>
  <c r="BE124"/>
  <c i="1" r="AS94"/>
  <c r="AW94"/>
  <c i="2" l="1" r="K133"/>
  <c r="K98"/>
  <c r="R132"/>
  <c r="J97"/>
  <c r="K96"/>
  <c r="I98"/>
  <c i="1" r="AY94"/>
  <c r="AK30"/>
  <c r="AG94"/>
  <c i="2" r="K35"/>
  <c i="1" r="AX95"/>
  <c r="AV95"/>
  <c r="AN95"/>
  <c r="BA94"/>
  <c i="2" r="F35"/>
  <c i="1" r="BB95"/>
  <c r="BB94"/>
  <c r="AX94"/>
  <c r="AK29"/>
  <c i="2" l="1" r="R118"/>
  <c r="J96"/>
  <c r="K31"/>
  <c i="1" r="AT95"/>
  <c i="2" r="K41"/>
  <c i="1" r="AT94"/>
  <c r="AK26"/>
  <c r="AK35"/>
  <c r="AV94"/>
  <c r="W29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<sst xmlns="http://schemas.openxmlformats.org/spreadsheetml/2006/main">
  <si>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</si>
  <si>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</si>
  <si>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</si>
  <si>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</si>
  <si>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</si>
  <si>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</si>
  <si>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{12ae61d5-5544-4745-8369-c3d6c7857731}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</si>
  <si>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</si>
  <si>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</si>
  <si>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</si>
  <si>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</si>
  <si>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</si>
  <si>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</si>
  <si>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</si>
  <si>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</si>
  <si>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IMPORT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</si>
  <si>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</si>
  <si>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</si>
  <si>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Areál Baník - hokejová střelnice</t>
  </si>
  <si>
    <t>KSO:</t>
  </si>
  <si>
    <t>CC-CZ:</t>
  </si>
  <si>
    <t>Místo:</t>
  </si>
  <si>
    <t xml:space="preserve"> </t>
  </si>
  <si>
    <t>Datum:</t>
  </si>
  <si>
    <t>4. 6. 2025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</si>
  <si>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</si>
  <si>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</si>
  <si>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</si>
  <si>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</si>
  <si>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</si>
  <si>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</si>
  <si>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</si>
  <si>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</si>
  <si>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</si>
  <si>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</si>
  <si>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</si>
  <si>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</si>
  <si>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</si>
  <si>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</si>
  <si>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</si>
  <si>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</si>
  <si>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</si>
  <si>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</si>
  <si>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</si>
  <si>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</si>
  <si>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</si>
  <si>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</si>
  <si>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</si>
  <si>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</si>
  <si>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</si>
  <si>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</si>
  <si>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</si>
  <si>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</si>
  <si>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</si>
  <si>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</si>
  <si>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</si>
  <si>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</si>
  <si>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</si>
  <si>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</si>
  <si>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</si>
  <si>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</si>
  <si>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</si>
  <si>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</si>
  <si>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</si>
  <si>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</si>
  <si>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</si>
  <si>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</si>
  <si>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</si>
  <si>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</si>
  <si>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</si>
  <si>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</si>
  <si>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</si>
  <si>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</si>
  <si>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</si>
  <si>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</si>
  <si>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</si>
  <si>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</si>
  <si>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{00000000-0000-0000-0000-000000000000}</t>
  </si>
  <si>
    <t>/</t>
  </si>
  <si>
    <t>15052025</t>
  </si>
  <si>
    <t>Areál Baník - ...</t>
  </si>
  <si>
    <t>STA</t>
  </si>
  <si>
    <t>1</t>
  </si>
  <si>
    <t>{06e27c38-dd6e-47ac-9f66-bd612d46fba5}</t>
  </si>
  <si>
    <t>2</t>
  </si>
  <si>
    <t>KRYCÍ LIST SOUPISU PRACÍ</t>
  </si>
  <si>
    <t>Objekt:</t>
  </si>
  <si>
    <t>15052025 - Areál Baník - ...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</si>
  <si>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</si>
  <si>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</si>
  <si>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</si>
  <si>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</si>
  <si>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</si>
  <si>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</si>
  <si>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</si>
  <si>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</si>
  <si>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</si>
  <si>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</si>
  <si>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</si>
  <si>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</si>
  <si>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</si>
  <si>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</si>
  <si>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</si>
  <si>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</si>
  <si>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</si>
  <si>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</si>
  <si>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</si>
  <si>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</si>
  <si>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</si>
  <si>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</si>
  <si>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</si>
  <si>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</si>
  <si>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</si>
  <si>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</si>
  <si>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</si>
  <si>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</si>
  <si>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</si>
  <si>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55342260R</t>
  </si>
  <si>
    <t>Sloupek plotový d 38 mm, výška 210 cm - pozinkovaná ocel + PVC, RAL 6005, vč. betonové patky prům. 300 mm a hl. 800 mm, beton C25/30 XC2, klobouku na vrchní část a držáku napínacího drátu atd.</t>
  </si>
  <si>
    <t>kpl</t>
  </si>
  <si>
    <t>8</t>
  </si>
  <si>
    <t>ROZPOCET</t>
  </si>
  <si>
    <t>4</t>
  </si>
  <si>
    <t>82051R</t>
  </si>
  <si>
    <t>Sloupky sítě (dle specifikace) z ocelové trubky průměru 60,3 mm, tl. stěny 5 mm, vč. úpravy - zahnutí konce navařením kolene, povrchové úpravy - nátěr 2x email RAL 6005, montáže sloupu, manipulace a osazení do základu, který je součástí položky atd.</t>
  </si>
  <si>
    <t>1049452692</t>
  </si>
  <si>
    <t>PP</t>
  </si>
  <si>
    <t>Sloupky sítě (dle specifikace) z ocelové trubky průměru 60,3 mm, tl. stěny 5 mm, vč. úpravy - zahnutí konce navařením kolene, navaření ok pro protažení lánka, povrchové úpravy - nátěr 1x základ, 2x email RAL 6005, montáže sloupku, manipulace a osazení do základu, který je součástí položky atd.</t>
  </si>
  <si>
    <t>3</t>
  </si>
  <si>
    <t>5402100R</t>
  </si>
  <si>
    <t>Síť sportovní síly 4 mm s tl. oka 35 mm na celou výšku tj. 4 m vč. ocelového lanka a karabin</t>
  </si>
  <si>
    <t>969640510</t>
  </si>
  <si>
    <t>Síť sportovní hokejová síly 4 mm s tl. oka 35 mm na celou výšku tj. 4 m vč. ocelového lanka a karabin</t>
  </si>
  <si>
    <t>854011R</t>
  </si>
  <si>
    <t>Venkovní umělý povrch pro hokejové střelnice</t>
  </si>
  <si>
    <t>-1409300951</t>
  </si>
  <si>
    <t xml:space="preserve">Venkovní umělý povrch pro hokejové střelnice, tvořený dlaždicemi, odolný proti změnám počasí. Spojování dlaždic pomocí zámků, které umožní případnou demontáž a zpětnou montáž. Uložení dlaždic bude přímo na asfaltový povrch. </t>
  </si>
  <si>
    <t>5</t>
  </si>
  <si>
    <t>9050206R</t>
  </si>
  <si>
    <t>Typizovaný mantinel pro hokejovou střelnici (dle specifikace v zadání VZ), výška 1,2 m, vč. montáže, kotvení na chemické kotvy, veškerého spojovacího materiálu, ukončovacích prvků atd.</t>
  </si>
  <si>
    <t>441822053</t>
  </si>
  <si>
    <t>6</t>
  </si>
  <si>
    <t>55342270R</t>
  </si>
  <si>
    <t>vzpěra plotová 38x1,5mm včetně krytky s uchem 1500mm, vč. betonové patky prům. 300 mm a hl. 800 mm, beton C25/30 XC2,</t>
  </si>
  <si>
    <t>7</t>
  </si>
  <si>
    <t>31327505R</t>
  </si>
  <si>
    <t>pletivo drátěné plastifikované se čtvercovými oky 50/2,7 mm v 1600mm</t>
  </si>
  <si>
    <t>pletivo drátěné plastifikované se čtvercovými oky 50/2,7 mm v 1600mm, vč. drátu napínacího PVC pr. drátu 2,4 mm, drobných doplňků k oplocení - kloboučky, úchytky napínacího drátu, napínáky apod.</t>
  </si>
  <si>
    <t>31324826R</t>
  </si>
  <si>
    <t>Demontáž a likvidace stávajícího pletiva</t>
  </si>
  <si>
    <t>demontáž a likvidace stávajícího pletiva, vč. demontáže, přesunu, naložení/složení, ekologická likvidace a poplatku za likvidaci</t>
  </si>
  <si>
    <t>VRN</t>
  </si>
  <si>
    <t>Vedlejší rozpočtové náklady</t>
  </si>
  <si>
    <t>VRN3</t>
  </si>
  <si>
    <t>Zařízení staveniště</t>
  </si>
  <si>
    <t>9</t>
  </si>
  <si>
    <t>K</t>
  </si>
  <si>
    <t>030001000</t>
  </si>
  <si>
    <t>CS ÚRS 2025 01</t>
  </si>
  <si>
    <t>10</t>
  </si>
  <si>
    <t>Online PSC</t>
  </si>
  <si>
    <t>https://podminky.urs.cz/item/CS_URS_2025_01/030001000</t>
  </si>
  <si>
    <t>034103000</t>
  </si>
  <si>
    <t>Oplocení staveniště</t>
  </si>
  <si>
    <t>https://podminky.urs.cz/item/CS_URS_2025_01/034103000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</si>
</sst>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2" fillId="0" borderId="14" xfId="0" applyNumberFormat="1" applyFont="1" applyBorder="1" applyAlignment="1" applyProtection="1">
      <alignment horizontal="right" vertical="center"/>
    </xf>
    <xf numFmtId="4" fontId="12" fillId="0" borderId="0" xfId="0" applyNumberFormat="1" applyFont="1" applyBorder="1" applyAlignment="1" applyProtection="1">
      <alignment horizontal="right"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29" fillId="0" borderId="12" xfId="0" applyNumberFormat="1" applyFont="1" applyBorder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34103000" TargetMode="External" /><Relationship Id="rId3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5</v>
      </c>
      <c r="BV1" s="13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4" t="s">
        <v>7</v>
      </c>
      <c r="BT2" s="14" t="s">
        <v>8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7</v>
      </c>
      <c r="BT3" s="14" t="s">
        <v>9</v>
      </c>
    </row>
    <row r="4" s="1" customFormat="1" ht="24.96" customHeight="1">
      <c r="B4" s="18"/>
      <c r="C4" s="19"/>
      <c r="D4" s="20" t="s">
        <v>10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11</v>
      </c>
      <c r="BG4" s="22" t="s">
        <v>12</v>
      </c>
      <c r="BS4" s="14" t="s">
        <v>13</v>
      </c>
    </row>
    <row r="5" s="1" customFormat="1" ht="12" customHeight="1">
      <c r="B5" s="18"/>
      <c r="C5" s="19"/>
      <c r="D5" s="23" t="s">
        <v>14</v>
      </c>
      <c r="E5" s="19"/>
      <c r="F5" s="19"/>
      <c r="G5" s="19"/>
      <c r="H5" s="19"/>
      <c r="I5" s="19"/>
      <c r="J5" s="19"/>
      <c r="K5" s="24" t="s">
        <v>15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G5" s="25" t="s">
        <v>16</v>
      </c>
      <c r="BS5" s="14" t="s">
        <v>7</v>
      </c>
    </row>
    <row r="6" s="1" customFormat="1" ht="36.96" customHeight="1">
      <c r="B6" s="18"/>
      <c r="C6" s="19"/>
      <c r="D6" s="26" t="s">
        <v>17</v>
      </c>
      <c r="E6" s="19"/>
      <c r="F6" s="19"/>
      <c r="G6" s="19"/>
      <c r="H6" s="19"/>
      <c r="I6" s="19"/>
      <c r="J6" s="19"/>
      <c r="K6" s="27" t="s">
        <v>18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G6" s="28"/>
      <c r="BS6" s="14" t="s">
        <v>7</v>
      </c>
    </row>
    <row r="7" s="1" customFormat="1" ht="12" customHeight="1">
      <c r="B7" s="18"/>
      <c r="C7" s="19"/>
      <c r="D7" s="29" t="s">
        <v>19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20</v>
      </c>
      <c r="AL7" s="19"/>
      <c r="AM7" s="19"/>
      <c r="AN7" s="24" t="s">
        <v>1</v>
      </c>
      <c r="AO7" s="19"/>
      <c r="AP7" s="19"/>
      <c r="AQ7" s="19"/>
      <c r="AR7" s="17"/>
      <c r="BG7" s="28"/>
      <c r="BS7" s="14" t="s">
        <v>7</v>
      </c>
    </row>
    <row r="8" s="1" customFormat="1" ht="12" customHeight="1">
      <c r="B8" s="18"/>
      <c r="C8" s="19"/>
      <c r="D8" s="29" t="s">
        <v>21</v>
      </c>
      <c r="E8" s="19"/>
      <c r="F8" s="19"/>
      <c r="G8" s="19"/>
      <c r="H8" s="19"/>
      <c r="I8" s="19"/>
      <c r="J8" s="19"/>
      <c r="K8" s="24" t="s">
        <v>22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23</v>
      </c>
      <c r="AL8" s="19"/>
      <c r="AM8" s="19"/>
      <c r="AN8" s="30" t="s">
        <v>24</v>
      </c>
      <c r="AO8" s="19"/>
      <c r="AP8" s="19"/>
      <c r="AQ8" s="19"/>
      <c r="AR8" s="17"/>
      <c r="BG8" s="28"/>
      <c r="BS8" s="14" t="s">
        <v>7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G9" s="28"/>
      <c r="BS9" s="14" t="s">
        <v>7</v>
      </c>
    </row>
    <row r="10" s="1" customFormat="1" ht="12" customHeight="1">
      <c r="B10" s="18"/>
      <c r="C10" s="19"/>
      <c r="D10" s="29" t="s">
        <v>25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26</v>
      </c>
      <c r="AL10" s="19"/>
      <c r="AM10" s="19"/>
      <c r="AN10" s="24" t="s">
        <v>1</v>
      </c>
      <c r="AO10" s="19"/>
      <c r="AP10" s="19"/>
      <c r="AQ10" s="19"/>
      <c r="AR10" s="17"/>
      <c r="BG10" s="28"/>
      <c r="BS10" s="14" t="s">
        <v>7</v>
      </c>
    </row>
    <row r="11" s="1" customFormat="1" ht="18.48" customHeight="1">
      <c r="B11" s="18"/>
      <c r="C11" s="19"/>
      <c r="D11" s="19"/>
      <c r="E11" s="24" t="s">
        <v>22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1</v>
      </c>
      <c r="AO11" s="19"/>
      <c r="AP11" s="19"/>
      <c r="AQ11" s="19"/>
      <c r="AR11" s="17"/>
      <c r="BG11" s="28"/>
      <c r="BS11" s="14" t="s">
        <v>7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G12" s="28"/>
      <c r="BS12" s="14" t="s">
        <v>7</v>
      </c>
    </row>
    <row r="13" s="1" customFormat="1" ht="12" customHeight="1">
      <c r="B13" s="18"/>
      <c r="C13" s="19"/>
      <c r="D13" s="29" t="s">
        <v>28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26</v>
      </c>
      <c r="AL13" s="19"/>
      <c r="AM13" s="19"/>
      <c r="AN13" s="31" t="s">
        <v>29</v>
      </c>
      <c r="AO13" s="19"/>
      <c r="AP13" s="19"/>
      <c r="AQ13" s="19"/>
      <c r="AR13" s="17"/>
      <c r="BG13" s="28"/>
      <c r="BS13" s="14" t="s">
        <v>7</v>
      </c>
    </row>
    <row r="14">
      <c r="B14" s="18"/>
      <c r="C14" s="19"/>
      <c r="D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29</v>
      </c>
      <c r="AO14" s="19"/>
      <c r="AP14" s="19"/>
      <c r="AQ14" s="19"/>
      <c r="AR14" s="17"/>
      <c r="BG14" s="28"/>
      <c r="BS14" s="14" t="s">
        <v>7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G15" s="28"/>
      <c r="BS15" s="14" t="s">
        <v>4</v>
      </c>
    </row>
    <row r="16" s="1" customFormat="1" ht="12" customHeight="1">
      <c r="B16" s="18"/>
      <c r="C16" s="19"/>
      <c r="D16" s="29" t="s">
        <v>30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26</v>
      </c>
      <c r="AL16" s="19"/>
      <c r="AM16" s="19"/>
      <c r="AN16" s="24" t="s">
        <v>1</v>
      </c>
      <c r="AO16" s="19"/>
      <c r="AP16" s="19"/>
      <c r="AQ16" s="19"/>
      <c r="AR16" s="17"/>
      <c r="BG16" s="28"/>
      <c r="BS16" s="14" t="s">
        <v>4</v>
      </c>
    </row>
    <row r="17" s="1" customFormat="1" ht="18.48" customHeight="1">
      <c r="B17" s="18"/>
      <c r="C17" s="19"/>
      <c r="D17" s="19"/>
      <c r="E17" s="24" t="s">
        <v>22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G17" s="28"/>
      <c r="BS17" s="14" t="s">
        <v>5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G18" s="28"/>
      <c r="BS18" s="14" t="s">
        <v>7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26</v>
      </c>
      <c r="AL19" s="19"/>
      <c r="AM19" s="19"/>
      <c r="AN19" s="24" t="s">
        <v>1</v>
      </c>
      <c r="AO19" s="19"/>
      <c r="AP19" s="19"/>
      <c r="AQ19" s="19"/>
      <c r="AR19" s="17"/>
      <c r="BG19" s="28"/>
      <c r="BS19" s="14" t="s">
        <v>7</v>
      </c>
    </row>
    <row r="20" s="1" customFormat="1" ht="18.48" customHeight="1">
      <c r="B20" s="18"/>
      <c r="C20" s="19"/>
      <c r="D20" s="19"/>
      <c r="E20" s="24" t="s">
        <v>22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G20" s="28"/>
      <c r="BS20" s="14" t="s">
        <v>5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G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G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G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G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G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G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G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G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ROUND(BB94,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ROUND(AX94, 2)</f>
        <v>0</v>
      </c>
      <c r="AL29" s="44"/>
      <c r="AM29" s="44"/>
      <c r="AN29" s="44"/>
      <c r="AO29" s="44"/>
      <c r="AP29" s="44"/>
      <c r="AQ29" s="44"/>
      <c r="AR29" s="47"/>
      <c r="BG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ROUND(BC94,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ROUND(AY94, 2)</f>
        <v>0</v>
      </c>
      <c r="AL30" s="44"/>
      <c r="AM30" s="44"/>
      <c r="AN30" s="44"/>
      <c r="AO30" s="44"/>
      <c r="AP30" s="44"/>
      <c r="AQ30" s="44"/>
      <c r="AR30" s="47"/>
      <c r="BG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ROUND(BD94,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G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ROUND(BE94,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G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ROUND(BF94,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G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G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G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G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G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G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G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G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G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G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G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G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G83" s="35"/>
    </row>
    <row r="84" s="4" customFormat="1" ht="12" customHeight="1">
      <c r="A84" s="4"/>
      <c r="B84" s="67"/>
      <c r="C84" s="29" t="s">
        <v>14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IMPORT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G84" s="4"/>
    </row>
    <row r="85" s="5" customFormat="1" ht="36.96" customHeight="1">
      <c r="A85" s="5"/>
      <c r="B85" s="70"/>
      <c r="C85" s="71" t="s">
        <v>17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Areál Baník - hokejová střelnice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G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G86" s="35"/>
    </row>
    <row r="87" s="2" customFormat="1" ht="12" customHeight="1">
      <c r="A87" s="35"/>
      <c r="B87" s="36"/>
      <c r="C87" s="29" t="s">
        <v>21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23</v>
      </c>
      <c r="AJ87" s="37"/>
      <c r="AK87" s="37"/>
      <c r="AL87" s="37"/>
      <c r="AM87" s="76" t="str">
        <f>IF(AN8= "","",AN8)</f>
        <v>4. 6. 2025</v>
      </c>
      <c r="AN87" s="76"/>
      <c r="AO87" s="37"/>
      <c r="AP87" s="37"/>
      <c r="AQ87" s="37"/>
      <c r="AR87" s="41"/>
      <c r="BG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G88" s="35"/>
    </row>
    <row r="89" s="2" customFormat="1" ht="15.15" customHeight="1">
      <c r="A89" s="35"/>
      <c r="B89" s="36"/>
      <c r="C89" s="29" t="s">
        <v>25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30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1"/>
      <c r="BG89" s="35"/>
    </row>
    <row r="90" s="2" customFormat="1" ht="15.15" customHeight="1">
      <c r="A90" s="35"/>
      <c r="B90" s="36"/>
      <c r="C90" s="29" t="s">
        <v>28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5"/>
      <c r="BG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9"/>
      <c r="BG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8" t="s">
        <v>70</v>
      </c>
      <c r="BE92" s="98" t="s">
        <v>71</v>
      </c>
      <c r="BF92" s="99" t="s">
        <v>72</v>
      </c>
      <c r="BG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2"/>
      <c r="BG93" s="35"/>
    </row>
    <row r="94" s="6" customFormat="1" ht="32.4" customHeight="1">
      <c r="A94" s="6"/>
      <c r="B94" s="103"/>
      <c r="C94" s="104" t="s">
        <v>73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SUM(AG94,AV94)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ROUND(AT95,2)</f>
        <v>0</v>
      </c>
      <c r="AU94" s="112">
        <f>ROUND(AU95,2)</f>
        <v>0</v>
      </c>
      <c r="AV94" s="112">
        <f>ROUND(SUM(AX94:AY94),2)</f>
        <v>0</v>
      </c>
      <c r="AW94" s="113">
        <f>ROUND(AW95,5)</f>
        <v>0</v>
      </c>
      <c r="AX94" s="112">
        <f>ROUND(BB94*L29,2)</f>
        <v>0</v>
      </c>
      <c r="AY94" s="112">
        <f>ROUND(BC94*L30,2)</f>
        <v>0</v>
      </c>
      <c r="AZ94" s="112">
        <f>ROUND(BD94*L29,2)</f>
        <v>0</v>
      </c>
      <c r="BA94" s="112">
        <f>ROUND(BE94*L30,2)</f>
        <v>0</v>
      </c>
      <c r="BB94" s="112">
        <f>ROUND(BB95,2)</f>
        <v>0</v>
      </c>
      <c r="BC94" s="112">
        <f>ROUND(BC95,2)</f>
        <v>0</v>
      </c>
      <c r="BD94" s="112">
        <f>ROUND(BD95,2)</f>
        <v>0</v>
      </c>
      <c r="BE94" s="112">
        <f>ROUND(BE95,2)</f>
        <v>0</v>
      </c>
      <c r="BF94" s="114">
        <f>ROUND(BF95,2)</f>
        <v>0</v>
      </c>
      <c r="BG94" s="6"/>
      <c r="BS94" s="115" t="s">
        <v>74</v>
      </c>
      <c r="BT94" s="115" t="s">
        <v>75</v>
      </c>
      <c r="BU94" s="116" t="s">
        <v>76</v>
      </c>
      <c r="BV94" s="115" t="s">
        <v>15</v>
      </c>
      <c r="BW94" s="115" t="s">
        <v>6</v>
      </c>
      <c r="BX94" s="115" t="s">
        <v>77</v>
      </c>
      <c r="CL94" s="115" t="s">
        <v>1</v>
      </c>
    </row>
    <row r="95" s="7" customFormat="1" ht="24.75" customHeight="1">
      <c r="A95" s="117" t="s">
        <v>78</v>
      </c>
      <c r="B95" s="118"/>
      <c r="C95" s="119"/>
      <c r="D95" s="120" t="s">
        <v>79</v>
      </c>
      <c r="E95" s="120"/>
      <c r="F95" s="120"/>
      <c r="G95" s="120"/>
      <c r="H95" s="120"/>
      <c r="I95" s="121"/>
      <c r="J95" s="120" t="s">
        <v>80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'15052025 - Areál Baník - ...'!K32</f>
        <v>0</v>
      </c>
      <c r="AH95" s="121"/>
      <c r="AI95" s="121"/>
      <c r="AJ95" s="121"/>
      <c r="AK95" s="121"/>
      <c r="AL95" s="121"/>
      <c r="AM95" s="121"/>
      <c r="AN95" s="122">
        <f>SUM(AG95,AV95)</f>
        <v>0</v>
      </c>
      <c r="AO95" s="121"/>
      <c r="AP95" s="121"/>
      <c r="AQ95" s="123" t="s">
        <v>81</v>
      </c>
      <c r="AR95" s="124"/>
      <c r="AS95" s="125">
        <f>'15052025 - Areál Baník - ...'!K30</f>
        <v>0</v>
      </c>
      <c r="AT95" s="126">
        <f>'15052025 - Areál Baník - ...'!K31</f>
        <v>0</v>
      </c>
      <c r="AU95" s="126">
        <v>0</v>
      </c>
      <c r="AV95" s="126">
        <f>ROUND(SUM(AX95:AY95),2)</f>
        <v>0</v>
      </c>
      <c r="AW95" s="127">
        <f>'15052025 - Areál Baník - ...'!T118</f>
        <v>0</v>
      </c>
      <c r="AX95" s="126">
        <f>'15052025 - Areál Baník - ...'!K35</f>
        <v>0</v>
      </c>
      <c r="AY95" s="126">
        <f>'15052025 - Areál Baník - ...'!K36</f>
        <v>0</v>
      </c>
      <c r="AZ95" s="126">
        <f>'15052025 - Areál Baník - ...'!K37</f>
        <v>0</v>
      </c>
      <c r="BA95" s="126">
        <f>'15052025 - Areál Baník - ...'!K38</f>
        <v>0</v>
      </c>
      <c r="BB95" s="126">
        <f>'15052025 - Areál Baník - ...'!F35</f>
        <v>0</v>
      </c>
      <c r="BC95" s="126">
        <f>'15052025 - Areál Baník - ...'!F36</f>
        <v>0</v>
      </c>
      <c r="BD95" s="126">
        <f>'15052025 - Areál Baník - ...'!F37</f>
        <v>0</v>
      </c>
      <c r="BE95" s="126">
        <f>'15052025 - Areál Baník - ...'!F38</f>
        <v>0</v>
      </c>
      <c r="BF95" s="128">
        <f>'15052025 - Areál Baník - ...'!F39</f>
        <v>0</v>
      </c>
      <c r="BG95" s="7"/>
      <c r="BT95" s="129" t="s">
        <v>82</v>
      </c>
      <c r="BV95" s="129" t="s">
        <v>15</v>
      </c>
      <c r="BW95" s="129" t="s">
        <v>83</v>
      </c>
      <c r="BX95" s="129" t="s">
        <v>6</v>
      </c>
      <c r="CL95" s="129" t="s">
        <v>1</v>
      </c>
      <c r="CM95" s="129" t="s">
        <v>84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</row>
  </sheetData>
  <sheetProtection sheet="1" formatColumns="0" formatRows="0" objects="1" scenarios="1" spinCount="100000" saltValue="xR9Kd9RxQlYGy45vA5bBEQnLHs4O4poCDmZxkUnuuId4HBsfeNR3+5dgndRbeB5giaa54pXV3jp924CucpZGQA==" hashValue="cVhN4NWXHVZ65TpsgE6/PDFD4VLtopV2ZFaCFbLMFEWTYb41YN8HTMAaqeeBprBPVuCGZGMHmCWyBSZmWM/kjg==" algorithmName="SHA-512" password="CC64"/>
  <mergeCells count="42"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G2"/>
  </mergeCells>
  <hyperlinks>
    <hyperlink ref="A95" location="'15052025 - Areál Baník -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4" t="s">
        <v>83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7"/>
      <c r="AT3" s="14" t="s">
        <v>84</v>
      </c>
    </row>
    <row r="4" s="1" customFormat="1" ht="24.96" customHeight="1">
      <c r="B4" s="17"/>
      <c r="D4" s="132" t="s">
        <v>85</v>
      </c>
      <c r="M4" s="17"/>
      <c r="N4" s="133" t="s">
        <v>11</v>
      </c>
      <c r="AT4" s="14" t="s">
        <v>4</v>
      </c>
    </row>
    <row r="5" s="1" customFormat="1" ht="6.96" customHeight="1">
      <c r="B5" s="17"/>
      <c r="M5" s="17"/>
    </row>
    <row r="6" s="1" customFormat="1" ht="12" customHeight="1">
      <c r="B6" s="17"/>
      <c r="D6" s="134" t="s">
        <v>17</v>
      </c>
      <c r="M6" s="17"/>
    </row>
    <row r="7" s="1" customFormat="1" ht="16.5" customHeight="1">
      <c r="B7" s="17"/>
      <c r="E7" s="135" t="str">
        <f>'Rekapitulace stavby'!K6</f>
        <v>Areál Baník - hokejová střelnice</v>
      </c>
      <c r="F7" s="134"/>
      <c r="G7" s="134"/>
      <c r="H7" s="134"/>
      <c r="M7" s="17"/>
    </row>
    <row r="8" s="2" customFormat="1" ht="12" customHeight="1">
      <c r="A8" s="35"/>
      <c r="B8" s="41"/>
      <c r="C8" s="35"/>
      <c r="D8" s="134" t="s">
        <v>86</v>
      </c>
      <c r="E8" s="35"/>
      <c r="F8" s="35"/>
      <c r="G8" s="35"/>
      <c r="H8" s="35"/>
      <c r="I8" s="35"/>
      <c r="J8" s="35"/>
      <c r="K8" s="35"/>
      <c r="L8" s="35"/>
      <c r="M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6.5" customHeight="1">
      <c r="A9" s="35"/>
      <c r="B9" s="41"/>
      <c r="C9" s="35"/>
      <c r="D9" s="35"/>
      <c r="E9" s="136" t="s">
        <v>87</v>
      </c>
      <c r="F9" s="35"/>
      <c r="G9" s="35"/>
      <c r="H9" s="35"/>
      <c r="I9" s="35"/>
      <c r="J9" s="35"/>
      <c r="K9" s="35"/>
      <c r="L9" s="35"/>
      <c r="M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4" t="s">
        <v>19</v>
      </c>
      <c r="E11" s="35"/>
      <c r="F11" s="137" t="s">
        <v>1</v>
      </c>
      <c r="G11" s="35"/>
      <c r="H11" s="35"/>
      <c r="I11" s="134" t="s">
        <v>20</v>
      </c>
      <c r="J11" s="137" t="s">
        <v>1</v>
      </c>
      <c r="K11" s="35"/>
      <c r="L11" s="35"/>
      <c r="M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4" t="s">
        <v>21</v>
      </c>
      <c r="E12" s="35"/>
      <c r="F12" s="137" t="s">
        <v>22</v>
      </c>
      <c r="G12" s="35"/>
      <c r="H12" s="35"/>
      <c r="I12" s="134" t="s">
        <v>23</v>
      </c>
      <c r="J12" s="138" t="str">
        <f>'Rekapitulace stavby'!AN8</f>
        <v>4. 6. 2025</v>
      </c>
      <c r="K12" s="35"/>
      <c r="L12" s="35"/>
      <c r="M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4" t="s">
        <v>25</v>
      </c>
      <c r="E14" s="35"/>
      <c r="F14" s="35"/>
      <c r="G14" s="35"/>
      <c r="H14" s="35"/>
      <c r="I14" s="134" t="s">
        <v>26</v>
      </c>
      <c r="J14" s="137" t="str">
        <f>IF('Rekapitulace stavby'!AN10="","",'Rekapitulace stavby'!AN10)</f>
        <v/>
      </c>
      <c r="K14" s="35"/>
      <c r="L14" s="35"/>
      <c r="M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37" t="str">
        <f>IF('Rekapitulace stavby'!E11="","",'Rekapitulace stavby'!E11)</f>
        <v xml:space="preserve"> </v>
      </c>
      <c r="F15" s="35"/>
      <c r="G15" s="35"/>
      <c r="H15" s="35"/>
      <c r="I15" s="134" t="s">
        <v>27</v>
      </c>
      <c r="J15" s="137" t="str">
        <f>IF('Rekapitulace stavby'!AN11="","",'Rekapitulace stavby'!AN11)</f>
        <v/>
      </c>
      <c r="K15" s="35"/>
      <c r="L15" s="35"/>
      <c r="M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4" t="s">
        <v>28</v>
      </c>
      <c r="E17" s="35"/>
      <c r="F17" s="35"/>
      <c r="G17" s="35"/>
      <c r="H17" s="35"/>
      <c r="I17" s="134" t="s">
        <v>26</v>
      </c>
      <c r="J17" s="30" t="str">
        <f>'Rekapitulace stavby'!AN13</f>
        <v>Vyplň údaj</v>
      </c>
      <c r="K17" s="35"/>
      <c r="L17" s="35"/>
      <c r="M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7"/>
      <c r="G18" s="137"/>
      <c r="H18" s="137"/>
      <c r="I18" s="134" t="s">
        <v>27</v>
      </c>
      <c r="J18" s="30" t="str">
        <f>'Rekapitulace stavby'!AN14</f>
        <v>Vyplň údaj</v>
      </c>
      <c r="K18" s="35"/>
      <c r="L18" s="35"/>
      <c r="M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4" t="s">
        <v>30</v>
      </c>
      <c r="E20" s="35"/>
      <c r="F20" s="35"/>
      <c r="G20" s="35"/>
      <c r="H20" s="35"/>
      <c r="I20" s="134" t="s">
        <v>26</v>
      </c>
      <c r="J20" s="137" t="str">
        <f>IF('Rekapitulace stavby'!AN16="","",'Rekapitulace stavby'!AN16)</f>
        <v/>
      </c>
      <c r="K20" s="35"/>
      <c r="L20" s="35"/>
      <c r="M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37" t="str">
        <f>IF('Rekapitulace stavby'!E17="","",'Rekapitulace stavby'!E17)</f>
        <v xml:space="preserve"> </v>
      </c>
      <c r="F21" s="35"/>
      <c r="G21" s="35"/>
      <c r="H21" s="35"/>
      <c r="I21" s="134" t="s">
        <v>27</v>
      </c>
      <c r="J21" s="137" t="str">
        <f>IF('Rekapitulace stavby'!AN17="","",'Rekapitulace stavby'!AN17)</f>
        <v/>
      </c>
      <c r="K21" s="35"/>
      <c r="L21" s="35"/>
      <c r="M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4" t="s">
        <v>31</v>
      </c>
      <c r="E23" s="35"/>
      <c r="F23" s="35"/>
      <c r="G23" s="35"/>
      <c r="H23" s="35"/>
      <c r="I23" s="134" t="s">
        <v>26</v>
      </c>
      <c r="J23" s="137" t="str">
        <f>IF('Rekapitulace stavby'!AN19="","",'Rekapitulace stavby'!AN19)</f>
        <v/>
      </c>
      <c r="K23" s="35"/>
      <c r="L23" s="35"/>
      <c r="M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37" t="str">
        <f>IF('Rekapitulace stavby'!E20="","",'Rekapitulace stavby'!E20)</f>
        <v xml:space="preserve"> </v>
      </c>
      <c r="F24" s="35"/>
      <c r="G24" s="35"/>
      <c r="H24" s="35"/>
      <c r="I24" s="134" t="s">
        <v>27</v>
      </c>
      <c r="J24" s="137" t="str">
        <f>IF('Rekapitulace stavby'!AN20="","",'Rekapitulace stavby'!AN20)</f>
        <v/>
      </c>
      <c r="K24" s="35"/>
      <c r="L24" s="35"/>
      <c r="M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4" t="s">
        <v>32</v>
      </c>
      <c r="E26" s="35"/>
      <c r="F26" s="35"/>
      <c r="G26" s="35"/>
      <c r="H26" s="35"/>
      <c r="I26" s="35"/>
      <c r="J26" s="35"/>
      <c r="K26" s="35"/>
      <c r="L26" s="35"/>
      <c r="M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39"/>
      <c r="B27" s="140"/>
      <c r="C27" s="139"/>
      <c r="D27" s="139"/>
      <c r="E27" s="141" t="s">
        <v>1</v>
      </c>
      <c r="F27" s="141"/>
      <c r="G27" s="141"/>
      <c r="H27" s="141"/>
      <c r="I27" s="139"/>
      <c r="J27" s="139"/>
      <c r="K27" s="139"/>
      <c r="L27" s="139"/>
      <c r="M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3"/>
      <c r="E29" s="143"/>
      <c r="F29" s="143"/>
      <c r="G29" s="143"/>
      <c r="H29" s="143"/>
      <c r="I29" s="143"/>
      <c r="J29" s="143"/>
      <c r="K29" s="143"/>
      <c r="L29" s="143"/>
      <c r="M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>
      <c r="A30" s="35"/>
      <c r="B30" s="41"/>
      <c r="C30" s="35"/>
      <c r="D30" s="35"/>
      <c r="E30" s="134" t="s">
        <v>88</v>
      </c>
      <c r="F30" s="35"/>
      <c r="G30" s="35"/>
      <c r="H30" s="35"/>
      <c r="I30" s="35"/>
      <c r="J30" s="35"/>
      <c r="K30" s="144">
        <f>I96</f>
        <v>0</v>
      </c>
      <c r="L30" s="35"/>
      <c r="M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>
      <c r="A31" s="35"/>
      <c r="B31" s="41"/>
      <c r="C31" s="35"/>
      <c r="D31" s="35"/>
      <c r="E31" s="134" t="s">
        <v>89</v>
      </c>
      <c r="F31" s="35"/>
      <c r="G31" s="35"/>
      <c r="H31" s="35"/>
      <c r="I31" s="35"/>
      <c r="J31" s="35"/>
      <c r="K31" s="144">
        <f>J96</f>
        <v>0</v>
      </c>
      <c r="L31" s="35"/>
      <c r="M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41"/>
      <c r="C32" s="35"/>
      <c r="D32" s="145" t="s">
        <v>33</v>
      </c>
      <c r="E32" s="35"/>
      <c r="F32" s="35"/>
      <c r="G32" s="35"/>
      <c r="H32" s="35"/>
      <c r="I32" s="35"/>
      <c r="J32" s="35"/>
      <c r="K32" s="146">
        <f>ROUND(K118, 2)</f>
        <v>0</v>
      </c>
      <c r="L32" s="35"/>
      <c r="M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41"/>
      <c r="C33" s="35"/>
      <c r="D33" s="143"/>
      <c r="E33" s="143"/>
      <c r="F33" s="143"/>
      <c r="G33" s="143"/>
      <c r="H33" s="143"/>
      <c r="I33" s="143"/>
      <c r="J33" s="143"/>
      <c r="K33" s="143"/>
      <c r="L33" s="143"/>
      <c r="M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35"/>
      <c r="F34" s="147" t="s">
        <v>35</v>
      </c>
      <c r="G34" s="35"/>
      <c r="H34" s="35"/>
      <c r="I34" s="147" t="s">
        <v>34</v>
      </c>
      <c r="J34" s="35"/>
      <c r="K34" s="147" t="s">
        <v>36</v>
      </c>
      <c r="L34" s="35"/>
      <c r="M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41"/>
      <c r="C35" s="35"/>
      <c r="D35" s="148" t="s">
        <v>37</v>
      </c>
      <c r="E35" s="134" t="s">
        <v>38</v>
      </c>
      <c r="F35" s="144">
        <f>ROUND((SUM(BE118:BE139)),  2)</f>
        <v>0</v>
      </c>
      <c r="G35" s="35"/>
      <c r="H35" s="35"/>
      <c r="I35" s="149">
        <v>0.20999999999999999</v>
      </c>
      <c r="J35" s="35"/>
      <c r="K35" s="144">
        <f>ROUND(((SUM(BE118:BE139))*I35),  2)</f>
        <v>0</v>
      </c>
      <c r="L35" s="35"/>
      <c r="M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41"/>
      <c r="C36" s="35"/>
      <c r="D36" s="35"/>
      <c r="E36" s="134" t="s">
        <v>39</v>
      </c>
      <c r="F36" s="144">
        <f>ROUND((SUM(BF118:BF139)),  2)</f>
        <v>0</v>
      </c>
      <c r="G36" s="35"/>
      <c r="H36" s="35"/>
      <c r="I36" s="149">
        <v>0.12</v>
      </c>
      <c r="J36" s="35"/>
      <c r="K36" s="144">
        <f>ROUND(((SUM(BF118:BF139))*I36),  2)</f>
        <v>0</v>
      </c>
      <c r="L36" s="35"/>
      <c r="M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4" t="s">
        <v>40</v>
      </c>
      <c r="F37" s="144">
        <f>ROUND((SUM(BG118:BG139)),  2)</f>
        <v>0</v>
      </c>
      <c r="G37" s="35"/>
      <c r="H37" s="35"/>
      <c r="I37" s="149">
        <v>0.20999999999999999</v>
      </c>
      <c r="J37" s="35"/>
      <c r="K37" s="144">
        <f>0</f>
        <v>0</v>
      </c>
      <c r="L37" s="35"/>
      <c r="M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41"/>
      <c r="C38" s="35"/>
      <c r="D38" s="35"/>
      <c r="E38" s="134" t="s">
        <v>41</v>
      </c>
      <c r="F38" s="144">
        <f>ROUND((SUM(BH118:BH139)),  2)</f>
        <v>0</v>
      </c>
      <c r="G38" s="35"/>
      <c r="H38" s="35"/>
      <c r="I38" s="149">
        <v>0.12</v>
      </c>
      <c r="J38" s="35"/>
      <c r="K38" s="144">
        <f>0</f>
        <v>0</v>
      </c>
      <c r="L38" s="35"/>
      <c r="M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41"/>
      <c r="C39" s="35"/>
      <c r="D39" s="35"/>
      <c r="E39" s="134" t="s">
        <v>42</v>
      </c>
      <c r="F39" s="144">
        <f>ROUND((SUM(BI118:BI139)),  2)</f>
        <v>0</v>
      </c>
      <c r="G39" s="35"/>
      <c r="H39" s="35"/>
      <c r="I39" s="149">
        <v>0</v>
      </c>
      <c r="J39" s="35"/>
      <c r="K39" s="144">
        <f>0</f>
        <v>0</v>
      </c>
      <c r="L39" s="35"/>
      <c r="M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41"/>
      <c r="C41" s="150"/>
      <c r="D41" s="151" t="s">
        <v>43</v>
      </c>
      <c r="E41" s="152"/>
      <c r="F41" s="152"/>
      <c r="G41" s="153" t="s">
        <v>44</v>
      </c>
      <c r="H41" s="154" t="s">
        <v>45</v>
      </c>
      <c r="I41" s="152"/>
      <c r="J41" s="152"/>
      <c r="K41" s="155">
        <f>SUM(K32:K39)</f>
        <v>0</v>
      </c>
      <c r="L41" s="156"/>
      <c r="M41" s="60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41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60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7"/>
      <c r="M43" s="17"/>
    </row>
    <row r="44" s="1" customFormat="1" ht="14.4" customHeight="1">
      <c r="B44" s="17"/>
      <c r="M44" s="17"/>
    </row>
    <row r="45" s="1" customFormat="1" ht="14.4" customHeight="1">
      <c r="B45" s="17"/>
      <c r="M45" s="17"/>
    </row>
    <row r="46" s="1" customFormat="1" ht="14.4" customHeight="1">
      <c r="B46" s="17"/>
      <c r="M46" s="17"/>
    </row>
    <row r="47" s="1" customFormat="1" ht="14.4" customHeight="1">
      <c r="B47" s="17"/>
      <c r="M47" s="17"/>
    </row>
    <row r="48" s="1" customFormat="1" ht="14.4" customHeight="1">
      <c r="B48" s="17"/>
      <c r="M48" s="17"/>
    </row>
    <row r="49" s="1" customFormat="1" ht="14.4" customHeight="1">
      <c r="B49" s="17"/>
      <c r="M49" s="17"/>
    </row>
    <row r="50" s="2" customFormat="1" ht="14.4" customHeight="1">
      <c r="B50" s="60"/>
      <c r="D50" s="157" t="s">
        <v>46</v>
      </c>
      <c r="E50" s="158"/>
      <c r="F50" s="158"/>
      <c r="G50" s="157" t="s">
        <v>47</v>
      </c>
      <c r="H50" s="158"/>
      <c r="I50" s="158"/>
      <c r="J50" s="158"/>
      <c r="K50" s="158"/>
      <c r="L50" s="158"/>
      <c r="M50" s="60"/>
    </row>
    <row r="51">
      <c r="B51" s="17"/>
      <c r="M51" s="17"/>
    </row>
    <row r="52">
      <c r="B52" s="17"/>
      <c r="M52" s="17"/>
    </row>
    <row r="53">
      <c r="B53" s="17"/>
      <c r="M53" s="17"/>
    </row>
    <row r="54">
      <c r="B54" s="17"/>
      <c r="M54" s="17"/>
    </row>
    <row r="55">
      <c r="B55" s="17"/>
      <c r="M55" s="17"/>
    </row>
    <row r="56">
      <c r="B56" s="17"/>
      <c r="M56" s="17"/>
    </row>
    <row r="57">
      <c r="B57" s="17"/>
      <c r="M57" s="17"/>
    </row>
    <row r="58">
      <c r="B58" s="17"/>
      <c r="M58" s="17"/>
    </row>
    <row r="59">
      <c r="B59" s="17"/>
      <c r="M59" s="17"/>
    </row>
    <row r="60">
      <c r="B60" s="17"/>
      <c r="M60" s="17"/>
    </row>
    <row r="61" s="2" customFormat="1">
      <c r="A61" s="35"/>
      <c r="B61" s="41"/>
      <c r="C61" s="35"/>
      <c r="D61" s="159" t="s">
        <v>48</v>
      </c>
      <c r="E61" s="160"/>
      <c r="F61" s="161" t="s">
        <v>49</v>
      </c>
      <c r="G61" s="159" t="s">
        <v>48</v>
      </c>
      <c r="H61" s="160"/>
      <c r="I61" s="160"/>
      <c r="J61" s="162" t="s">
        <v>49</v>
      </c>
      <c r="K61" s="160"/>
      <c r="L61" s="160"/>
      <c r="M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M62" s="17"/>
    </row>
    <row r="63">
      <c r="B63" s="17"/>
      <c r="M63" s="17"/>
    </row>
    <row r="64">
      <c r="B64" s="17"/>
      <c r="M64" s="17"/>
    </row>
    <row r="65" s="2" customFormat="1">
      <c r="A65" s="35"/>
      <c r="B65" s="41"/>
      <c r="C65" s="35"/>
      <c r="D65" s="157" t="s">
        <v>50</v>
      </c>
      <c r="E65" s="163"/>
      <c r="F65" s="163"/>
      <c r="G65" s="157" t="s">
        <v>51</v>
      </c>
      <c r="H65" s="163"/>
      <c r="I65" s="163"/>
      <c r="J65" s="163"/>
      <c r="K65" s="163"/>
      <c r="L65" s="163"/>
      <c r="M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M66" s="17"/>
    </row>
    <row r="67">
      <c r="B67" s="17"/>
      <c r="M67" s="17"/>
    </row>
    <row r="68">
      <c r="B68" s="17"/>
      <c r="M68" s="17"/>
    </row>
    <row r="69">
      <c r="B69" s="17"/>
      <c r="M69" s="17"/>
    </row>
    <row r="70">
      <c r="B70" s="17"/>
      <c r="M70" s="17"/>
    </row>
    <row r="71">
      <c r="B71" s="17"/>
      <c r="M71" s="17"/>
    </row>
    <row r="72">
      <c r="B72" s="17"/>
      <c r="M72" s="17"/>
    </row>
    <row r="73">
      <c r="B73" s="17"/>
      <c r="M73" s="17"/>
    </row>
    <row r="74">
      <c r="B74" s="17"/>
      <c r="M74" s="17"/>
    </row>
    <row r="75">
      <c r="B75" s="17"/>
      <c r="M75" s="17"/>
    </row>
    <row r="76" s="2" customFormat="1">
      <c r="A76" s="35"/>
      <c r="B76" s="41"/>
      <c r="C76" s="35"/>
      <c r="D76" s="159" t="s">
        <v>48</v>
      </c>
      <c r="E76" s="160"/>
      <c r="F76" s="161" t="s">
        <v>49</v>
      </c>
      <c r="G76" s="159" t="s">
        <v>48</v>
      </c>
      <c r="H76" s="160"/>
      <c r="I76" s="160"/>
      <c r="J76" s="162" t="s">
        <v>49</v>
      </c>
      <c r="K76" s="160"/>
      <c r="L76" s="160"/>
      <c r="M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4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66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90</v>
      </c>
      <c r="D82" s="37"/>
      <c r="E82" s="37"/>
      <c r="F82" s="37"/>
      <c r="G82" s="37"/>
      <c r="H82" s="37"/>
      <c r="I82" s="37"/>
      <c r="J82" s="37"/>
      <c r="K82" s="37"/>
      <c r="L82" s="37"/>
      <c r="M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17</v>
      </c>
      <c r="D84" s="37"/>
      <c r="E84" s="37"/>
      <c r="F84" s="37"/>
      <c r="G84" s="37"/>
      <c r="H84" s="37"/>
      <c r="I84" s="37"/>
      <c r="J84" s="37"/>
      <c r="K84" s="37"/>
      <c r="L84" s="37"/>
      <c r="M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68" t="str">
        <f>E7</f>
        <v>Areál Baník - hokejová střelnice</v>
      </c>
      <c r="F85" s="29"/>
      <c r="G85" s="29"/>
      <c r="H85" s="29"/>
      <c r="I85" s="37"/>
      <c r="J85" s="37"/>
      <c r="K85" s="37"/>
      <c r="L85" s="37"/>
      <c r="M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86</v>
      </c>
      <c r="D86" s="37"/>
      <c r="E86" s="37"/>
      <c r="F86" s="37"/>
      <c r="G86" s="37"/>
      <c r="H86" s="37"/>
      <c r="I86" s="37"/>
      <c r="J86" s="37"/>
      <c r="K86" s="37"/>
      <c r="L86" s="37"/>
      <c r="M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6.5" customHeight="1">
      <c r="A87" s="35"/>
      <c r="B87" s="36"/>
      <c r="C87" s="37"/>
      <c r="D87" s="37"/>
      <c r="E87" s="73" t="str">
        <f>E9</f>
        <v>15052025 - Areál Baník - ...</v>
      </c>
      <c r="F87" s="37"/>
      <c r="G87" s="37"/>
      <c r="H87" s="37"/>
      <c r="I87" s="37"/>
      <c r="J87" s="37"/>
      <c r="K87" s="37"/>
      <c r="L87" s="37"/>
      <c r="M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21</v>
      </c>
      <c r="D89" s="37"/>
      <c r="E89" s="37"/>
      <c r="F89" s="24" t="str">
        <f>F12</f>
        <v xml:space="preserve"> </v>
      </c>
      <c r="G89" s="37"/>
      <c r="H89" s="37"/>
      <c r="I89" s="29" t="s">
        <v>23</v>
      </c>
      <c r="J89" s="76" t="str">
        <f>IF(J12="","",J12)</f>
        <v>4. 6. 2025</v>
      </c>
      <c r="K89" s="37"/>
      <c r="L89" s="37"/>
      <c r="M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25</v>
      </c>
      <c r="D91" s="37"/>
      <c r="E91" s="37"/>
      <c r="F91" s="24" t="str">
        <f>E15</f>
        <v xml:space="preserve"> </v>
      </c>
      <c r="G91" s="37"/>
      <c r="H91" s="37"/>
      <c r="I91" s="29" t="s">
        <v>30</v>
      </c>
      <c r="J91" s="33" t="str">
        <f>E21</f>
        <v xml:space="preserve"> </v>
      </c>
      <c r="K91" s="37"/>
      <c r="L91" s="37"/>
      <c r="M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28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37"/>
      <c r="M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69" t="s">
        <v>91</v>
      </c>
      <c r="D94" s="170"/>
      <c r="E94" s="170"/>
      <c r="F94" s="170"/>
      <c r="G94" s="170"/>
      <c r="H94" s="170"/>
      <c r="I94" s="171" t="s">
        <v>92</v>
      </c>
      <c r="J94" s="171" t="s">
        <v>93</v>
      </c>
      <c r="K94" s="171" t="s">
        <v>94</v>
      </c>
      <c r="L94" s="170"/>
      <c r="M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72" t="s">
        <v>95</v>
      </c>
      <c r="D96" s="37"/>
      <c r="E96" s="37"/>
      <c r="F96" s="37"/>
      <c r="G96" s="37"/>
      <c r="H96" s="37"/>
      <c r="I96" s="107">
        <f>Q118</f>
        <v>0</v>
      </c>
      <c r="J96" s="107">
        <f>R118</f>
        <v>0</v>
      </c>
      <c r="K96" s="107">
        <f>K118</f>
        <v>0</v>
      </c>
      <c r="L96" s="37"/>
      <c r="M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96</v>
      </c>
    </row>
    <row r="97" s="9" customFormat="1" ht="24.96" customHeight="1">
      <c r="A97" s="9"/>
      <c r="B97" s="173"/>
      <c r="C97" s="174"/>
      <c r="D97" s="175" t="s">
        <v>97</v>
      </c>
      <c r="E97" s="176"/>
      <c r="F97" s="176"/>
      <c r="G97" s="176"/>
      <c r="H97" s="176"/>
      <c r="I97" s="177">
        <f>Q132</f>
        <v>0</v>
      </c>
      <c r="J97" s="177">
        <f>R132</f>
        <v>0</v>
      </c>
      <c r="K97" s="177">
        <f>K132</f>
        <v>0</v>
      </c>
      <c r="L97" s="174"/>
      <c r="M97" s="178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9"/>
      <c r="C98" s="180"/>
      <c r="D98" s="181" t="s">
        <v>98</v>
      </c>
      <c r="E98" s="182"/>
      <c r="F98" s="182"/>
      <c r="G98" s="182"/>
      <c r="H98" s="182"/>
      <c r="I98" s="183">
        <f>Q133</f>
        <v>0</v>
      </c>
      <c r="J98" s="183">
        <f>R133</f>
        <v>0</v>
      </c>
      <c r="K98" s="183">
        <f>K133</f>
        <v>0</v>
      </c>
      <c r="L98" s="180"/>
      <c r="M98" s="18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5"/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60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s="2" customFormat="1" ht="6.96" customHeight="1">
      <c r="A100" s="35"/>
      <c r="B100" s="63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0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4" s="2" customFormat="1" ht="6.96" customHeight="1">
      <c r="A104" s="35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0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99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60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17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7"/>
      <c r="D108" s="37"/>
      <c r="E108" s="168" t="str">
        <f>E7</f>
        <v>Areál Baník - hokejová střelnice</v>
      </c>
      <c r="F108" s="29"/>
      <c r="G108" s="29"/>
      <c r="H108" s="29"/>
      <c r="I108" s="37"/>
      <c r="J108" s="37"/>
      <c r="K108" s="37"/>
      <c r="L108" s="37"/>
      <c r="M108" s="60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86</v>
      </c>
      <c r="D109" s="37"/>
      <c r="E109" s="37"/>
      <c r="F109" s="37"/>
      <c r="G109" s="37"/>
      <c r="H109" s="37"/>
      <c r="I109" s="37"/>
      <c r="J109" s="37"/>
      <c r="K109" s="37"/>
      <c r="L109" s="37"/>
      <c r="M109" s="60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7"/>
      <c r="D110" s="37"/>
      <c r="E110" s="73" t="str">
        <f>E9</f>
        <v>15052025 - Areál Baník - ...</v>
      </c>
      <c r="F110" s="37"/>
      <c r="G110" s="37"/>
      <c r="H110" s="37"/>
      <c r="I110" s="37"/>
      <c r="J110" s="37"/>
      <c r="K110" s="37"/>
      <c r="L110" s="37"/>
      <c r="M110" s="60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21</v>
      </c>
      <c r="D112" s="37"/>
      <c r="E112" s="37"/>
      <c r="F112" s="24" t="str">
        <f>F12</f>
        <v xml:space="preserve"> </v>
      </c>
      <c r="G112" s="37"/>
      <c r="H112" s="37"/>
      <c r="I112" s="29" t="s">
        <v>23</v>
      </c>
      <c r="J112" s="76" t="str">
        <f>IF(J12="","",J12)</f>
        <v>4. 6. 2025</v>
      </c>
      <c r="K112" s="37"/>
      <c r="L112" s="37"/>
      <c r="M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25</v>
      </c>
      <c r="D114" s="37"/>
      <c r="E114" s="37"/>
      <c r="F114" s="24" t="str">
        <f>E15</f>
        <v xml:space="preserve"> </v>
      </c>
      <c r="G114" s="37"/>
      <c r="H114" s="37"/>
      <c r="I114" s="29" t="s">
        <v>30</v>
      </c>
      <c r="J114" s="33" t="str">
        <f>E21</f>
        <v xml:space="preserve"> </v>
      </c>
      <c r="K114" s="37"/>
      <c r="L114" s="37"/>
      <c r="M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28</v>
      </c>
      <c r="D115" s="37"/>
      <c r="E115" s="37"/>
      <c r="F115" s="24" t="str">
        <f>IF(E18="","",E18)</f>
        <v>Vyplň údaj</v>
      </c>
      <c r="G115" s="37"/>
      <c r="H115" s="37"/>
      <c r="I115" s="29" t="s">
        <v>31</v>
      </c>
      <c r="J115" s="33" t="str">
        <f>E24</f>
        <v xml:space="preserve"> </v>
      </c>
      <c r="K115" s="37"/>
      <c r="L115" s="37"/>
      <c r="M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85"/>
      <c r="B117" s="186"/>
      <c r="C117" s="187" t="s">
        <v>100</v>
      </c>
      <c r="D117" s="188" t="s">
        <v>58</v>
      </c>
      <c r="E117" s="188" t="s">
        <v>54</v>
      </c>
      <c r="F117" s="188" t="s">
        <v>55</v>
      </c>
      <c r="G117" s="188" t="s">
        <v>101</v>
      </c>
      <c r="H117" s="188" t="s">
        <v>102</v>
      </c>
      <c r="I117" s="188" t="s">
        <v>103</v>
      </c>
      <c r="J117" s="188" t="s">
        <v>104</v>
      </c>
      <c r="K117" s="188" t="s">
        <v>94</v>
      </c>
      <c r="L117" s="189" t="s">
        <v>105</v>
      </c>
      <c r="M117" s="190"/>
      <c r="N117" s="97" t="s">
        <v>1</v>
      </c>
      <c r="O117" s="98" t="s">
        <v>37</v>
      </c>
      <c r="P117" s="98" t="s">
        <v>106</v>
      </c>
      <c r="Q117" s="98" t="s">
        <v>107</v>
      </c>
      <c r="R117" s="98" t="s">
        <v>108</v>
      </c>
      <c r="S117" s="98" t="s">
        <v>109</v>
      </c>
      <c r="T117" s="98" t="s">
        <v>110</v>
      </c>
      <c r="U117" s="98" t="s">
        <v>111</v>
      </c>
      <c r="V117" s="98" t="s">
        <v>112</v>
      </c>
      <c r="W117" s="98" t="s">
        <v>113</v>
      </c>
      <c r="X117" s="99" t="s">
        <v>114</v>
      </c>
      <c r="Y117" s="185"/>
      <c r="Z117" s="185"/>
      <c r="AA117" s="185"/>
      <c r="AB117" s="185"/>
      <c r="AC117" s="185"/>
      <c r="AD117" s="185"/>
      <c r="AE117" s="185"/>
    </row>
    <row r="118" s="2" customFormat="1" ht="22.8" customHeight="1">
      <c r="A118" s="35"/>
      <c r="B118" s="36"/>
      <c r="C118" s="104" t="s">
        <v>115</v>
      </c>
      <c r="D118" s="37"/>
      <c r="E118" s="37"/>
      <c r="F118" s="37"/>
      <c r="G118" s="37"/>
      <c r="H118" s="37"/>
      <c r="I118" s="37"/>
      <c r="J118" s="37"/>
      <c r="K118" s="191">
        <f>BK118</f>
        <v>0</v>
      </c>
      <c r="L118" s="37"/>
      <c r="M118" s="41"/>
      <c r="N118" s="100"/>
      <c r="O118" s="192"/>
      <c r="P118" s="101"/>
      <c r="Q118" s="193">
        <f>Q119+SUM(Q120:Q132)</f>
        <v>0</v>
      </c>
      <c r="R118" s="193">
        <f>R119+SUM(R120:R132)</f>
        <v>0</v>
      </c>
      <c r="S118" s="101"/>
      <c r="T118" s="194">
        <f>T119+SUM(T120:T132)</f>
        <v>0</v>
      </c>
      <c r="U118" s="101"/>
      <c r="V118" s="194">
        <f>V119+SUM(V120:V132)</f>
        <v>0.046419999999999996</v>
      </c>
      <c r="W118" s="101"/>
      <c r="X118" s="195">
        <f>X119+SUM(X120:X132)</f>
        <v>0</v>
      </c>
      <c r="Y118" s="35"/>
      <c r="Z118" s="35"/>
      <c r="AA118" s="35"/>
      <c r="AB118" s="35"/>
      <c r="AC118" s="35"/>
      <c r="AD118" s="35"/>
      <c r="AE118" s="35"/>
      <c r="AT118" s="14" t="s">
        <v>74</v>
      </c>
      <c r="AU118" s="14" t="s">
        <v>96</v>
      </c>
      <c r="BK118" s="196">
        <f>BK119+SUM(BK120:BK132)</f>
        <v>0</v>
      </c>
    </row>
    <row r="119" s="2" customFormat="1" ht="33" customHeight="1">
      <c r="A119" s="35"/>
      <c r="B119" s="36"/>
      <c r="C119" s="197" t="s">
        <v>82</v>
      </c>
      <c r="D119" s="197" t="s">
        <v>116</v>
      </c>
      <c r="E119" s="198" t="s">
        <v>117</v>
      </c>
      <c r="F119" s="199" t="s">
        <v>118</v>
      </c>
      <c r="G119" s="200" t="s">
        <v>119</v>
      </c>
      <c r="H119" s="201">
        <v>4</v>
      </c>
      <c r="I119" s="202"/>
      <c r="J119" s="203"/>
      <c r="K119" s="204">
        <f>ROUND(P119*H119,2)</f>
        <v>0</v>
      </c>
      <c r="L119" s="199" t="s">
        <v>1</v>
      </c>
      <c r="M119" s="205"/>
      <c r="N119" s="206" t="s">
        <v>1</v>
      </c>
      <c r="O119" s="207" t="s">
        <v>38</v>
      </c>
      <c r="P119" s="208">
        <f>I119+J119</f>
        <v>0</v>
      </c>
      <c r="Q119" s="208">
        <f>ROUND(I119*H119,2)</f>
        <v>0</v>
      </c>
      <c r="R119" s="208">
        <f>ROUND(J119*H119,2)</f>
        <v>0</v>
      </c>
      <c r="S119" s="88"/>
      <c r="T119" s="209">
        <f>S119*H119</f>
        <v>0</v>
      </c>
      <c r="U119" s="209">
        <v>0</v>
      </c>
      <c r="V119" s="209">
        <f>U119*H119</f>
        <v>0</v>
      </c>
      <c r="W119" s="209">
        <v>0</v>
      </c>
      <c r="X119" s="210">
        <f>W119*H119</f>
        <v>0</v>
      </c>
      <c r="Y119" s="35"/>
      <c r="Z119" s="35"/>
      <c r="AA119" s="35"/>
      <c r="AB119" s="35"/>
      <c r="AC119" s="35"/>
      <c r="AD119" s="35"/>
      <c r="AE119" s="35"/>
      <c r="AR119" s="211" t="s">
        <v>120</v>
      </c>
      <c r="AT119" s="211" t="s">
        <v>116</v>
      </c>
      <c r="AU119" s="211" t="s">
        <v>75</v>
      </c>
      <c r="AY119" s="14" t="s">
        <v>121</v>
      </c>
      <c r="BE119" s="212">
        <f>IF(O119="základní",K119,0)</f>
        <v>0</v>
      </c>
      <c r="BF119" s="212">
        <f>IF(O119="snížená",K119,0)</f>
        <v>0</v>
      </c>
      <c r="BG119" s="212">
        <f>IF(O119="zákl. přenesená",K119,0)</f>
        <v>0</v>
      </c>
      <c r="BH119" s="212">
        <f>IF(O119="sníž. přenesená",K119,0)</f>
        <v>0</v>
      </c>
      <c r="BI119" s="212">
        <f>IF(O119="nulová",K119,0)</f>
        <v>0</v>
      </c>
      <c r="BJ119" s="14" t="s">
        <v>82</v>
      </c>
      <c r="BK119" s="212">
        <f>ROUND(P119*H119,2)</f>
        <v>0</v>
      </c>
      <c r="BL119" s="14" t="s">
        <v>122</v>
      </c>
      <c r="BM119" s="211" t="s">
        <v>84</v>
      </c>
    </row>
    <row r="120" s="2" customFormat="1" ht="37.8" customHeight="1">
      <c r="A120" s="35"/>
      <c r="B120" s="36"/>
      <c r="C120" s="197" t="s">
        <v>84</v>
      </c>
      <c r="D120" s="197" t="s">
        <v>116</v>
      </c>
      <c r="E120" s="198" t="s">
        <v>123</v>
      </c>
      <c r="F120" s="199" t="s">
        <v>124</v>
      </c>
      <c r="G120" s="200" t="s">
        <v>119</v>
      </c>
      <c r="H120" s="201">
        <v>12</v>
      </c>
      <c r="I120" s="202"/>
      <c r="J120" s="203"/>
      <c r="K120" s="204">
        <f>ROUND(P120*H120,2)</f>
        <v>0</v>
      </c>
      <c r="L120" s="199" t="s">
        <v>1</v>
      </c>
      <c r="M120" s="205"/>
      <c r="N120" s="206" t="s">
        <v>1</v>
      </c>
      <c r="O120" s="207" t="s">
        <v>38</v>
      </c>
      <c r="P120" s="208">
        <f>I120+J120</f>
        <v>0</v>
      </c>
      <c r="Q120" s="208">
        <f>ROUND(I120*H120,2)</f>
        <v>0</v>
      </c>
      <c r="R120" s="208">
        <f>ROUND(J120*H120,2)</f>
        <v>0</v>
      </c>
      <c r="S120" s="88"/>
      <c r="T120" s="209">
        <f>S120*H120</f>
        <v>0</v>
      </c>
      <c r="U120" s="209">
        <v>0.00040999999999999999</v>
      </c>
      <c r="V120" s="209">
        <f>U120*H120</f>
        <v>0.0049199999999999999</v>
      </c>
      <c r="W120" s="209">
        <v>0</v>
      </c>
      <c r="X120" s="210">
        <f>W120*H120</f>
        <v>0</v>
      </c>
      <c r="Y120" s="35"/>
      <c r="Z120" s="35"/>
      <c r="AA120" s="35"/>
      <c r="AB120" s="35"/>
      <c r="AC120" s="35"/>
      <c r="AD120" s="35"/>
      <c r="AE120" s="35"/>
      <c r="AR120" s="211" t="s">
        <v>120</v>
      </c>
      <c r="AT120" s="211" t="s">
        <v>116</v>
      </c>
      <c r="AU120" s="211" t="s">
        <v>75</v>
      </c>
      <c r="AY120" s="14" t="s">
        <v>121</v>
      </c>
      <c r="BE120" s="212">
        <f>IF(O120="základní",K120,0)</f>
        <v>0</v>
      </c>
      <c r="BF120" s="212">
        <f>IF(O120="snížená",K120,0)</f>
        <v>0</v>
      </c>
      <c r="BG120" s="212">
        <f>IF(O120="zákl. přenesená",K120,0)</f>
        <v>0</v>
      </c>
      <c r="BH120" s="212">
        <f>IF(O120="sníž. přenesená",K120,0)</f>
        <v>0</v>
      </c>
      <c r="BI120" s="212">
        <f>IF(O120="nulová",K120,0)</f>
        <v>0</v>
      </c>
      <c r="BJ120" s="14" t="s">
        <v>82</v>
      </c>
      <c r="BK120" s="212">
        <f>ROUND(P120*H120,2)</f>
        <v>0</v>
      </c>
      <c r="BL120" s="14" t="s">
        <v>122</v>
      </c>
      <c r="BM120" s="211" t="s">
        <v>125</v>
      </c>
    </row>
    <row r="121" s="2" customFormat="1">
      <c r="A121" s="35"/>
      <c r="B121" s="36"/>
      <c r="C121" s="37"/>
      <c r="D121" s="213" t="s">
        <v>126</v>
      </c>
      <c r="E121" s="37"/>
      <c r="F121" s="214" t="s">
        <v>127</v>
      </c>
      <c r="G121" s="37"/>
      <c r="H121" s="37"/>
      <c r="I121" s="215"/>
      <c r="J121" s="215"/>
      <c r="K121" s="37"/>
      <c r="L121" s="37"/>
      <c r="M121" s="41"/>
      <c r="N121" s="216"/>
      <c r="O121" s="217"/>
      <c r="P121" s="88"/>
      <c r="Q121" s="88"/>
      <c r="R121" s="88"/>
      <c r="S121" s="88"/>
      <c r="T121" s="88"/>
      <c r="U121" s="88"/>
      <c r="V121" s="88"/>
      <c r="W121" s="88"/>
      <c r="X121" s="89"/>
      <c r="Y121" s="35"/>
      <c r="Z121" s="35"/>
      <c r="AA121" s="35"/>
      <c r="AB121" s="35"/>
      <c r="AC121" s="35"/>
      <c r="AD121" s="35"/>
      <c r="AE121" s="35"/>
      <c r="AT121" s="14" t="s">
        <v>126</v>
      </c>
      <c r="AU121" s="14" t="s">
        <v>75</v>
      </c>
    </row>
    <row r="122" s="2" customFormat="1" ht="21.75" customHeight="1">
      <c r="A122" s="35"/>
      <c r="B122" s="36"/>
      <c r="C122" s="197" t="s">
        <v>128</v>
      </c>
      <c r="D122" s="197" t="s">
        <v>116</v>
      </c>
      <c r="E122" s="198" t="s">
        <v>129</v>
      </c>
      <c r="F122" s="199" t="s">
        <v>130</v>
      </c>
      <c r="G122" s="200" t="s">
        <v>119</v>
      </c>
      <c r="H122" s="201">
        <v>1</v>
      </c>
      <c r="I122" s="202"/>
      <c r="J122" s="203"/>
      <c r="K122" s="204">
        <f>ROUND(P122*H122,2)</f>
        <v>0</v>
      </c>
      <c r="L122" s="199" t="s">
        <v>1</v>
      </c>
      <c r="M122" s="205"/>
      <c r="N122" s="206" t="s">
        <v>1</v>
      </c>
      <c r="O122" s="207" t="s">
        <v>38</v>
      </c>
      <c r="P122" s="208">
        <f>I122+J122</f>
        <v>0</v>
      </c>
      <c r="Q122" s="208">
        <f>ROUND(I122*H122,2)</f>
        <v>0</v>
      </c>
      <c r="R122" s="208">
        <f>ROUND(J122*H122,2)</f>
        <v>0</v>
      </c>
      <c r="S122" s="88"/>
      <c r="T122" s="209">
        <f>S122*H122</f>
        <v>0</v>
      </c>
      <c r="U122" s="209">
        <v>0.0080999999999999996</v>
      </c>
      <c r="V122" s="209">
        <f>U122*H122</f>
        <v>0.0080999999999999996</v>
      </c>
      <c r="W122" s="209">
        <v>0</v>
      </c>
      <c r="X122" s="210">
        <f>W122*H122</f>
        <v>0</v>
      </c>
      <c r="Y122" s="35"/>
      <c r="Z122" s="35"/>
      <c r="AA122" s="35"/>
      <c r="AB122" s="35"/>
      <c r="AC122" s="35"/>
      <c r="AD122" s="35"/>
      <c r="AE122" s="35"/>
      <c r="AR122" s="211" t="s">
        <v>120</v>
      </c>
      <c r="AT122" s="211" t="s">
        <v>116</v>
      </c>
      <c r="AU122" s="211" t="s">
        <v>75</v>
      </c>
      <c r="AY122" s="14" t="s">
        <v>121</v>
      </c>
      <c r="BE122" s="212">
        <f>IF(O122="základní",K122,0)</f>
        <v>0</v>
      </c>
      <c r="BF122" s="212">
        <f>IF(O122="snížená",K122,0)</f>
        <v>0</v>
      </c>
      <c r="BG122" s="212">
        <f>IF(O122="zákl. přenesená",K122,0)</f>
        <v>0</v>
      </c>
      <c r="BH122" s="212">
        <f>IF(O122="sníž. přenesená",K122,0)</f>
        <v>0</v>
      </c>
      <c r="BI122" s="212">
        <f>IF(O122="nulová",K122,0)</f>
        <v>0</v>
      </c>
      <c r="BJ122" s="14" t="s">
        <v>82</v>
      </c>
      <c r="BK122" s="212">
        <f>ROUND(P122*H122,2)</f>
        <v>0</v>
      </c>
      <c r="BL122" s="14" t="s">
        <v>122</v>
      </c>
      <c r="BM122" s="211" t="s">
        <v>131</v>
      </c>
    </row>
    <row r="123" s="2" customFormat="1">
      <c r="A123" s="35"/>
      <c r="B123" s="36"/>
      <c r="C123" s="37"/>
      <c r="D123" s="213" t="s">
        <v>126</v>
      </c>
      <c r="E123" s="37"/>
      <c r="F123" s="214" t="s">
        <v>132</v>
      </c>
      <c r="G123" s="37"/>
      <c r="H123" s="37"/>
      <c r="I123" s="215"/>
      <c r="J123" s="215"/>
      <c r="K123" s="37"/>
      <c r="L123" s="37"/>
      <c r="M123" s="41"/>
      <c r="N123" s="216"/>
      <c r="O123" s="217"/>
      <c r="P123" s="88"/>
      <c r="Q123" s="88"/>
      <c r="R123" s="88"/>
      <c r="S123" s="88"/>
      <c r="T123" s="88"/>
      <c r="U123" s="88"/>
      <c r="V123" s="88"/>
      <c r="W123" s="88"/>
      <c r="X123" s="89"/>
      <c r="Y123" s="35"/>
      <c r="Z123" s="35"/>
      <c r="AA123" s="35"/>
      <c r="AB123" s="35"/>
      <c r="AC123" s="35"/>
      <c r="AD123" s="35"/>
      <c r="AE123" s="35"/>
      <c r="AT123" s="14" t="s">
        <v>126</v>
      </c>
      <c r="AU123" s="14" t="s">
        <v>75</v>
      </c>
    </row>
    <row r="124" s="2" customFormat="1" ht="16.5" customHeight="1">
      <c r="A124" s="35"/>
      <c r="B124" s="36"/>
      <c r="C124" s="197" t="s">
        <v>122</v>
      </c>
      <c r="D124" s="197" t="s">
        <v>116</v>
      </c>
      <c r="E124" s="198" t="s">
        <v>133</v>
      </c>
      <c r="F124" s="199" t="s">
        <v>134</v>
      </c>
      <c r="G124" s="200" t="s">
        <v>119</v>
      </c>
      <c r="H124" s="201">
        <v>1</v>
      </c>
      <c r="I124" s="202"/>
      <c r="J124" s="203"/>
      <c r="K124" s="204">
        <f>ROUND(P124*H124,2)</f>
        <v>0</v>
      </c>
      <c r="L124" s="199" t="s">
        <v>1</v>
      </c>
      <c r="M124" s="205"/>
      <c r="N124" s="206" t="s">
        <v>1</v>
      </c>
      <c r="O124" s="207" t="s">
        <v>38</v>
      </c>
      <c r="P124" s="208">
        <f>I124+J124</f>
        <v>0</v>
      </c>
      <c r="Q124" s="208">
        <f>ROUND(I124*H124,2)</f>
        <v>0</v>
      </c>
      <c r="R124" s="208">
        <f>ROUND(J124*H124,2)</f>
        <v>0</v>
      </c>
      <c r="S124" s="88"/>
      <c r="T124" s="209">
        <f>S124*H124</f>
        <v>0</v>
      </c>
      <c r="U124" s="209">
        <v>0.0023999999999999998</v>
      </c>
      <c r="V124" s="209">
        <f>U124*H124</f>
        <v>0.0023999999999999998</v>
      </c>
      <c r="W124" s="209">
        <v>0</v>
      </c>
      <c r="X124" s="210">
        <f>W124*H124</f>
        <v>0</v>
      </c>
      <c r="Y124" s="35"/>
      <c r="Z124" s="35"/>
      <c r="AA124" s="35"/>
      <c r="AB124" s="35"/>
      <c r="AC124" s="35"/>
      <c r="AD124" s="35"/>
      <c r="AE124" s="35"/>
      <c r="AR124" s="211" t="s">
        <v>120</v>
      </c>
      <c r="AT124" s="211" t="s">
        <v>116</v>
      </c>
      <c r="AU124" s="211" t="s">
        <v>75</v>
      </c>
      <c r="AY124" s="14" t="s">
        <v>121</v>
      </c>
      <c r="BE124" s="212">
        <f>IF(O124="základní",K124,0)</f>
        <v>0</v>
      </c>
      <c r="BF124" s="212">
        <f>IF(O124="snížená",K124,0)</f>
        <v>0</v>
      </c>
      <c r="BG124" s="212">
        <f>IF(O124="zákl. přenesená",K124,0)</f>
        <v>0</v>
      </c>
      <c r="BH124" s="212">
        <f>IF(O124="sníž. přenesená",K124,0)</f>
        <v>0</v>
      </c>
      <c r="BI124" s="212">
        <f>IF(O124="nulová",K124,0)</f>
        <v>0</v>
      </c>
      <c r="BJ124" s="14" t="s">
        <v>82</v>
      </c>
      <c r="BK124" s="212">
        <f>ROUND(P124*H124,2)</f>
        <v>0</v>
      </c>
      <c r="BL124" s="14" t="s">
        <v>122</v>
      </c>
      <c r="BM124" s="211" t="s">
        <v>135</v>
      </c>
    </row>
    <row r="125" s="2" customFormat="1">
      <c r="A125" s="35"/>
      <c r="B125" s="36"/>
      <c r="C125" s="37"/>
      <c r="D125" s="213" t="s">
        <v>126</v>
      </c>
      <c r="E125" s="37"/>
      <c r="F125" s="214" t="s">
        <v>136</v>
      </c>
      <c r="G125" s="37"/>
      <c r="H125" s="37"/>
      <c r="I125" s="215"/>
      <c r="J125" s="215"/>
      <c r="K125" s="37"/>
      <c r="L125" s="37"/>
      <c r="M125" s="41"/>
      <c r="N125" s="216"/>
      <c r="O125" s="217"/>
      <c r="P125" s="88"/>
      <c r="Q125" s="88"/>
      <c r="R125" s="88"/>
      <c r="S125" s="88"/>
      <c r="T125" s="88"/>
      <c r="U125" s="88"/>
      <c r="V125" s="88"/>
      <c r="W125" s="88"/>
      <c r="X125" s="89"/>
      <c r="Y125" s="35"/>
      <c r="Z125" s="35"/>
      <c r="AA125" s="35"/>
      <c r="AB125" s="35"/>
      <c r="AC125" s="35"/>
      <c r="AD125" s="35"/>
      <c r="AE125" s="35"/>
      <c r="AT125" s="14" t="s">
        <v>126</v>
      </c>
      <c r="AU125" s="14" t="s">
        <v>75</v>
      </c>
    </row>
    <row r="126" s="2" customFormat="1" ht="24.15" customHeight="1">
      <c r="A126" s="35"/>
      <c r="B126" s="36"/>
      <c r="C126" s="197" t="s">
        <v>137</v>
      </c>
      <c r="D126" s="197" t="s">
        <v>116</v>
      </c>
      <c r="E126" s="198" t="s">
        <v>138</v>
      </c>
      <c r="F126" s="199" t="s">
        <v>139</v>
      </c>
      <c r="G126" s="200" t="s">
        <v>119</v>
      </c>
      <c r="H126" s="201">
        <v>1</v>
      </c>
      <c r="I126" s="202"/>
      <c r="J126" s="203"/>
      <c r="K126" s="204">
        <f>ROUND(P126*H126,2)</f>
        <v>0</v>
      </c>
      <c r="L126" s="199" t="s">
        <v>1</v>
      </c>
      <c r="M126" s="205"/>
      <c r="N126" s="206" t="s">
        <v>1</v>
      </c>
      <c r="O126" s="207" t="s">
        <v>38</v>
      </c>
      <c r="P126" s="208">
        <f>I126+J126</f>
        <v>0</v>
      </c>
      <c r="Q126" s="208">
        <f>ROUND(I126*H126,2)</f>
        <v>0</v>
      </c>
      <c r="R126" s="208">
        <f>ROUND(J126*H126,2)</f>
        <v>0</v>
      </c>
      <c r="S126" s="88"/>
      <c r="T126" s="209">
        <f>S126*H126</f>
        <v>0</v>
      </c>
      <c r="U126" s="209">
        <v>0.031</v>
      </c>
      <c r="V126" s="209">
        <f>U126*H126</f>
        <v>0.031</v>
      </c>
      <c r="W126" s="209">
        <v>0</v>
      </c>
      <c r="X126" s="210">
        <f>W126*H126</f>
        <v>0</v>
      </c>
      <c r="Y126" s="35"/>
      <c r="Z126" s="35"/>
      <c r="AA126" s="35"/>
      <c r="AB126" s="35"/>
      <c r="AC126" s="35"/>
      <c r="AD126" s="35"/>
      <c r="AE126" s="35"/>
      <c r="AR126" s="211" t="s">
        <v>120</v>
      </c>
      <c r="AT126" s="211" t="s">
        <v>116</v>
      </c>
      <c r="AU126" s="211" t="s">
        <v>75</v>
      </c>
      <c r="AY126" s="14" t="s">
        <v>121</v>
      </c>
      <c r="BE126" s="212">
        <f>IF(O126="základní",K126,0)</f>
        <v>0</v>
      </c>
      <c r="BF126" s="212">
        <f>IF(O126="snížená",K126,0)</f>
        <v>0</v>
      </c>
      <c r="BG126" s="212">
        <f>IF(O126="zákl. přenesená",K126,0)</f>
        <v>0</v>
      </c>
      <c r="BH126" s="212">
        <f>IF(O126="sníž. přenesená",K126,0)</f>
        <v>0</v>
      </c>
      <c r="BI126" s="212">
        <f>IF(O126="nulová",K126,0)</f>
        <v>0</v>
      </c>
      <c r="BJ126" s="14" t="s">
        <v>82</v>
      </c>
      <c r="BK126" s="212">
        <f>ROUND(P126*H126,2)</f>
        <v>0</v>
      </c>
      <c r="BL126" s="14" t="s">
        <v>122</v>
      </c>
      <c r="BM126" s="211" t="s">
        <v>140</v>
      </c>
    </row>
    <row r="127" s="2" customFormat="1" ht="24.15" customHeight="1">
      <c r="A127" s="35"/>
      <c r="B127" s="36"/>
      <c r="C127" s="197" t="s">
        <v>141</v>
      </c>
      <c r="D127" s="197" t="s">
        <v>116</v>
      </c>
      <c r="E127" s="198" t="s">
        <v>142</v>
      </c>
      <c r="F127" s="199" t="s">
        <v>143</v>
      </c>
      <c r="G127" s="200" t="s">
        <v>119</v>
      </c>
      <c r="H127" s="201">
        <v>2</v>
      </c>
      <c r="I127" s="202"/>
      <c r="J127" s="203"/>
      <c r="K127" s="204">
        <f>ROUND(P127*H127,2)</f>
        <v>0</v>
      </c>
      <c r="L127" s="199" t="s">
        <v>1</v>
      </c>
      <c r="M127" s="205"/>
      <c r="N127" s="206" t="s">
        <v>1</v>
      </c>
      <c r="O127" s="207" t="s">
        <v>38</v>
      </c>
      <c r="P127" s="208">
        <f>I127+J127</f>
        <v>0</v>
      </c>
      <c r="Q127" s="208">
        <f>ROUND(I127*H127,2)</f>
        <v>0</v>
      </c>
      <c r="R127" s="208">
        <f>ROUND(J127*H127,2)</f>
        <v>0</v>
      </c>
      <c r="S127" s="88"/>
      <c r="T127" s="209">
        <f>S127*H127</f>
        <v>0</v>
      </c>
      <c r="U127" s="209">
        <v>0</v>
      </c>
      <c r="V127" s="209">
        <f>U127*H127</f>
        <v>0</v>
      </c>
      <c r="W127" s="209">
        <v>0</v>
      </c>
      <c r="X127" s="210">
        <f>W127*H127</f>
        <v>0</v>
      </c>
      <c r="Y127" s="35"/>
      <c r="Z127" s="35"/>
      <c r="AA127" s="35"/>
      <c r="AB127" s="35"/>
      <c r="AC127" s="35"/>
      <c r="AD127" s="35"/>
      <c r="AE127" s="35"/>
      <c r="AR127" s="211" t="s">
        <v>120</v>
      </c>
      <c r="AT127" s="211" t="s">
        <v>116</v>
      </c>
      <c r="AU127" s="211" t="s">
        <v>75</v>
      </c>
      <c r="AY127" s="14" t="s">
        <v>121</v>
      </c>
      <c r="BE127" s="212">
        <f>IF(O127="základní",K127,0)</f>
        <v>0</v>
      </c>
      <c r="BF127" s="212">
        <f>IF(O127="snížená",K127,0)</f>
        <v>0</v>
      </c>
      <c r="BG127" s="212">
        <f>IF(O127="zákl. přenesená",K127,0)</f>
        <v>0</v>
      </c>
      <c r="BH127" s="212">
        <f>IF(O127="sníž. přenesená",K127,0)</f>
        <v>0</v>
      </c>
      <c r="BI127" s="212">
        <f>IF(O127="nulová",K127,0)</f>
        <v>0</v>
      </c>
      <c r="BJ127" s="14" t="s">
        <v>82</v>
      </c>
      <c r="BK127" s="212">
        <f>ROUND(P127*H127,2)</f>
        <v>0</v>
      </c>
      <c r="BL127" s="14" t="s">
        <v>122</v>
      </c>
      <c r="BM127" s="211" t="s">
        <v>122</v>
      </c>
    </row>
    <row r="128" s="2" customFormat="1" ht="16.5" customHeight="1">
      <c r="A128" s="35"/>
      <c r="B128" s="36"/>
      <c r="C128" s="197" t="s">
        <v>144</v>
      </c>
      <c r="D128" s="197" t="s">
        <v>116</v>
      </c>
      <c r="E128" s="198" t="s">
        <v>145</v>
      </c>
      <c r="F128" s="199" t="s">
        <v>146</v>
      </c>
      <c r="G128" s="200" t="s">
        <v>119</v>
      </c>
      <c r="H128" s="201">
        <v>1</v>
      </c>
      <c r="I128" s="202"/>
      <c r="J128" s="203"/>
      <c r="K128" s="204">
        <f>ROUND(P128*H128,2)</f>
        <v>0</v>
      </c>
      <c r="L128" s="199" t="s">
        <v>1</v>
      </c>
      <c r="M128" s="205"/>
      <c r="N128" s="206" t="s">
        <v>1</v>
      </c>
      <c r="O128" s="207" t="s">
        <v>38</v>
      </c>
      <c r="P128" s="208">
        <f>I128+J128</f>
        <v>0</v>
      </c>
      <c r="Q128" s="208">
        <f>ROUND(I128*H128,2)</f>
        <v>0</v>
      </c>
      <c r="R128" s="208">
        <f>ROUND(J128*H128,2)</f>
        <v>0</v>
      </c>
      <c r="S128" s="88"/>
      <c r="T128" s="209">
        <f>S128*H128</f>
        <v>0</v>
      </c>
      <c r="U128" s="209">
        <v>0</v>
      </c>
      <c r="V128" s="209">
        <f>U128*H128</f>
        <v>0</v>
      </c>
      <c r="W128" s="209">
        <v>0</v>
      </c>
      <c r="X128" s="210">
        <f>W128*H128</f>
        <v>0</v>
      </c>
      <c r="Y128" s="35"/>
      <c r="Z128" s="35"/>
      <c r="AA128" s="35"/>
      <c r="AB128" s="35"/>
      <c r="AC128" s="35"/>
      <c r="AD128" s="35"/>
      <c r="AE128" s="35"/>
      <c r="AR128" s="211" t="s">
        <v>120</v>
      </c>
      <c r="AT128" s="211" t="s">
        <v>116</v>
      </c>
      <c r="AU128" s="211" t="s">
        <v>75</v>
      </c>
      <c r="AY128" s="14" t="s">
        <v>121</v>
      </c>
      <c r="BE128" s="212">
        <f>IF(O128="základní",K128,0)</f>
        <v>0</v>
      </c>
      <c r="BF128" s="212">
        <f>IF(O128="snížená",K128,0)</f>
        <v>0</v>
      </c>
      <c r="BG128" s="212">
        <f>IF(O128="zákl. přenesená",K128,0)</f>
        <v>0</v>
      </c>
      <c r="BH128" s="212">
        <f>IF(O128="sníž. přenesená",K128,0)</f>
        <v>0</v>
      </c>
      <c r="BI128" s="212">
        <f>IF(O128="nulová",K128,0)</f>
        <v>0</v>
      </c>
      <c r="BJ128" s="14" t="s">
        <v>82</v>
      </c>
      <c r="BK128" s="212">
        <f>ROUND(P128*H128,2)</f>
        <v>0</v>
      </c>
      <c r="BL128" s="14" t="s">
        <v>122</v>
      </c>
      <c r="BM128" s="211" t="s">
        <v>141</v>
      </c>
    </row>
    <row r="129" s="2" customFormat="1">
      <c r="A129" s="35"/>
      <c r="B129" s="36"/>
      <c r="C129" s="37"/>
      <c r="D129" s="213" t="s">
        <v>126</v>
      </c>
      <c r="E129" s="37"/>
      <c r="F129" s="214" t="s">
        <v>147</v>
      </c>
      <c r="G129" s="37"/>
      <c r="H129" s="37"/>
      <c r="I129" s="215"/>
      <c r="J129" s="215"/>
      <c r="K129" s="37"/>
      <c r="L129" s="37"/>
      <c r="M129" s="41"/>
      <c r="N129" s="216"/>
      <c r="O129" s="217"/>
      <c r="P129" s="88"/>
      <c r="Q129" s="88"/>
      <c r="R129" s="88"/>
      <c r="S129" s="88"/>
      <c r="T129" s="88"/>
      <c r="U129" s="88"/>
      <c r="V129" s="88"/>
      <c r="W129" s="88"/>
      <c r="X129" s="89"/>
      <c r="Y129" s="35"/>
      <c r="Z129" s="35"/>
      <c r="AA129" s="35"/>
      <c r="AB129" s="35"/>
      <c r="AC129" s="35"/>
      <c r="AD129" s="35"/>
      <c r="AE129" s="35"/>
      <c r="AT129" s="14" t="s">
        <v>126</v>
      </c>
      <c r="AU129" s="14" t="s">
        <v>75</v>
      </c>
    </row>
    <row r="130" s="2" customFormat="1" ht="16.5" customHeight="1">
      <c r="A130" s="35"/>
      <c r="B130" s="36"/>
      <c r="C130" s="197" t="s">
        <v>120</v>
      </c>
      <c r="D130" s="197" t="s">
        <v>116</v>
      </c>
      <c r="E130" s="198" t="s">
        <v>148</v>
      </c>
      <c r="F130" s="199" t="s">
        <v>149</v>
      </c>
      <c r="G130" s="200" t="s">
        <v>119</v>
      </c>
      <c r="H130" s="201">
        <v>1</v>
      </c>
      <c r="I130" s="202"/>
      <c r="J130" s="203"/>
      <c r="K130" s="204">
        <f>ROUND(P130*H130,2)</f>
        <v>0</v>
      </c>
      <c r="L130" s="199" t="s">
        <v>1</v>
      </c>
      <c r="M130" s="205"/>
      <c r="N130" s="206" t="s">
        <v>1</v>
      </c>
      <c r="O130" s="207" t="s">
        <v>38</v>
      </c>
      <c r="P130" s="208">
        <f>I130+J130</f>
        <v>0</v>
      </c>
      <c r="Q130" s="208">
        <f>ROUND(I130*H130,2)</f>
        <v>0</v>
      </c>
      <c r="R130" s="208">
        <f>ROUND(J130*H130,2)</f>
        <v>0</v>
      </c>
      <c r="S130" s="88"/>
      <c r="T130" s="209">
        <f>S130*H130</f>
        <v>0</v>
      </c>
      <c r="U130" s="209">
        <v>0</v>
      </c>
      <c r="V130" s="209">
        <f>U130*H130</f>
        <v>0</v>
      </c>
      <c r="W130" s="209">
        <v>0</v>
      </c>
      <c r="X130" s="210">
        <f>W130*H130</f>
        <v>0</v>
      </c>
      <c r="Y130" s="35"/>
      <c r="Z130" s="35"/>
      <c r="AA130" s="35"/>
      <c r="AB130" s="35"/>
      <c r="AC130" s="35"/>
      <c r="AD130" s="35"/>
      <c r="AE130" s="35"/>
      <c r="AR130" s="211" t="s">
        <v>120</v>
      </c>
      <c r="AT130" s="211" t="s">
        <v>116</v>
      </c>
      <c r="AU130" s="211" t="s">
        <v>75</v>
      </c>
      <c r="AY130" s="14" t="s">
        <v>121</v>
      </c>
      <c r="BE130" s="212">
        <f>IF(O130="základní",K130,0)</f>
        <v>0</v>
      </c>
      <c r="BF130" s="212">
        <f>IF(O130="snížená",K130,0)</f>
        <v>0</v>
      </c>
      <c r="BG130" s="212">
        <f>IF(O130="zákl. přenesená",K130,0)</f>
        <v>0</v>
      </c>
      <c r="BH130" s="212">
        <f>IF(O130="sníž. přenesená",K130,0)</f>
        <v>0</v>
      </c>
      <c r="BI130" s="212">
        <f>IF(O130="nulová",K130,0)</f>
        <v>0</v>
      </c>
      <c r="BJ130" s="14" t="s">
        <v>82</v>
      </c>
      <c r="BK130" s="212">
        <f>ROUND(P130*H130,2)</f>
        <v>0</v>
      </c>
      <c r="BL130" s="14" t="s">
        <v>122</v>
      </c>
      <c r="BM130" s="211" t="s">
        <v>120</v>
      </c>
    </row>
    <row r="131" s="2" customFormat="1">
      <c r="A131" s="35"/>
      <c r="B131" s="36"/>
      <c r="C131" s="37"/>
      <c r="D131" s="213" t="s">
        <v>126</v>
      </c>
      <c r="E131" s="37"/>
      <c r="F131" s="214" t="s">
        <v>150</v>
      </c>
      <c r="G131" s="37"/>
      <c r="H131" s="37"/>
      <c r="I131" s="215"/>
      <c r="J131" s="215"/>
      <c r="K131" s="37"/>
      <c r="L131" s="37"/>
      <c r="M131" s="41"/>
      <c r="N131" s="216"/>
      <c r="O131" s="217"/>
      <c r="P131" s="88"/>
      <c r="Q131" s="88"/>
      <c r="R131" s="88"/>
      <c r="S131" s="88"/>
      <c r="T131" s="88"/>
      <c r="U131" s="88"/>
      <c r="V131" s="88"/>
      <c r="W131" s="88"/>
      <c r="X131" s="89"/>
      <c r="Y131" s="35"/>
      <c r="Z131" s="35"/>
      <c r="AA131" s="35"/>
      <c r="AB131" s="35"/>
      <c r="AC131" s="35"/>
      <c r="AD131" s="35"/>
      <c r="AE131" s="35"/>
      <c r="AT131" s="14" t="s">
        <v>126</v>
      </c>
      <c r="AU131" s="14" t="s">
        <v>75</v>
      </c>
    </row>
    <row r="132" s="12" customFormat="1" ht="25.92" customHeight="1">
      <c r="A132" s="12"/>
      <c r="B132" s="218"/>
      <c r="C132" s="219"/>
      <c r="D132" s="220" t="s">
        <v>74</v>
      </c>
      <c r="E132" s="221" t="s">
        <v>151</v>
      </c>
      <c r="F132" s="221" t="s">
        <v>152</v>
      </c>
      <c r="G132" s="219"/>
      <c r="H132" s="219"/>
      <c r="I132" s="222"/>
      <c r="J132" s="222"/>
      <c r="K132" s="223">
        <f>BK132</f>
        <v>0</v>
      </c>
      <c r="L132" s="219"/>
      <c r="M132" s="224"/>
      <c r="N132" s="225"/>
      <c r="O132" s="226"/>
      <c r="P132" s="226"/>
      <c r="Q132" s="227">
        <f>Q133</f>
        <v>0</v>
      </c>
      <c r="R132" s="227">
        <f>R133</f>
        <v>0</v>
      </c>
      <c r="S132" s="226"/>
      <c r="T132" s="228">
        <f>T133</f>
        <v>0</v>
      </c>
      <c r="U132" s="226"/>
      <c r="V132" s="228">
        <f>V133</f>
        <v>0</v>
      </c>
      <c r="W132" s="226"/>
      <c r="X132" s="229">
        <f>X133</f>
        <v>0</v>
      </c>
      <c r="Y132" s="12"/>
      <c r="Z132" s="12"/>
      <c r="AA132" s="12"/>
      <c r="AB132" s="12"/>
      <c r="AC132" s="12"/>
      <c r="AD132" s="12"/>
      <c r="AE132" s="12"/>
      <c r="AR132" s="230" t="s">
        <v>137</v>
      </c>
      <c r="AT132" s="231" t="s">
        <v>74</v>
      </c>
      <c r="AU132" s="231" t="s">
        <v>75</v>
      </c>
      <c r="AY132" s="230" t="s">
        <v>121</v>
      </c>
      <c r="BK132" s="232">
        <f>BK133</f>
        <v>0</v>
      </c>
    </row>
    <row r="133" s="12" customFormat="1" ht="22.8" customHeight="1">
      <c r="A133" s="12"/>
      <c r="B133" s="218"/>
      <c r="C133" s="219"/>
      <c r="D133" s="220" t="s">
        <v>74</v>
      </c>
      <c r="E133" s="233" t="s">
        <v>153</v>
      </c>
      <c r="F133" s="233" t="s">
        <v>154</v>
      </c>
      <c r="G133" s="219"/>
      <c r="H133" s="219"/>
      <c r="I133" s="222"/>
      <c r="J133" s="222"/>
      <c r="K133" s="234">
        <f>BK133</f>
        <v>0</v>
      </c>
      <c r="L133" s="219"/>
      <c r="M133" s="224"/>
      <c r="N133" s="225"/>
      <c r="O133" s="226"/>
      <c r="P133" s="226"/>
      <c r="Q133" s="227">
        <f>SUM(Q134:Q139)</f>
        <v>0</v>
      </c>
      <c r="R133" s="227">
        <f>SUM(R134:R139)</f>
        <v>0</v>
      </c>
      <c r="S133" s="226"/>
      <c r="T133" s="228">
        <f>SUM(T134:T139)</f>
        <v>0</v>
      </c>
      <c r="U133" s="226"/>
      <c r="V133" s="228">
        <f>SUM(V134:V139)</f>
        <v>0</v>
      </c>
      <c r="W133" s="226"/>
      <c r="X133" s="229">
        <f>SUM(X134:X139)</f>
        <v>0</v>
      </c>
      <c r="Y133" s="12"/>
      <c r="Z133" s="12"/>
      <c r="AA133" s="12"/>
      <c r="AB133" s="12"/>
      <c r="AC133" s="12"/>
      <c r="AD133" s="12"/>
      <c r="AE133" s="12"/>
      <c r="AR133" s="230" t="s">
        <v>137</v>
      </c>
      <c r="AT133" s="231" t="s">
        <v>74</v>
      </c>
      <c r="AU133" s="231" t="s">
        <v>82</v>
      </c>
      <c r="AY133" s="230" t="s">
        <v>121</v>
      </c>
      <c r="BK133" s="232">
        <f>SUM(BK134:BK139)</f>
        <v>0</v>
      </c>
    </row>
    <row r="134" s="2" customFormat="1" ht="24.15" customHeight="1">
      <c r="A134" s="35"/>
      <c r="B134" s="36"/>
      <c r="C134" s="235" t="s">
        <v>155</v>
      </c>
      <c r="D134" s="235" t="s">
        <v>156</v>
      </c>
      <c r="E134" s="236" t="s">
        <v>157</v>
      </c>
      <c r="F134" s="237" t="s">
        <v>154</v>
      </c>
      <c r="G134" s="238" t="s">
        <v>119</v>
      </c>
      <c r="H134" s="239">
        <v>1</v>
      </c>
      <c r="I134" s="240"/>
      <c r="J134" s="240"/>
      <c r="K134" s="241">
        <f>ROUND(P134*H134,2)</f>
        <v>0</v>
      </c>
      <c r="L134" s="237" t="s">
        <v>158</v>
      </c>
      <c r="M134" s="41"/>
      <c r="N134" s="242" t="s">
        <v>1</v>
      </c>
      <c r="O134" s="207" t="s">
        <v>38</v>
      </c>
      <c r="P134" s="208">
        <f>I134+J134</f>
        <v>0</v>
      </c>
      <c r="Q134" s="208">
        <f>ROUND(I134*H134,2)</f>
        <v>0</v>
      </c>
      <c r="R134" s="208">
        <f>ROUND(J134*H134,2)</f>
        <v>0</v>
      </c>
      <c r="S134" s="88"/>
      <c r="T134" s="209">
        <f>S134*H134</f>
        <v>0</v>
      </c>
      <c r="U134" s="209">
        <v>0</v>
      </c>
      <c r="V134" s="209">
        <f>U134*H134</f>
        <v>0</v>
      </c>
      <c r="W134" s="209">
        <v>0</v>
      </c>
      <c r="X134" s="210">
        <f>W134*H134</f>
        <v>0</v>
      </c>
      <c r="Y134" s="35"/>
      <c r="Z134" s="35"/>
      <c r="AA134" s="35"/>
      <c r="AB134" s="35"/>
      <c r="AC134" s="35"/>
      <c r="AD134" s="35"/>
      <c r="AE134" s="35"/>
      <c r="AR134" s="211" t="s">
        <v>122</v>
      </c>
      <c r="AT134" s="211" t="s">
        <v>156</v>
      </c>
      <c r="AU134" s="211" t="s">
        <v>84</v>
      </c>
      <c r="AY134" s="14" t="s">
        <v>121</v>
      </c>
      <c r="BE134" s="212">
        <f>IF(O134="základní",K134,0)</f>
        <v>0</v>
      </c>
      <c r="BF134" s="212">
        <f>IF(O134="snížená",K134,0)</f>
        <v>0</v>
      </c>
      <c r="BG134" s="212">
        <f>IF(O134="zákl. přenesená",K134,0)</f>
        <v>0</v>
      </c>
      <c r="BH134" s="212">
        <f>IF(O134="sníž. přenesená",K134,0)</f>
        <v>0</v>
      </c>
      <c r="BI134" s="212">
        <f>IF(O134="nulová",K134,0)</f>
        <v>0</v>
      </c>
      <c r="BJ134" s="14" t="s">
        <v>82</v>
      </c>
      <c r="BK134" s="212">
        <f>ROUND(P134*H134,2)</f>
        <v>0</v>
      </c>
      <c r="BL134" s="14" t="s">
        <v>122</v>
      </c>
      <c r="BM134" s="211" t="s">
        <v>159</v>
      </c>
    </row>
    <row r="135" s="2" customFormat="1">
      <c r="A135" s="35"/>
      <c r="B135" s="36"/>
      <c r="C135" s="37"/>
      <c r="D135" s="213" t="s">
        <v>126</v>
      </c>
      <c r="E135" s="37"/>
      <c r="F135" s="214" t="s">
        <v>154</v>
      </c>
      <c r="G135" s="37"/>
      <c r="H135" s="37"/>
      <c r="I135" s="215"/>
      <c r="J135" s="215"/>
      <c r="K135" s="37"/>
      <c r="L135" s="37"/>
      <c r="M135" s="41"/>
      <c r="N135" s="216"/>
      <c r="O135" s="217"/>
      <c r="P135" s="88"/>
      <c r="Q135" s="88"/>
      <c r="R135" s="88"/>
      <c r="S135" s="88"/>
      <c r="T135" s="88"/>
      <c r="U135" s="88"/>
      <c r="V135" s="88"/>
      <c r="W135" s="88"/>
      <c r="X135" s="89"/>
      <c r="Y135" s="35"/>
      <c r="Z135" s="35"/>
      <c r="AA135" s="35"/>
      <c r="AB135" s="35"/>
      <c r="AC135" s="35"/>
      <c r="AD135" s="35"/>
      <c r="AE135" s="35"/>
      <c r="AT135" s="14" t="s">
        <v>126</v>
      </c>
      <c r="AU135" s="14" t="s">
        <v>84</v>
      </c>
    </row>
    <row r="136" s="2" customFormat="1">
      <c r="A136" s="35"/>
      <c r="B136" s="36"/>
      <c r="C136" s="37"/>
      <c r="D136" s="243" t="s">
        <v>160</v>
      </c>
      <c r="E136" s="37"/>
      <c r="F136" s="244" t="s">
        <v>161</v>
      </c>
      <c r="G136" s="37"/>
      <c r="H136" s="37"/>
      <c r="I136" s="215"/>
      <c r="J136" s="215"/>
      <c r="K136" s="37"/>
      <c r="L136" s="37"/>
      <c r="M136" s="41"/>
      <c r="N136" s="216"/>
      <c r="O136" s="217"/>
      <c r="P136" s="88"/>
      <c r="Q136" s="88"/>
      <c r="R136" s="88"/>
      <c r="S136" s="88"/>
      <c r="T136" s="88"/>
      <c r="U136" s="88"/>
      <c r="V136" s="88"/>
      <c r="W136" s="88"/>
      <c r="X136" s="89"/>
      <c r="Y136" s="35"/>
      <c r="Z136" s="35"/>
      <c r="AA136" s="35"/>
      <c r="AB136" s="35"/>
      <c r="AC136" s="35"/>
      <c r="AD136" s="35"/>
      <c r="AE136" s="35"/>
      <c r="AT136" s="14" t="s">
        <v>160</v>
      </c>
      <c r="AU136" s="14" t="s">
        <v>84</v>
      </c>
    </row>
    <row r="137" s="2" customFormat="1" ht="24.15" customHeight="1">
      <c r="A137" s="35"/>
      <c r="B137" s="36"/>
      <c r="C137" s="235" t="s">
        <v>159</v>
      </c>
      <c r="D137" s="235" t="s">
        <v>156</v>
      </c>
      <c r="E137" s="236" t="s">
        <v>162</v>
      </c>
      <c r="F137" s="237" t="s">
        <v>163</v>
      </c>
      <c r="G137" s="238" t="s">
        <v>119</v>
      </c>
      <c r="H137" s="239">
        <v>1</v>
      </c>
      <c r="I137" s="240"/>
      <c r="J137" s="240"/>
      <c r="K137" s="241">
        <f>ROUND(P137*H137,2)</f>
        <v>0</v>
      </c>
      <c r="L137" s="237" t="s">
        <v>158</v>
      </c>
      <c r="M137" s="41"/>
      <c r="N137" s="242" t="s">
        <v>1</v>
      </c>
      <c r="O137" s="207" t="s">
        <v>38</v>
      </c>
      <c r="P137" s="208">
        <f>I137+J137</f>
        <v>0</v>
      </c>
      <c r="Q137" s="208">
        <f>ROUND(I137*H137,2)</f>
        <v>0</v>
      </c>
      <c r="R137" s="208">
        <f>ROUND(J137*H137,2)</f>
        <v>0</v>
      </c>
      <c r="S137" s="88"/>
      <c r="T137" s="209">
        <f>S137*H137</f>
        <v>0</v>
      </c>
      <c r="U137" s="209">
        <v>0</v>
      </c>
      <c r="V137" s="209">
        <f>U137*H137</f>
        <v>0</v>
      </c>
      <c r="W137" s="209">
        <v>0</v>
      </c>
      <c r="X137" s="210">
        <f>W137*H137</f>
        <v>0</v>
      </c>
      <c r="Y137" s="35"/>
      <c r="Z137" s="35"/>
      <c r="AA137" s="35"/>
      <c r="AB137" s="35"/>
      <c r="AC137" s="35"/>
      <c r="AD137" s="35"/>
      <c r="AE137" s="35"/>
      <c r="AR137" s="211" t="s">
        <v>122</v>
      </c>
      <c r="AT137" s="211" t="s">
        <v>156</v>
      </c>
      <c r="AU137" s="211" t="s">
        <v>84</v>
      </c>
      <c r="AY137" s="14" t="s">
        <v>121</v>
      </c>
      <c r="BE137" s="212">
        <f>IF(O137="základní",K137,0)</f>
        <v>0</v>
      </c>
      <c r="BF137" s="212">
        <f>IF(O137="snížená",K137,0)</f>
        <v>0</v>
      </c>
      <c r="BG137" s="212">
        <f>IF(O137="zákl. přenesená",K137,0)</f>
        <v>0</v>
      </c>
      <c r="BH137" s="212">
        <f>IF(O137="sníž. přenesená",K137,0)</f>
        <v>0</v>
      </c>
      <c r="BI137" s="212">
        <f>IF(O137="nulová",K137,0)</f>
        <v>0</v>
      </c>
      <c r="BJ137" s="14" t="s">
        <v>82</v>
      </c>
      <c r="BK137" s="212">
        <f>ROUND(P137*H137,2)</f>
        <v>0</v>
      </c>
      <c r="BL137" s="14" t="s">
        <v>122</v>
      </c>
      <c r="BM137" s="211" t="s">
        <v>9</v>
      </c>
    </row>
    <row r="138" s="2" customFormat="1">
      <c r="A138" s="35"/>
      <c r="B138" s="36"/>
      <c r="C138" s="37"/>
      <c r="D138" s="213" t="s">
        <v>126</v>
      </c>
      <c r="E138" s="37"/>
      <c r="F138" s="214" t="s">
        <v>163</v>
      </c>
      <c r="G138" s="37"/>
      <c r="H138" s="37"/>
      <c r="I138" s="215"/>
      <c r="J138" s="215"/>
      <c r="K138" s="37"/>
      <c r="L138" s="37"/>
      <c r="M138" s="41"/>
      <c r="N138" s="216"/>
      <c r="O138" s="217"/>
      <c r="P138" s="88"/>
      <c r="Q138" s="88"/>
      <c r="R138" s="88"/>
      <c r="S138" s="88"/>
      <c r="T138" s="88"/>
      <c r="U138" s="88"/>
      <c r="V138" s="88"/>
      <c r="W138" s="88"/>
      <c r="X138" s="89"/>
      <c r="Y138" s="35"/>
      <c r="Z138" s="35"/>
      <c r="AA138" s="35"/>
      <c r="AB138" s="35"/>
      <c r="AC138" s="35"/>
      <c r="AD138" s="35"/>
      <c r="AE138" s="35"/>
      <c r="AT138" s="14" t="s">
        <v>126</v>
      </c>
      <c r="AU138" s="14" t="s">
        <v>84</v>
      </c>
    </row>
    <row r="139" s="2" customFormat="1">
      <c r="A139" s="35"/>
      <c r="B139" s="36"/>
      <c r="C139" s="37"/>
      <c r="D139" s="243" t="s">
        <v>160</v>
      </c>
      <c r="E139" s="37"/>
      <c r="F139" s="244" t="s">
        <v>164</v>
      </c>
      <c r="G139" s="37"/>
      <c r="H139" s="37"/>
      <c r="I139" s="215"/>
      <c r="J139" s="215"/>
      <c r="K139" s="37"/>
      <c r="L139" s="37"/>
      <c r="M139" s="41"/>
      <c r="N139" s="245"/>
      <c r="O139" s="246"/>
      <c r="P139" s="247"/>
      <c r="Q139" s="247"/>
      <c r="R139" s="247"/>
      <c r="S139" s="247"/>
      <c r="T139" s="247"/>
      <c r="U139" s="247"/>
      <c r="V139" s="247"/>
      <c r="W139" s="247"/>
      <c r="X139" s="248"/>
      <c r="Y139" s="35"/>
      <c r="Z139" s="35"/>
      <c r="AA139" s="35"/>
      <c r="AB139" s="35"/>
      <c r="AC139" s="35"/>
      <c r="AD139" s="35"/>
      <c r="AE139" s="35"/>
      <c r="AT139" s="14" t="s">
        <v>160</v>
      </c>
      <c r="AU139" s="14" t="s">
        <v>84</v>
      </c>
    </row>
    <row r="140" s="2" customFormat="1" ht="6.96" customHeight="1">
      <c r="A140" s="35"/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41"/>
      <c r="N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sheetProtection sheet="1" autoFilter="0" formatColumns="0" formatRows="0" objects="1" scenarios="1" spinCount="100000" saltValue="X3YI2iMvi9Qh70pOs/YwxvYcii6rRiN7pYAurSNbYx6Viy+hj4jfcStjIBSgTyM81nJ8qk2F9dY8ifEKSX5eXQ==" hashValue="3J9DYoTfB0JHWQpaxh1+OnAlVr1ZlZsmJMcmPHEmUA+XOQcFe1i+O0GJhOYKxiqjc6f/IR/wnWnNvMnvutz//w==" algorithmName="SHA-512" password="CC64"/>
  <autoFilter ref="C117:L139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M2:Z2"/>
  </mergeCells>
  <hyperlinks>
    <hyperlink ref="F136" r:id="rId1" display="https://podminky.urs.cz/item/CS_URS_2025_01/030001000"/>
    <hyperlink ref="F139" r:id="rId2" display="https://podminky.urs.cz/item/CS_URS_2025_01/034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Pudivítr, Josef</dc:creator>
  <cp:lastModifiedBy>Pudivítr, Josef</cp:lastModifiedBy>
  <dcterms:created xsi:type="dcterms:W3CDTF">2025-06-09T13:49:49Z</dcterms:created>
  <dcterms:modified xsi:type="dcterms:W3CDTF">2025-06-09T13:49:50Z</dcterms:modified>
</cp:coreProperties>
</file>