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-150" windowWidth="27495" windowHeight="8070"/>
  </bookViews>
  <sheets>
    <sheet name="Rekapitulace stavby" sheetId="1" r:id="rId1"/>
    <sheet name="1 - Bezbariérové úpravy" sheetId="2" r:id="rId2"/>
    <sheet name="2.1 - 1. oddělení" sheetId="3" r:id="rId3"/>
    <sheet name="2.2 - 2. oddělení" sheetId="4" r:id="rId4"/>
    <sheet name="2.3 - 3. oddělení" sheetId="5" r:id="rId5"/>
    <sheet name="2.4 - Chodba" sheetId="6" r:id="rId6"/>
    <sheet name="3 - Vybavení" sheetId="7" r:id="rId7"/>
    <sheet name="Pokyny pro vyplnění" sheetId="8" r:id="rId8"/>
  </sheets>
  <definedNames>
    <definedName name="_xlnm._FilterDatabase" localSheetId="1" hidden="1">'1 - Bezbariérové úpravy'!$C$101:$K$465</definedName>
    <definedName name="_xlnm._FilterDatabase" localSheetId="2" hidden="1">'2.1 - 1. oddělení'!$C$98:$K$331</definedName>
    <definedName name="_xlnm._FilterDatabase" localSheetId="3" hidden="1">'2.2 - 2. oddělení'!$C$96:$K$265</definedName>
    <definedName name="_xlnm._FilterDatabase" localSheetId="4" hidden="1">'2.3 - 3. oddělení'!$C$97:$K$312</definedName>
    <definedName name="_xlnm._FilterDatabase" localSheetId="5" hidden="1">'2.4 - Chodba'!$C$93:$K$199</definedName>
    <definedName name="_xlnm._FilterDatabase" localSheetId="6" hidden="1">'3 - Vybavení'!$C$80:$K$90</definedName>
    <definedName name="_xlnm.Print_Titles" localSheetId="1">'1 - Bezbariérové úpravy'!$101:$101</definedName>
    <definedName name="_xlnm.Print_Titles" localSheetId="2">'2.1 - 1. oddělení'!$98:$98</definedName>
    <definedName name="_xlnm.Print_Titles" localSheetId="3">'2.2 - 2. oddělení'!$96:$96</definedName>
    <definedName name="_xlnm.Print_Titles" localSheetId="4">'2.3 - 3. oddělení'!$97:$97</definedName>
    <definedName name="_xlnm.Print_Titles" localSheetId="5">'2.4 - Chodba'!$93:$93</definedName>
    <definedName name="_xlnm.Print_Titles" localSheetId="6">'3 - Vybavení'!$80:$80</definedName>
    <definedName name="_xlnm.Print_Titles" localSheetId="0">'Rekapitulace stavby'!$52:$52</definedName>
    <definedName name="_xlnm.Print_Area" localSheetId="1">'1 - Bezbariérové úpravy'!$C$4:$J$39,'1 - Bezbariérové úpravy'!$C$45:$J$83,'1 - Bezbariérové úpravy'!$C$89:$K$465</definedName>
    <definedName name="_xlnm.Print_Area" localSheetId="2">'2.1 - 1. oddělení'!$C$4:$J$41,'2.1 - 1. oddělení'!$C$47:$J$78,'2.1 - 1. oddělení'!$C$84:$K$331</definedName>
    <definedName name="_xlnm.Print_Area" localSheetId="3">'2.2 - 2. oddělení'!$C$4:$J$41,'2.2 - 2. oddělení'!$C$47:$J$76,'2.2 - 2. oddělení'!$C$82:$K$265</definedName>
    <definedName name="_xlnm.Print_Area" localSheetId="4">'2.3 - 3. oddělení'!$C$4:$J$41,'2.3 - 3. oddělení'!$C$47:$J$77,'2.3 - 3. oddělení'!$C$83:$K$312</definedName>
    <definedName name="_xlnm.Print_Area" localSheetId="5">'2.4 - Chodba'!$C$4:$J$41,'2.4 - Chodba'!$C$47:$J$73,'2.4 - Chodba'!$C$79:$K$199</definedName>
    <definedName name="_xlnm.Print_Area" localSheetId="6">'3 - Vybavení'!$C$4:$J$39,'3 - Vybavení'!$C$45:$J$62,'3 - Vybavení'!$C$68:$K$90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</definedNames>
  <calcPr calcId="145621"/>
</workbook>
</file>

<file path=xl/calcChain.xml><?xml version="1.0" encoding="utf-8"?>
<calcChain xmlns="http://schemas.openxmlformats.org/spreadsheetml/2006/main">
  <c r="J37" i="7" l="1"/>
  <c r="J36" i="7"/>
  <c r="AY61" i="1"/>
  <c r="J35" i="7"/>
  <c r="AX61" i="1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BI86" i="7"/>
  <c r="BH86" i="7"/>
  <c r="BG86" i="7"/>
  <c r="BF86" i="7"/>
  <c r="T86" i="7"/>
  <c r="R86" i="7"/>
  <c r="P86" i="7"/>
  <c r="BI85" i="7"/>
  <c r="BH85" i="7"/>
  <c r="BG85" i="7"/>
  <c r="BF85" i="7"/>
  <c r="T85" i="7"/>
  <c r="R85" i="7"/>
  <c r="P85" i="7"/>
  <c r="BI84" i="7"/>
  <c r="BH84" i="7"/>
  <c r="BG84" i="7"/>
  <c r="BF84" i="7"/>
  <c r="T84" i="7"/>
  <c r="R84" i="7"/>
  <c r="P84" i="7"/>
  <c r="F75" i="7"/>
  <c r="E73" i="7"/>
  <c r="F52" i="7"/>
  <c r="E50" i="7"/>
  <c r="J24" i="7"/>
  <c r="E24" i="7"/>
  <c r="J55" i="7" s="1"/>
  <c r="J23" i="7"/>
  <c r="J21" i="7"/>
  <c r="E21" i="7"/>
  <c r="J77" i="7" s="1"/>
  <c r="J20" i="7"/>
  <c r="J18" i="7"/>
  <c r="E18" i="7"/>
  <c r="F78" i="7" s="1"/>
  <c r="J17" i="7"/>
  <c r="J15" i="7"/>
  <c r="E15" i="7"/>
  <c r="F77" i="7" s="1"/>
  <c r="J14" i="7"/>
  <c r="J12" i="7"/>
  <c r="J75" i="7"/>
  <c r="E7" i="7"/>
  <c r="E71" i="7" s="1"/>
  <c r="J39" i="6"/>
  <c r="J38" i="6"/>
  <c r="AY60" i="1" s="1"/>
  <c r="J37" i="6"/>
  <c r="AX60" i="1" s="1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T125" i="6"/>
  <c r="R126" i="6"/>
  <c r="R125" i="6"/>
  <c r="P126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F88" i="6"/>
  <c r="E86" i="6"/>
  <c r="F56" i="6"/>
  <c r="E54" i="6"/>
  <c r="J26" i="6"/>
  <c r="E26" i="6"/>
  <c r="J91" i="6" s="1"/>
  <c r="J25" i="6"/>
  <c r="J23" i="6"/>
  <c r="E23" i="6"/>
  <c r="J58" i="6" s="1"/>
  <c r="J22" i="6"/>
  <c r="J20" i="6"/>
  <c r="E20" i="6"/>
  <c r="F91" i="6" s="1"/>
  <c r="J19" i="6"/>
  <c r="J17" i="6"/>
  <c r="E17" i="6"/>
  <c r="F58" i="6" s="1"/>
  <c r="J16" i="6"/>
  <c r="J14" i="6"/>
  <c r="J56" i="6"/>
  <c r="E7" i="6"/>
  <c r="E82" i="6" s="1"/>
  <c r="J39" i="5"/>
  <c r="J38" i="5"/>
  <c r="AY59" i="1" s="1"/>
  <c r="J37" i="5"/>
  <c r="AX59" i="1"/>
  <c r="BI304" i="5"/>
  <c r="BH304" i="5"/>
  <c r="BG304" i="5"/>
  <c r="BF304" i="5"/>
  <c r="T304" i="5"/>
  <c r="R304" i="5"/>
  <c r="P304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0" i="5"/>
  <c r="BH270" i="5"/>
  <c r="BG270" i="5"/>
  <c r="BF270" i="5"/>
  <c r="T270" i="5"/>
  <c r="R270" i="5"/>
  <c r="P27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T165" i="5" s="1"/>
  <c r="R166" i="5"/>
  <c r="R165" i="5" s="1"/>
  <c r="P166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1" i="5"/>
  <c r="BH101" i="5"/>
  <c r="BG101" i="5"/>
  <c r="BF101" i="5"/>
  <c r="T101" i="5"/>
  <c r="R101" i="5"/>
  <c r="P101" i="5"/>
  <c r="F92" i="5"/>
  <c r="E90" i="5"/>
  <c r="F56" i="5"/>
  <c r="E54" i="5"/>
  <c r="J26" i="5"/>
  <c r="E26" i="5"/>
  <c r="J95" i="5" s="1"/>
  <c r="J25" i="5"/>
  <c r="J23" i="5"/>
  <c r="E23" i="5"/>
  <c r="J94" i="5" s="1"/>
  <c r="J22" i="5"/>
  <c r="J20" i="5"/>
  <c r="E20" i="5"/>
  <c r="F59" i="5" s="1"/>
  <c r="J19" i="5"/>
  <c r="J17" i="5"/>
  <c r="E17" i="5"/>
  <c r="F94" i="5" s="1"/>
  <c r="J16" i="5"/>
  <c r="J14" i="5"/>
  <c r="J56" i="5"/>
  <c r="E7" i="5"/>
  <c r="E86" i="5"/>
  <c r="J39" i="4"/>
  <c r="J38" i="4"/>
  <c r="AY58" i="1" s="1"/>
  <c r="J37" i="4"/>
  <c r="AX58" i="1" s="1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26" i="4"/>
  <c r="BH226" i="4"/>
  <c r="BG226" i="4"/>
  <c r="BF226" i="4"/>
  <c r="T226" i="4"/>
  <c r="R226" i="4"/>
  <c r="P22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T150" i="4" s="1"/>
  <c r="R151" i="4"/>
  <c r="R150" i="4"/>
  <c r="P151" i="4"/>
  <c r="P150" i="4" s="1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06" i="4"/>
  <c r="BH106" i="4"/>
  <c r="BG106" i="4"/>
  <c r="BF106" i="4"/>
  <c r="T106" i="4"/>
  <c r="R106" i="4"/>
  <c r="P106" i="4"/>
  <c r="BI100" i="4"/>
  <c r="BH100" i="4"/>
  <c r="BG100" i="4"/>
  <c r="BF100" i="4"/>
  <c r="T100" i="4"/>
  <c r="R100" i="4"/>
  <c r="P100" i="4"/>
  <c r="F91" i="4"/>
  <c r="E89" i="4"/>
  <c r="F56" i="4"/>
  <c r="E54" i="4"/>
  <c r="J26" i="4"/>
  <c r="E26" i="4"/>
  <c r="J94" i="4" s="1"/>
  <c r="J25" i="4"/>
  <c r="J23" i="4"/>
  <c r="E23" i="4"/>
  <c r="J58" i="4" s="1"/>
  <c r="J22" i="4"/>
  <c r="J20" i="4"/>
  <c r="E20" i="4"/>
  <c r="F94" i="4" s="1"/>
  <c r="J19" i="4"/>
  <c r="J17" i="4"/>
  <c r="E17" i="4"/>
  <c r="F93" i="4" s="1"/>
  <c r="J16" i="4"/>
  <c r="J14" i="4"/>
  <c r="J56" i="4"/>
  <c r="E7" i="4"/>
  <c r="E85" i="4"/>
  <c r="J39" i="3"/>
  <c r="J38" i="3"/>
  <c r="AY57" i="1" s="1"/>
  <c r="J37" i="3"/>
  <c r="AX57" i="1" s="1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1" i="3"/>
  <c r="BH291" i="3"/>
  <c r="BG291" i="3"/>
  <c r="BF291" i="3"/>
  <c r="T291" i="3"/>
  <c r="R291" i="3"/>
  <c r="P291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T167" i="3" s="1"/>
  <c r="R168" i="3"/>
  <c r="R167" i="3"/>
  <c r="P168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2" i="3"/>
  <c r="BH102" i="3"/>
  <c r="BG102" i="3"/>
  <c r="BF102" i="3"/>
  <c r="T102" i="3"/>
  <c r="R102" i="3"/>
  <c r="P102" i="3"/>
  <c r="F93" i="3"/>
  <c r="E91" i="3"/>
  <c r="F56" i="3"/>
  <c r="E54" i="3"/>
  <c r="J26" i="3"/>
  <c r="E26" i="3"/>
  <c r="J96" i="3" s="1"/>
  <c r="J25" i="3"/>
  <c r="J23" i="3"/>
  <c r="E23" i="3"/>
  <c r="J95" i="3" s="1"/>
  <c r="J22" i="3"/>
  <c r="J20" i="3"/>
  <c r="E20" i="3"/>
  <c r="F96" i="3" s="1"/>
  <c r="J19" i="3"/>
  <c r="J17" i="3"/>
  <c r="E17" i="3"/>
  <c r="F58" i="3" s="1"/>
  <c r="J16" i="3"/>
  <c r="J14" i="3"/>
  <c r="J93" i="3"/>
  <c r="E7" i="3"/>
  <c r="E50" i="3"/>
  <c r="J37" i="2"/>
  <c r="J36" i="2"/>
  <c r="AY55" i="1" s="1"/>
  <c r="J35" i="2"/>
  <c r="AX55" i="1" s="1"/>
  <c r="BI464" i="2"/>
  <c r="BH464" i="2"/>
  <c r="BG464" i="2"/>
  <c r="BF464" i="2"/>
  <c r="T464" i="2"/>
  <c r="T463" i="2" s="1"/>
  <c r="R464" i="2"/>
  <c r="R463" i="2" s="1"/>
  <c r="P464" i="2"/>
  <c r="P463" i="2" s="1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3" i="2"/>
  <c r="BH453" i="2"/>
  <c r="BG453" i="2"/>
  <c r="BF453" i="2"/>
  <c r="T453" i="2"/>
  <c r="R453" i="2"/>
  <c r="P453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T243" i="2"/>
  <c r="R244" i="2"/>
  <c r="R243" i="2" s="1"/>
  <c r="P244" i="2"/>
  <c r="P243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T189" i="2"/>
  <c r="R190" i="2"/>
  <c r="R189" i="2" s="1"/>
  <c r="P190" i="2"/>
  <c r="P189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T175" i="2" s="1"/>
  <c r="R176" i="2"/>
  <c r="R175" i="2"/>
  <c r="P176" i="2"/>
  <c r="P175" i="2" s="1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F96" i="2"/>
  <c r="E94" i="2"/>
  <c r="F52" i="2"/>
  <c r="E50" i="2"/>
  <c r="J24" i="2"/>
  <c r="E24" i="2"/>
  <c r="J99" i="2" s="1"/>
  <c r="J23" i="2"/>
  <c r="J21" i="2"/>
  <c r="E21" i="2"/>
  <c r="J98" i="2" s="1"/>
  <c r="J20" i="2"/>
  <c r="J18" i="2"/>
  <c r="E18" i="2"/>
  <c r="F99" i="2" s="1"/>
  <c r="J17" i="2"/>
  <c r="J15" i="2"/>
  <c r="E15" i="2"/>
  <c r="F54" i="2" s="1"/>
  <c r="J14" i="2"/>
  <c r="J12" i="2"/>
  <c r="J52" i="2"/>
  <c r="E7" i="2"/>
  <c r="E92" i="2"/>
  <c r="L50" i="1"/>
  <c r="AM50" i="1"/>
  <c r="AM49" i="1"/>
  <c r="L49" i="1"/>
  <c r="AM47" i="1"/>
  <c r="L47" i="1"/>
  <c r="L45" i="1"/>
  <c r="L44" i="1"/>
  <c r="J409" i="2"/>
  <c r="BK268" i="2"/>
  <c r="BK260" i="2"/>
  <c r="BK279" i="2"/>
  <c r="BK384" i="2"/>
  <c r="BK310" i="2"/>
  <c r="J411" i="2"/>
  <c r="BK309" i="3"/>
  <c r="J151" i="3"/>
  <c r="J180" i="3"/>
  <c r="J266" i="3"/>
  <c r="J291" i="3"/>
  <c r="BK202" i="3"/>
  <c r="J213" i="4"/>
  <c r="J142" i="4"/>
  <c r="BK161" i="4"/>
  <c r="BK187" i="4"/>
  <c r="J148" i="5"/>
  <c r="BK256" i="5"/>
  <c r="BK286" i="5"/>
  <c r="BK172" i="5"/>
  <c r="J112" i="5"/>
  <c r="J103" i="6"/>
  <c r="BK313" i="2"/>
  <c r="BK138" i="2"/>
  <c r="J281" i="2"/>
  <c r="J322" i="2"/>
  <c r="BK459" i="2"/>
  <c r="J296" i="2"/>
  <c r="BK254" i="2"/>
  <c r="J419" i="2"/>
  <c r="BK301" i="2"/>
  <c r="BK300" i="3"/>
  <c r="BK160" i="3"/>
  <c r="BK212" i="3"/>
  <c r="J158" i="3"/>
  <c r="J112" i="3"/>
  <c r="J328" i="3"/>
  <c r="BK211" i="4"/>
  <c r="BK261" i="4"/>
  <c r="J190" i="4"/>
  <c r="BK189" i="4"/>
  <c r="J178" i="5"/>
  <c r="BK232" i="5"/>
  <c r="J207" i="5"/>
  <c r="J304" i="5"/>
  <c r="BK198" i="5"/>
  <c r="BK197" i="6"/>
  <c r="BK120" i="6"/>
  <c r="J126" i="6"/>
  <c r="J110" i="6"/>
  <c r="J162" i="6"/>
  <c r="BK110" i="6"/>
  <c r="J158" i="6"/>
  <c r="J114" i="6"/>
  <c r="BK88" i="7"/>
  <c r="BK86" i="7"/>
  <c r="J269" i="2"/>
  <c r="J422" i="2"/>
  <c r="J154" i="2"/>
  <c r="J276" i="2"/>
  <c r="J329" i="2"/>
  <c r="BK401" i="2"/>
  <c r="J190" i="2"/>
  <c r="J304" i="2"/>
  <c r="J174" i="2"/>
  <c r="BK252" i="3"/>
  <c r="BK200" i="3"/>
  <c r="J174" i="3"/>
  <c r="J181" i="3"/>
  <c r="J262" i="4"/>
  <c r="BK258" i="4"/>
  <c r="J176" i="4"/>
  <c r="BK244" i="4"/>
  <c r="BK201" i="5"/>
  <c r="J222" i="5"/>
  <c r="BK230" i="5"/>
  <c r="BK239" i="5"/>
  <c r="J193" i="6"/>
  <c r="BK97" i="6"/>
  <c r="BK291" i="2"/>
  <c r="BK413" i="2"/>
  <c r="BK244" i="2"/>
  <c r="BK438" i="2"/>
  <c r="J295" i="2"/>
  <c r="J350" i="2"/>
  <c r="BK112" i="2"/>
  <c r="BK249" i="2"/>
  <c r="BK173" i="3"/>
  <c r="J223" i="3"/>
  <c r="J176" i="3"/>
  <c r="BK172" i="3"/>
  <c r="J327" i="3"/>
  <c r="BK197" i="4"/>
  <c r="BK176" i="4"/>
  <c r="BK119" i="4"/>
  <c r="BK151" i="4"/>
  <c r="J258" i="5"/>
  <c r="BK150" i="5"/>
  <c r="BK196" i="5"/>
  <c r="BK162" i="6"/>
  <c r="J197" i="6"/>
  <c r="J293" i="2"/>
  <c r="J117" i="2"/>
  <c r="BK282" i="2"/>
  <c r="J138" i="2"/>
  <c r="J249" i="2"/>
  <c r="BK409" i="2"/>
  <c r="BK176" i="2"/>
  <c r="BK109" i="2"/>
  <c r="BK270" i="2"/>
  <c r="J198" i="3"/>
  <c r="BK183" i="3"/>
  <c r="BK181" i="3"/>
  <c r="J183" i="3"/>
  <c r="J178" i="3"/>
  <c r="J264" i="4"/>
  <c r="J122" i="4"/>
  <c r="BK147" i="4"/>
  <c r="BK262" i="4"/>
  <c r="J133" i="4"/>
  <c r="BK277" i="5"/>
  <c r="BK170" i="5"/>
  <c r="J125" i="5"/>
  <c r="J151" i="6"/>
  <c r="J118" i="6"/>
  <c r="BK464" i="2"/>
  <c r="J357" i="2"/>
  <c r="BK180" i="2"/>
  <c r="J235" i="2"/>
  <c r="BK147" i="2"/>
  <c r="BK214" i="2"/>
  <c r="J425" i="2"/>
  <c r="BK210" i="2"/>
  <c r="BK174" i="3"/>
  <c r="BK209" i="3"/>
  <c r="BK153" i="3"/>
  <c r="BK328" i="3"/>
  <c r="BK330" i="3"/>
  <c r="BK207" i="4"/>
  <c r="J189" i="4"/>
  <c r="BK193" i="4"/>
  <c r="BK106" i="4"/>
  <c r="BK235" i="5"/>
  <c r="BK304" i="5"/>
  <c r="BK126" i="5"/>
  <c r="BK189" i="5"/>
  <c r="BK125" i="5"/>
  <c r="BK153" i="6"/>
  <c r="J416" i="2"/>
  <c r="J270" i="2"/>
  <c r="BK453" i="2"/>
  <c r="BK201" i="2"/>
  <c r="BK237" i="2"/>
  <c r="J279" i="2"/>
  <c r="BK360" i="2"/>
  <c r="J453" i="2"/>
  <c r="BK263" i="2"/>
  <c r="J324" i="3"/>
  <c r="J279" i="3"/>
  <c r="BK268" i="3"/>
  <c r="BK208" i="3"/>
  <c r="J191" i="3"/>
  <c r="J261" i="4"/>
  <c r="J138" i="4"/>
  <c r="J235" i="4"/>
  <c r="BK116" i="4"/>
  <c r="J270" i="5"/>
  <c r="BK288" i="5"/>
  <c r="BK270" i="5"/>
  <c r="BK155" i="5"/>
  <c r="BK98" i="6"/>
  <c r="BK116" i="6"/>
  <c r="BK149" i="6"/>
  <c r="J120" i="6"/>
  <c r="BK195" i="6"/>
  <c r="BK156" i="6"/>
  <c r="BK105" i="6"/>
  <c r="J149" i="6"/>
  <c r="J105" i="6"/>
  <c r="J84" i="7"/>
  <c r="J89" i="7"/>
  <c r="J457" i="2"/>
  <c r="BK241" i="2"/>
  <c r="BK272" i="2"/>
  <c r="BK333" i="2"/>
  <c r="J428" i="2"/>
  <c r="BK284" i="2"/>
  <c r="J244" i="2"/>
  <c r="BK368" i="2"/>
  <c r="J105" i="2"/>
  <c r="J233" i="3"/>
  <c r="BK233" i="3"/>
  <c r="BK247" i="3"/>
  <c r="BK203" i="3"/>
  <c r="J117" i="3"/>
  <c r="BK242" i="4"/>
  <c r="J207" i="4"/>
  <c r="J157" i="4"/>
  <c r="J161" i="4"/>
  <c r="J239" i="5"/>
  <c r="J286" i="5"/>
  <c r="BK137" i="5"/>
  <c r="BK117" i="5"/>
  <c r="J115" i="5"/>
  <c r="BK147" i="6"/>
  <c r="J434" i="2"/>
  <c r="J260" i="2"/>
  <c r="BK349" i="2"/>
  <c r="BK129" i="2"/>
  <c r="BK251" i="2"/>
  <c r="J368" i="2"/>
  <c r="J214" i="2"/>
  <c r="J438" i="2"/>
  <c r="BK274" i="2"/>
  <c r="AS56" i="1"/>
  <c r="BK279" i="3"/>
  <c r="J330" i="3"/>
  <c r="J168" i="3"/>
  <c r="J163" i="4"/>
  <c r="J233" i="4"/>
  <c r="BK213" i="4"/>
  <c r="J159" i="5"/>
  <c r="BK193" i="5"/>
  <c r="BK224" i="5"/>
  <c r="BK226" i="5"/>
  <c r="J170" i="6"/>
  <c r="BK425" i="2"/>
  <c r="BK266" i="2"/>
  <c r="BK356" i="2"/>
  <c r="BK233" i="2"/>
  <c r="J278" i="2"/>
  <c r="J349" i="2"/>
  <c r="BK394" i="2"/>
  <c r="J432" i="2"/>
  <c r="J220" i="2"/>
  <c r="BK231" i="3"/>
  <c r="J236" i="3"/>
  <c r="J227" i="3"/>
  <c r="J220" i="3"/>
  <c r="BK195" i="3"/>
  <c r="J173" i="3"/>
  <c r="BK179" i="4"/>
  <c r="BK186" i="4"/>
  <c r="BK156" i="4"/>
  <c r="BK179" i="5"/>
  <c r="J228" i="5"/>
  <c r="J279" i="5"/>
  <c r="BK250" i="5"/>
  <c r="BK181" i="5"/>
  <c r="J97" i="6"/>
  <c r="J354" i="2"/>
  <c r="BK248" i="2"/>
  <c r="J307" i="2"/>
  <c r="BK350" i="2"/>
  <c r="BK144" i="2"/>
  <c r="BK289" i="2"/>
  <c r="J268" i="2"/>
  <c r="J287" i="2"/>
  <c r="BK236" i="3"/>
  <c r="J242" i="3"/>
  <c r="BK191" i="3"/>
  <c r="BK165" i="3"/>
  <c r="BK186" i="3"/>
  <c r="J258" i="4"/>
  <c r="J123" i="4"/>
  <c r="BK100" i="4"/>
  <c r="J215" i="4"/>
  <c r="J166" i="5"/>
  <c r="BK148" i="5"/>
  <c r="BK178" i="5"/>
  <c r="J254" i="5"/>
  <c r="BK115" i="5"/>
  <c r="J159" i="6"/>
  <c r="BK150" i="6"/>
  <c r="J254" i="2"/>
  <c r="BK353" i="2"/>
  <c r="J464" i="2"/>
  <c r="BK269" i="2"/>
  <c r="BK387" i="2"/>
  <c r="J183" i="2"/>
  <c r="BK197" i="2"/>
  <c r="BK304" i="2"/>
  <c r="BK117" i="2"/>
  <c r="J186" i="3"/>
  <c r="BK249" i="3"/>
  <c r="BK220" i="3"/>
  <c r="BK178" i="3"/>
  <c r="BK168" i="3"/>
  <c r="BK184" i="4"/>
  <c r="J197" i="4"/>
  <c r="J135" i="4"/>
  <c r="J156" i="4"/>
  <c r="J157" i="5"/>
  <c r="BK206" i="5"/>
  <c r="BK254" i="5"/>
  <c r="J153" i="5"/>
  <c r="J252" i="5"/>
  <c r="BK204" i="5"/>
  <c r="J108" i="6"/>
  <c r="BK164" i="6"/>
  <c r="J116" i="6"/>
  <c r="J168" i="6"/>
  <c r="BK118" i="6"/>
  <c r="J166" i="6"/>
  <c r="J86" i="7"/>
  <c r="BK90" i="7"/>
  <c r="BK87" i="7"/>
  <c r="J387" i="2"/>
  <c r="J188" i="2"/>
  <c r="BK322" i="2"/>
  <c r="BK105" i="2"/>
  <c r="BK174" i="2"/>
  <c r="J299" i="2"/>
  <c r="BK354" i="2"/>
  <c r="J459" i="2"/>
  <c r="J286" i="2"/>
  <c r="J212" i="3"/>
  <c r="J298" i="3"/>
  <c r="BK180" i="3"/>
  <c r="J229" i="3"/>
  <c r="J205" i="3"/>
  <c r="J126" i="3"/>
  <c r="BK144" i="4"/>
  <c r="J147" i="4"/>
  <c r="J211" i="4"/>
  <c r="J119" i="4"/>
  <c r="J256" i="5"/>
  <c r="BK134" i="5"/>
  <c r="J189" i="5"/>
  <c r="J176" i="5"/>
  <c r="J203" i="5"/>
  <c r="BK193" i="6"/>
  <c r="BK126" i="6"/>
  <c r="J210" i="2"/>
  <c r="J289" i="2"/>
  <c r="J340" i="2"/>
  <c r="BK171" i="2"/>
  <c r="J274" i="2"/>
  <c r="J282" i="2"/>
  <c r="BK416" i="2"/>
  <c r="J129" i="2"/>
  <c r="BK266" i="3"/>
  <c r="J200" i="3"/>
  <c r="BK206" i="3"/>
  <c r="BK223" i="3"/>
  <c r="BK229" i="3"/>
  <c r="J244" i="4"/>
  <c r="BK215" i="4"/>
  <c r="BK172" i="4"/>
  <c r="J186" i="4"/>
  <c r="J101" i="5"/>
  <c r="BK101" i="5"/>
  <c r="BK174" i="5"/>
  <c r="J235" i="5"/>
  <c r="J174" i="5"/>
  <c r="J156" i="6"/>
  <c r="J155" i="6"/>
  <c r="J272" i="2"/>
  <c r="BK419" i="2"/>
  <c r="J176" i="2"/>
  <c r="J326" i="2"/>
  <c r="BK434" i="2"/>
  <c r="BK276" i="2"/>
  <c r="J161" i="2"/>
  <c r="J302" i="2"/>
  <c r="BK324" i="3"/>
  <c r="BK162" i="3"/>
  <c r="J208" i="3"/>
  <c r="J137" i="3"/>
  <c r="BK156" i="3"/>
  <c r="J102" i="3"/>
  <c r="J193" i="4"/>
  <c r="BK159" i="4"/>
  <c r="BK164" i="4"/>
  <c r="J166" i="4"/>
  <c r="J250" i="5"/>
  <c r="BK210" i="5"/>
  <c r="J181" i="5"/>
  <c r="J170" i="5"/>
  <c r="BK155" i="6"/>
  <c r="BK281" i="2"/>
  <c r="BK428" i="2"/>
  <c r="J291" i="2"/>
  <c r="BK374" i="2"/>
  <c r="BK432" i="2"/>
  <c r="J266" i="2"/>
  <c r="BK154" i="2"/>
  <c r="BK307" i="2"/>
  <c r="J112" i="2"/>
  <c r="J209" i="3"/>
  <c r="BK291" i="3"/>
  <c r="J231" i="3"/>
  <c r="J202" i="3"/>
  <c r="BK119" i="3"/>
  <c r="BK157" i="4"/>
  <c r="BK155" i="4"/>
  <c r="BK122" i="4"/>
  <c r="J155" i="4"/>
  <c r="J219" i="5"/>
  <c r="BK219" i="5"/>
  <c r="BK157" i="5"/>
  <c r="J230" i="5"/>
  <c r="J179" i="5"/>
  <c r="BK172" i="6"/>
  <c r="J360" i="2"/>
  <c r="J197" i="2"/>
  <c r="J305" i="2"/>
  <c r="BK357" i="2"/>
  <c r="J180" i="2"/>
  <c r="BK326" i="2"/>
  <c r="J126" i="2"/>
  <c r="BK140" i="2"/>
  <c r="BK190" i="2"/>
  <c r="BK227" i="3"/>
  <c r="J203" i="3"/>
  <c r="J247" i="3"/>
  <c r="BK176" i="3"/>
  <c r="BK102" i="3"/>
  <c r="BK140" i="4"/>
  <c r="J144" i="4"/>
  <c r="J140" i="4"/>
  <c r="BK252" i="5"/>
  <c r="J196" i="5"/>
  <c r="BK228" i="5"/>
  <c r="J162" i="5"/>
  <c r="BK166" i="6"/>
  <c r="J130" i="6"/>
  <c r="BK114" i="6"/>
  <c r="BK175" i="6"/>
  <c r="BK154" i="6"/>
  <c r="J175" i="6"/>
  <c r="J147" i="6"/>
  <c r="J85" i="7"/>
  <c r="J87" i="7"/>
  <c r="BK84" i="7"/>
  <c r="BK329" i="2"/>
  <c r="BK126" i="2"/>
  <c r="BK293" i="2"/>
  <c r="J356" i="2"/>
  <c r="J140" i="2"/>
  <c r="J201" i="2"/>
  <c r="J151" i="2"/>
  <c r="J229" i="2"/>
  <c r="J249" i="3"/>
  <c r="BK137" i="3"/>
  <c r="J172" i="3"/>
  <c r="J268" i="3"/>
  <c r="BK270" i="3"/>
  <c r="BK158" i="3"/>
  <c r="J172" i="4"/>
  <c r="BK235" i="4"/>
  <c r="J184" i="4"/>
  <c r="BK153" i="5"/>
  <c r="J171" i="5"/>
  <c r="BK203" i="5"/>
  <c r="J288" i="5"/>
  <c r="J224" i="5"/>
  <c r="BK158" i="6"/>
  <c r="BK159" i="6"/>
  <c r="J333" i="2"/>
  <c r="J109" i="2"/>
  <c r="J157" i="2"/>
  <c r="J311" i="2"/>
  <c r="J401" i="2"/>
  <c r="BK157" i="2"/>
  <c r="BK167" i="2"/>
  <c r="J365" i="2"/>
  <c r="BK194" i="2"/>
  <c r="J300" i="3"/>
  <c r="BK134" i="3"/>
  <c r="BK117" i="3"/>
  <c r="J307" i="3"/>
  <c r="J134" i="3"/>
  <c r="J181" i="4"/>
  <c r="BK190" i="4"/>
  <c r="J151" i="4"/>
  <c r="BK169" i="4"/>
  <c r="J184" i="5"/>
  <c r="J155" i="5"/>
  <c r="J198" i="5"/>
  <c r="BK207" i="5"/>
  <c r="BK184" i="5"/>
  <c r="BK108" i="6"/>
  <c r="BK340" i="2"/>
  <c r="J171" i="2"/>
  <c r="BK295" i="2"/>
  <c r="J353" i="2"/>
  <c r="BK188" i="2"/>
  <c r="J233" i="2"/>
  <c r="BK257" i="2"/>
  <c r="J343" i="2"/>
  <c r="BK151" i="2"/>
  <c r="J281" i="3"/>
  <c r="BK256" i="3"/>
  <c r="J252" i="3"/>
  <c r="BK240" i="3"/>
  <c r="J127" i="3"/>
  <c r="J159" i="4"/>
  <c r="BK123" i="4"/>
  <c r="BK133" i="4"/>
  <c r="BK209" i="4"/>
  <c r="J134" i="5"/>
  <c r="J137" i="5"/>
  <c r="J193" i="5"/>
  <c r="BK222" i="5"/>
  <c r="J164" i="6"/>
  <c r="J154" i="6"/>
  <c r="BK311" i="2"/>
  <c r="BK161" i="2"/>
  <c r="J144" i="2"/>
  <c r="J263" i="2"/>
  <c r="J313" i="2"/>
  <c r="J374" i="2"/>
  <c r="BK457" i="2"/>
  <c r="J257" i="2"/>
  <c r="J256" i="3"/>
  <c r="J119" i="3"/>
  <c r="BK327" i="3"/>
  <c r="BK225" i="3"/>
  <c r="BK198" i="3"/>
  <c r="J156" i="3"/>
  <c r="J183" i="4"/>
  <c r="BK166" i="4"/>
  <c r="J100" i="4"/>
  <c r="J179" i="4"/>
  <c r="BK166" i="5"/>
  <c r="J200" i="5"/>
  <c r="J201" i="5"/>
  <c r="J206" i="5"/>
  <c r="J150" i="6"/>
  <c r="J172" i="6"/>
  <c r="BK286" i="2"/>
  <c r="J376" i="2"/>
  <c r="J167" i="2"/>
  <c r="BK411" i="2"/>
  <c r="J251" i="2"/>
  <c r="BK296" i="2"/>
  <c r="BK376" i="2"/>
  <c r="BK235" i="2"/>
  <c r="BK244" i="3"/>
  <c r="BK112" i="3"/>
  <c r="J162" i="3"/>
  <c r="BK281" i="3"/>
  <c r="J244" i="3"/>
  <c r="J153" i="3"/>
  <c r="J169" i="4"/>
  <c r="J164" i="4"/>
  <c r="BK163" i="4"/>
  <c r="BK183" i="4"/>
  <c r="J126" i="5"/>
  <c r="BK159" i="5"/>
  <c r="BK176" i="5"/>
  <c r="BK112" i="5"/>
  <c r="BK168" i="6"/>
  <c r="BK170" i="6"/>
  <c r="BK123" i="6"/>
  <c r="BK103" i="6"/>
  <c r="J153" i="6"/>
  <c r="J98" i="6"/>
  <c r="BK151" i="6"/>
  <c r="J90" i="7"/>
  <c r="BK89" i="7"/>
  <c r="J88" i="7"/>
  <c r="BK85" i="7"/>
  <c r="BK287" i="2"/>
  <c r="J364" i="2"/>
  <c r="BK183" i="2"/>
  <c r="J241" i="2"/>
  <c r="BK391" i="2"/>
  <c r="J237" i="2"/>
  <c r="J284" i="2"/>
  <c r="BK422" i="2"/>
  <c r="BK307" i="3"/>
  <c r="J165" i="3"/>
  <c r="BK205" i="3"/>
  <c r="BK126" i="3"/>
  <c r="BK148" i="3"/>
  <c r="J206" i="3"/>
  <c r="J187" i="4"/>
  <c r="BK181" i="4"/>
  <c r="J116" i="4"/>
  <c r="BK142" i="4"/>
  <c r="J172" i="5"/>
  <c r="BK200" i="5"/>
  <c r="BK171" i="5"/>
  <c r="J123" i="6"/>
  <c r="BK365" i="2"/>
  <c r="BK278" i="2"/>
  <c r="BK299" i="2"/>
  <c r="BK364" i="2"/>
  <c r="J194" i="2"/>
  <c r="BK305" i="2"/>
  <c r="J391" i="2"/>
  <c r="BK229" i="2"/>
  <c r="BK302" i="2"/>
  <c r="J225" i="3"/>
  <c r="J148" i="3"/>
  <c r="J240" i="3"/>
  <c r="BK242" i="3"/>
  <c r="J195" i="3"/>
  <c r="J160" i="3"/>
  <c r="BK264" i="4"/>
  <c r="BK138" i="4"/>
  <c r="J106" i="4"/>
  <c r="J242" i="4"/>
  <c r="BK135" i="4"/>
  <c r="J226" i="5"/>
  <c r="J277" i="5"/>
  <c r="BK258" i="5"/>
  <c r="J150" i="5"/>
  <c r="BK130" i="6"/>
  <c r="J394" i="2"/>
  <c r="BK220" i="2"/>
  <c r="J310" i="2"/>
  <c r="J384" i="2"/>
  <c r="J147" i="2"/>
  <c r="J301" i="2"/>
  <c r="BK343" i="2"/>
  <c r="J413" i="2"/>
  <c r="J248" i="2"/>
  <c r="J270" i="3"/>
  <c r="BK127" i="3"/>
  <c r="BK151" i="3"/>
  <c r="BK298" i="3"/>
  <c r="J309" i="3"/>
  <c r="BK233" i="4"/>
  <c r="J209" i="4"/>
  <c r="J226" i="4"/>
  <c r="BK226" i="4"/>
  <c r="BK162" i="5"/>
  <c r="J204" i="5"/>
  <c r="J232" i="5"/>
  <c r="BK279" i="5"/>
  <c r="J210" i="5"/>
  <c r="J117" i="5"/>
  <c r="J195" i="6"/>
  <c r="BK99" i="4" l="1"/>
  <c r="J99" i="4"/>
  <c r="J65" i="4" s="1"/>
  <c r="T121" i="4"/>
  <c r="T98" i="4" s="1"/>
  <c r="T137" i="4"/>
  <c r="BK168" i="4"/>
  <c r="J168" i="4" s="1"/>
  <c r="J71" i="4" s="1"/>
  <c r="BK192" i="4"/>
  <c r="J192" i="4"/>
  <c r="J73" i="4" s="1"/>
  <c r="P214" i="4"/>
  <c r="R260" i="4"/>
  <c r="T100" i="5"/>
  <c r="BK152" i="5"/>
  <c r="J152" i="5" s="1"/>
  <c r="J67" i="5" s="1"/>
  <c r="P169" i="5"/>
  <c r="BK195" i="5"/>
  <c r="J195" i="5"/>
  <c r="J72" i="5" s="1"/>
  <c r="T234" i="5"/>
  <c r="P104" i="2"/>
  <c r="R104" i="2"/>
  <c r="T104" i="2"/>
  <c r="P170" i="2"/>
  <c r="R179" i="2"/>
  <c r="BK232" i="2"/>
  <c r="J232" i="2" s="1"/>
  <c r="J68" i="2" s="1"/>
  <c r="T250" i="2"/>
  <c r="BK312" i="2"/>
  <c r="J312" i="2" s="1"/>
  <c r="J75" i="2" s="1"/>
  <c r="P328" i="2"/>
  <c r="R367" i="2"/>
  <c r="T393" i="2"/>
  <c r="R437" i="2"/>
  <c r="R101" i="3"/>
  <c r="BK125" i="3"/>
  <c r="J125" i="3" s="1"/>
  <c r="J66" i="3" s="1"/>
  <c r="BK155" i="3"/>
  <c r="J155" i="3" s="1"/>
  <c r="J67" i="3" s="1"/>
  <c r="P171" i="3"/>
  <c r="BK185" i="3"/>
  <c r="J185" i="3" s="1"/>
  <c r="J71" i="3" s="1"/>
  <c r="BK197" i="3"/>
  <c r="J197" i="3"/>
  <c r="J72" i="3"/>
  <c r="BK211" i="3"/>
  <c r="J211" i="3" s="1"/>
  <c r="J73" i="3" s="1"/>
  <c r="R235" i="3"/>
  <c r="BK251" i="3"/>
  <c r="J251" i="3" s="1"/>
  <c r="J75" i="3" s="1"/>
  <c r="T280" i="3"/>
  <c r="T326" i="3"/>
  <c r="T99" i="4"/>
  <c r="R121" i="4"/>
  <c r="R137" i="4"/>
  <c r="T154" i="4"/>
  <c r="BK178" i="4"/>
  <c r="J178" i="4" s="1"/>
  <c r="J72" i="4" s="1"/>
  <c r="P178" i="4"/>
  <c r="R192" i="4"/>
  <c r="T192" i="4"/>
  <c r="BK260" i="4"/>
  <c r="J260" i="4" s="1"/>
  <c r="J75" i="4" s="1"/>
  <c r="R100" i="5"/>
  <c r="R152" i="5"/>
  <c r="BK169" i="5"/>
  <c r="J169" i="5"/>
  <c r="J70" i="5"/>
  <c r="R183" i="5"/>
  <c r="R209" i="5"/>
  <c r="BK234" i="5"/>
  <c r="J234" i="5" s="1"/>
  <c r="J74" i="5" s="1"/>
  <c r="R257" i="5"/>
  <c r="BK96" i="6"/>
  <c r="J96" i="6" s="1"/>
  <c r="J65" i="6" s="1"/>
  <c r="BK102" i="6"/>
  <c r="J102" i="6"/>
  <c r="J66" i="6"/>
  <c r="T102" i="6"/>
  <c r="T95" i="6" s="1"/>
  <c r="P113" i="6"/>
  <c r="T113" i="6"/>
  <c r="BK129" i="6"/>
  <c r="J129" i="6" s="1"/>
  <c r="J70" i="6" s="1"/>
  <c r="T129" i="6"/>
  <c r="R161" i="6"/>
  <c r="R174" i="6"/>
  <c r="R128" i="6" s="1"/>
  <c r="R116" i="2"/>
  <c r="T170" i="2"/>
  <c r="BK179" i="2"/>
  <c r="J179" i="2"/>
  <c r="J65" i="2" s="1"/>
  <c r="BK193" i="2"/>
  <c r="J193" i="2" s="1"/>
  <c r="J67" i="2" s="1"/>
  <c r="P232" i="2"/>
  <c r="BK247" i="2"/>
  <c r="J247" i="2" s="1"/>
  <c r="J71" i="2" s="1"/>
  <c r="P247" i="2"/>
  <c r="R247" i="2"/>
  <c r="T247" i="2"/>
  <c r="BK298" i="2"/>
  <c r="J298" i="2" s="1"/>
  <c r="J73" i="2" s="1"/>
  <c r="BK309" i="2"/>
  <c r="J309" i="2"/>
  <c r="J74" i="2" s="1"/>
  <c r="T309" i="2"/>
  <c r="R328" i="2"/>
  <c r="BK359" i="2"/>
  <c r="J359" i="2" s="1"/>
  <c r="J77" i="2" s="1"/>
  <c r="R359" i="2"/>
  <c r="BK393" i="2"/>
  <c r="J393" i="2" s="1"/>
  <c r="J79" i="2" s="1"/>
  <c r="T437" i="2"/>
  <c r="BK100" i="5"/>
  <c r="J100" i="5" s="1"/>
  <c r="J65" i="5" s="1"/>
  <c r="R124" i="5"/>
  <c r="T169" i="5"/>
  <c r="R195" i="5"/>
  <c r="T96" i="6"/>
  <c r="P116" i="2"/>
  <c r="R170" i="2"/>
  <c r="R193" i="2"/>
  <c r="R232" i="2"/>
  <c r="P250" i="2"/>
  <c r="P298" i="2"/>
  <c r="P312" i="2"/>
  <c r="T328" i="2"/>
  <c r="P359" i="2"/>
  <c r="T359" i="2"/>
  <c r="P393" i="2"/>
  <c r="P427" i="2"/>
  <c r="R427" i="2"/>
  <c r="T427" i="2"/>
  <c r="P101" i="3"/>
  <c r="P125" i="3"/>
  <c r="R155" i="3"/>
  <c r="BK171" i="3"/>
  <c r="J171" i="3" s="1"/>
  <c r="J70" i="3" s="1"/>
  <c r="T185" i="3"/>
  <c r="P197" i="3"/>
  <c r="P211" i="3"/>
  <c r="BK235" i="3"/>
  <c r="J235" i="3"/>
  <c r="J74" i="3" s="1"/>
  <c r="R251" i="3"/>
  <c r="BK280" i="3"/>
  <c r="J280" i="3"/>
  <c r="J76" i="3" s="1"/>
  <c r="P326" i="3"/>
  <c r="BK154" i="4"/>
  <c r="J154" i="4" s="1"/>
  <c r="J70" i="4" s="1"/>
  <c r="T168" i="4"/>
  <c r="T178" i="4"/>
  <c r="R214" i="4"/>
  <c r="T260" i="4"/>
  <c r="P100" i="5"/>
  <c r="T124" i="5"/>
  <c r="P183" i="5"/>
  <c r="BK209" i="5"/>
  <c r="J209" i="5"/>
  <c r="J73" i="5"/>
  <c r="T209" i="5"/>
  <c r="P257" i="5"/>
  <c r="P96" i="6"/>
  <c r="T116" i="2"/>
  <c r="P179" i="2"/>
  <c r="P193" i="2"/>
  <c r="T232" i="2"/>
  <c r="BK250" i="2"/>
  <c r="J250" i="2" s="1"/>
  <c r="J72" i="2" s="1"/>
  <c r="T298" i="2"/>
  <c r="R309" i="2"/>
  <c r="BK328" i="2"/>
  <c r="J328" i="2"/>
  <c r="J76" i="2" s="1"/>
  <c r="P367" i="2"/>
  <c r="T367" i="2"/>
  <c r="BK427" i="2"/>
  <c r="J427" i="2" s="1"/>
  <c r="J80" i="2" s="1"/>
  <c r="P437" i="2"/>
  <c r="BK101" i="3"/>
  <c r="J101" i="3" s="1"/>
  <c r="J65" i="3" s="1"/>
  <c r="T125" i="3"/>
  <c r="T155" i="3"/>
  <c r="R171" i="3"/>
  <c r="R185" i="3"/>
  <c r="R197" i="3"/>
  <c r="R211" i="3"/>
  <c r="P235" i="3"/>
  <c r="P251" i="3"/>
  <c r="P280" i="3"/>
  <c r="BK326" i="3"/>
  <c r="J326" i="3" s="1"/>
  <c r="J77" i="3" s="1"/>
  <c r="P99" i="4"/>
  <c r="BK121" i="4"/>
  <c r="J121" i="4" s="1"/>
  <c r="J66" i="4" s="1"/>
  <c r="BK137" i="4"/>
  <c r="J137" i="4"/>
  <c r="J67" i="4" s="1"/>
  <c r="R154" i="4"/>
  <c r="R168" i="4"/>
  <c r="R178" i="4"/>
  <c r="T214" i="4"/>
  <c r="P124" i="5"/>
  <c r="T152" i="5"/>
  <c r="BK183" i="5"/>
  <c r="J183" i="5" s="1"/>
  <c r="J71" i="5" s="1"/>
  <c r="P195" i="5"/>
  <c r="T195" i="5"/>
  <c r="P234" i="5"/>
  <c r="BK257" i="5"/>
  <c r="J257" i="5"/>
  <c r="J75" i="5"/>
  <c r="J76" i="5"/>
  <c r="R96" i="6"/>
  <c r="R129" i="6"/>
  <c r="P161" i="6"/>
  <c r="T161" i="6"/>
  <c r="P174" i="6"/>
  <c r="BK83" i="7"/>
  <c r="J83" i="7" s="1"/>
  <c r="J61" i="7" s="1"/>
  <c r="R83" i="7"/>
  <c r="R82" i="7" s="1"/>
  <c r="R81" i="7" s="1"/>
  <c r="BK104" i="2"/>
  <c r="J104" i="2" s="1"/>
  <c r="J61" i="2" s="1"/>
  <c r="BK116" i="2"/>
  <c r="J116" i="2" s="1"/>
  <c r="J62" i="2" s="1"/>
  <c r="BK170" i="2"/>
  <c r="J170" i="2"/>
  <c r="J63" i="2"/>
  <c r="T179" i="2"/>
  <c r="T193" i="2"/>
  <c r="R250" i="2"/>
  <c r="R298" i="2"/>
  <c r="P309" i="2"/>
  <c r="R312" i="2"/>
  <c r="T312" i="2"/>
  <c r="BK367" i="2"/>
  <c r="J367" i="2" s="1"/>
  <c r="J78" i="2" s="1"/>
  <c r="R393" i="2"/>
  <c r="BK437" i="2"/>
  <c r="J437" i="2" s="1"/>
  <c r="J81" i="2" s="1"/>
  <c r="T101" i="3"/>
  <c r="T100" i="3"/>
  <c r="R125" i="3"/>
  <c r="P155" i="3"/>
  <c r="T171" i="3"/>
  <c r="P185" i="3"/>
  <c r="T197" i="3"/>
  <c r="T211" i="3"/>
  <c r="T235" i="3"/>
  <c r="T251" i="3"/>
  <c r="R280" i="3"/>
  <c r="R326" i="3"/>
  <c r="R99" i="4"/>
  <c r="R98" i="4"/>
  <c r="P121" i="4"/>
  <c r="P137" i="4"/>
  <c r="P154" i="4"/>
  <c r="P168" i="4"/>
  <c r="P192" i="4"/>
  <c r="BK214" i="4"/>
  <c r="J214" i="4"/>
  <c r="J74" i="4"/>
  <c r="P260" i="4"/>
  <c r="BK124" i="5"/>
  <c r="J124" i="5"/>
  <c r="J66" i="5" s="1"/>
  <c r="P152" i="5"/>
  <c r="R169" i="5"/>
  <c r="T183" i="5"/>
  <c r="P209" i="5"/>
  <c r="R234" i="5"/>
  <c r="T257" i="5"/>
  <c r="P102" i="6"/>
  <c r="R102" i="6"/>
  <c r="BK113" i="6"/>
  <c r="J113" i="6"/>
  <c r="J67" i="6" s="1"/>
  <c r="R113" i="6"/>
  <c r="P129" i="6"/>
  <c r="P128" i="6"/>
  <c r="BK161" i="6"/>
  <c r="J161" i="6" s="1"/>
  <c r="J71" i="6" s="1"/>
  <c r="BK174" i="6"/>
  <c r="J174" i="6"/>
  <c r="J72" i="6" s="1"/>
  <c r="T174" i="6"/>
  <c r="P83" i="7"/>
  <c r="P82" i="7" s="1"/>
  <c r="P81" i="7" s="1"/>
  <c r="AU61" i="1" s="1"/>
  <c r="T83" i="7"/>
  <c r="T82" i="7" s="1"/>
  <c r="T81" i="7" s="1"/>
  <c r="BK189" i="2"/>
  <c r="J189" i="2" s="1"/>
  <c r="J66" i="2" s="1"/>
  <c r="BK165" i="5"/>
  <c r="J165" i="5"/>
  <c r="J68" i="5" s="1"/>
  <c r="BK167" i="3"/>
  <c r="J167" i="3" s="1"/>
  <c r="J68" i="3" s="1"/>
  <c r="BK175" i="2"/>
  <c r="J175" i="2" s="1"/>
  <c r="J64" i="2" s="1"/>
  <c r="BK150" i="4"/>
  <c r="J150" i="4"/>
  <c r="J68" i="4" s="1"/>
  <c r="BK243" i="2"/>
  <c r="J243" i="2" s="1"/>
  <c r="J69" i="2" s="1"/>
  <c r="BK463" i="2"/>
  <c r="J463" i="2" s="1"/>
  <c r="J82" i="2" s="1"/>
  <c r="BK125" i="6"/>
  <c r="J125" i="6" s="1"/>
  <c r="J68" i="6" s="1"/>
  <c r="F55" i="7"/>
  <c r="J78" i="7"/>
  <c r="BE88" i="7"/>
  <c r="F54" i="7"/>
  <c r="BE86" i="7"/>
  <c r="BE87" i="7"/>
  <c r="BE90" i="7"/>
  <c r="E48" i="7"/>
  <c r="J54" i="7"/>
  <c r="BE84" i="7"/>
  <c r="BE85" i="7"/>
  <c r="J52" i="7"/>
  <c r="BE89" i="7"/>
  <c r="J59" i="6"/>
  <c r="J90" i="6"/>
  <c r="BE103" i="6"/>
  <c r="BE110" i="6"/>
  <c r="BE150" i="6"/>
  <c r="BE153" i="6"/>
  <c r="BE154" i="6"/>
  <c r="BE155" i="6"/>
  <c r="BE168" i="6"/>
  <c r="BE193" i="6"/>
  <c r="E50" i="6"/>
  <c r="J88" i="6"/>
  <c r="BE97" i="6"/>
  <c r="BE108" i="6"/>
  <c r="BE116" i="6"/>
  <c r="BE123" i="6"/>
  <c r="BE149" i="6"/>
  <c r="BE159" i="6"/>
  <c r="BE164" i="6"/>
  <c r="BE166" i="6"/>
  <c r="BE147" i="6"/>
  <c r="BK168" i="5"/>
  <c r="J168" i="5" s="1"/>
  <c r="J69" i="5" s="1"/>
  <c r="BE118" i="6"/>
  <c r="BE151" i="6"/>
  <c r="BE158" i="6"/>
  <c r="BE170" i="6"/>
  <c r="BE175" i="6"/>
  <c r="F59" i="6"/>
  <c r="F90" i="6"/>
  <c r="BE98" i="6"/>
  <c r="BE105" i="6"/>
  <c r="BE156" i="6"/>
  <c r="BE162" i="6"/>
  <c r="BE197" i="6"/>
  <c r="BE114" i="6"/>
  <c r="BE120" i="6"/>
  <c r="BE126" i="6"/>
  <c r="BE130" i="6"/>
  <c r="BE172" i="6"/>
  <c r="BE195" i="6"/>
  <c r="J59" i="5"/>
  <c r="J92" i="5"/>
  <c r="BE101" i="5"/>
  <c r="BE117" i="5"/>
  <c r="BE126" i="5"/>
  <c r="BE159" i="5"/>
  <c r="BE162" i="5"/>
  <c r="BE166" i="5"/>
  <c r="BE193" i="5"/>
  <c r="E50" i="5"/>
  <c r="J58" i="5"/>
  <c r="BE148" i="5"/>
  <c r="BE178" i="5"/>
  <c r="BE179" i="5"/>
  <c r="BE222" i="5"/>
  <c r="BE224" i="5"/>
  <c r="BE226" i="5"/>
  <c r="BE232" i="5"/>
  <c r="BE239" i="5"/>
  <c r="BE252" i="5"/>
  <c r="BE256" i="5"/>
  <c r="BE279" i="5"/>
  <c r="BE286" i="5"/>
  <c r="BE288" i="5"/>
  <c r="F95" i="5"/>
  <c r="BE112" i="5"/>
  <c r="BE125" i="5"/>
  <c r="BE134" i="5"/>
  <c r="BE171" i="5"/>
  <c r="BE184" i="5"/>
  <c r="BE196" i="5"/>
  <c r="BE204" i="5"/>
  <c r="BE206" i="5"/>
  <c r="BE207" i="5"/>
  <c r="BE219" i="5"/>
  <c r="BE235" i="5"/>
  <c r="BE250" i="5"/>
  <c r="BE254" i="5"/>
  <c r="BE258" i="5"/>
  <c r="BE277" i="5"/>
  <c r="BE304" i="5"/>
  <c r="BK153" i="4"/>
  <c r="J153" i="4" s="1"/>
  <c r="J69" i="4" s="1"/>
  <c r="F58" i="5"/>
  <c r="BE115" i="5"/>
  <c r="BE150" i="5"/>
  <c r="BE153" i="5"/>
  <c r="BE170" i="5"/>
  <c r="BE174" i="5"/>
  <c r="BE198" i="5"/>
  <c r="BE201" i="5"/>
  <c r="BE203" i="5"/>
  <c r="BE210" i="5"/>
  <c r="BE228" i="5"/>
  <c r="BE230" i="5"/>
  <c r="BE270" i="5"/>
  <c r="BE137" i="5"/>
  <c r="BE155" i="5"/>
  <c r="BE157" i="5"/>
  <c r="BE172" i="5"/>
  <c r="BE176" i="5"/>
  <c r="BE181" i="5"/>
  <c r="BE189" i="5"/>
  <c r="BE200" i="5"/>
  <c r="F58" i="4"/>
  <c r="J59" i="4"/>
  <c r="J93" i="4"/>
  <c r="BE123" i="4"/>
  <c r="BE138" i="4"/>
  <c r="BE140" i="4"/>
  <c r="BE142" i="4"/>
  <c r="BE157" i="4"/>
  <c r="BE159" i="4"/>
  <c r="BE161" i="4"/>
  <c r="BE163" i="4"/>
  <c r="BE172" i="4"/>
  <c r="BE181" i="4"/>
  <c r="BE184" i="4"/>
  <c r="BE197" i="4"/>
  <c r="BE215" i="4"/>
  <c r="BE244" i="4"/>
  <c r="BE258" i="4"/>
  <c r="F59" i="4"/>
  <c r="BE144" i="4"/>
  <c r="BE166" i="4"/>
  <c r="BE187" i="4"/>
  <c r="BE189" i="4"/>
  <c r="BE211" i="4"/>
  <c r="BE213" i="4"/>
  <c r="BE233" i="4"/>
  <c r="BE242" i="4"/>
  <c r="J91" i="4"/>
  <c r="E50" i="4"/>
  <c r="BE100" i="4"/>
  <c r="BE106" i="4"/>
  <c r="BE119" i="4"/>
  <c r="BE122" i="4"/>
  <c r="BE135" i="4"/>
  <c r="BE151" i="4"/>
  <c r="BE169" i="4"/>
  <c r="BE176" i="4"/>
  <c r="BE179" i="4"/>
  <c r="BE190" i="4"/>
  <c r="BE193" i="4"/>
  <c r="BE207" i="4"/>
  <c r="BE209" i="4"/>
  <c r="BE226" i="4"/>
  <c r="BE235" i="4"/>
  <c r="BE262" i="4"/>
  <c r="BE116" i="4"/>
  <c r="BE133" i="4"/>
  <c r="BE147" i="4"/>
  <c r="BE155" i="4"/>
  <c r="BE156" i="4"/>
  <c r="BE164" i="4"/>
  <c r="BE183" i="4"/>
  <c r="BE186" i="4"/>
  <c r="BE261" i="4"/>
  <c r="BE264" i="4"/>
  <c r="J59" i="3"/>
  <c r="F95" i="3"/>
  <c r="BE174" i="3"/>
  <c r="BE195" i="3"/>
  <c r="BE200" i="3"/>
  <c r="BE327" i="3"/>
  <c r="J58" i="3"/>
  <c r="BE112" i="3"/>
  <c r="BE203" i="3"/>
  <c r="BE209" i="3"/>
  <c r="BE225" i="3"/>
  <c r="BE233" i="3"/>
  <c r="BE242" i="3"/>
  <c r="BE249" i="3"/>
  <c r="BE279" i="3"/>
  <c r="BE281" i="3"/>
  <c r="BE328" i="3"/>
  <c r="BE330" i="3"/>
  <c r="E87" i="3"/>
  <c r="BE137" i="3"/>
  <c r="BE153" i="3"/>
  <c r="BE162" i="3"/>
  <c r="BE168" i="3"/>
  <c r="BE176" i="3"/>
  <c r="BE180" i="3"/>
  <c r="BE191" i="3"/>
  <c r="BE206" i="3"/>
  <c r="BE212" i="3"/>
  <c r="BE227" i="3"/>
  <c r="BE244" i="3"/>
  <c r="BE256" i="3"/>
  <c r="BE300" i="3"/>
  <c r="F59" i="3"/>
  <c r="BE119" i="3"/>
  <c r="BE134" i="3"/>
  <c r="BE148" i="3"/>
  <c r="BE151" i="3"/>
  <c r="BE156" i="3"/>
  <c r="BE160" i="3"/>
  <c r="BE172" i="3"/>
  <c r="BE173" i="3"/>
  <c r="BE186" i="3"/>
  <c r="BE205" i="3"/>
  <c r="BE229" i="3"/>
  <c r="BE240" i="3"/>
  <c r="BE266" i="3"/>
  <c r="J56" i="3"/>
  <c r="BE127" i="3"/>
  <c r="BE165" i="3"/>
  <c r="BE178" i="3"/>
  <c r="BE181" i="3"/>
  <c r="BE198" i="3"/>
  <c r="BE202" i="3"/>
  <c r="BE220" i="3"/>
  <c r="BE231" i="3"/>
  <c r="BE307" i="3"/>
  <c r="BE102" i="3"/>
  <c r="BE117" i="3"/>
  <c r="BE126" i="3"/>
  <c r="BE158" i="3"/>
  <c r="BE183" i="3"/>
  <c r="BE208" i="3"/>
  <c r="BE223" i="3"/>
  <c r="BE236" i="3"/>
  <c r="BE247" i="3"/>
  <c r="BE252" i="3"/>
  <c r="BE268" i="3"/>
  <c r="BE270" i="3"/>
  <c r="BE291" i="3"/>
  <c r="BE298" i="3"/>
  <c r="BE309" i="3"/>
  <c r="BE324" i="3"/>
  <c r="J55" i="2"/>
  <c r="F98" i="2"/>
  <c r="BE214" i="2"/>
  <c r="BE233" i="2"/>
  <c r="BE254" i="2"/>
  <c r="BE272" i="2"/>
  <c r="BE276" i="2"/>
  <c r="BE282" i="2"/>
  <c r="BE284" i="2"/>
  <c r="BE301" i="2"/>
  <c r="BE302" i="2"/>
  <c r="BE304" i="2"/>
  <c r="BE305" i="2"/>
  <c r="BE340" i="2"/>
  <c r="BE394" i="2"/>
  <c r="BE409" i="2"/>
  <c r="BE425" i="2"/>
  <c r="BE428" i="2"/>
  <c r="BE434" i="2"/>
  <c r="J54" i="2"/>
  <c r="J96" i="2"/>
  <c r="BE147" i="2"/>
  <c r="BE157" i="2"/>
  <c r="BE188" i="2"/>
  <c r="BE194" i="2"/>
  <c r="BE251" i="2"/>
  <c r="BE269" i="2"/>
  <c r="BE281" i="2"/>
  <c r="BE289" i="2"/>
  <c r="BE293" i="2"/>
  <c r="BE311" i="2"/>
  <c r="BE322" i="2"/>
  <c r="BE353" i="2"/>
  <c r="BE364" i="2"/>
  <c r="BE368" i="2"/>
  <c r="BE376" i="2"/>
  <c r="BE384" i="2"/>
  <c r="BE387" i="2"/>
  <c r="BE411" i="2"/>
  <c r="F55" i="2"/>
  <c r="BE117" i="2"/>
  <c r="BE138" i="2"/>
  <c r="BE144" i="2"/>
  <c r="BE151" i="2"/>
  <c r="BE154" i="2"/>
  <c r="BE197" i="2"/>
  <c r="BE210" i="2"/>
  <c r="BE229" i="2"/>
  <c r="BE260" i="2"/>
  <c r="BE263" i="2"/>
  <c r="BE268" i="2"/>
  <c r="BE278" i="2"/>
  <c r="BE286" i="2"/>
  <c r="BE291" i="2"/>
  <c r="BE333" i="2"/>
  <c r="BE365" i="2"/>
  <c r="BE413" i="2"/>
  <c r="BE464" i="2"/>
  <c r="BE176" i="2"/>
  <c r="BE190" i="2"/>
  <c r="BE220" i="2"/>
  <c r="BE266" i="2"/>
  <c r="BE307" i="2"/>
  <c r="BE313" i="2"/>
  <c r="BE329" i="2"/>
  <c r="BE349" i="2"/>
  <c r="BE419" i="2"/>
  <c r="BE422" i="2"/>
  <c r="BE453" i="2"/>
  <c r="BE459" i="2"/>
  <c r="E48" i="2"/>
  <c r="BE109" i="2"/>
  <c r="BE112" i="2"/>
  <c r="BE126" i="2"/>
  <c r="BE140" i="2"/>
  <c r="BE161" i="2"/>
  <c r="BE171" i="2"/>
  <c r="BE174" i="2"/>
  <c r="BE235" i="2"/>
  <c r="BE237" i="2"/>
  <c r="BE241" i="2"/>
  <c r="BE248" i="2"/>
  <c r="BE257" i="2"/>
  <c r="BE270" i="2"/>
  <c r="BE274" i="2"/>
  <c r="BE287" i="2"/>
  <c r="BE296" i="2"/>
  <c r="BE326" i="2"/>
  <c r="BE343" i="2"/>
  <c r="BE350" i="2"/>
  <c r="BE354" i="2"/>
  <c r="BE360" i="2"/>
  <c r="BE374" i="2"/>
  <c r="BE391" i="2"/>
  <c r="BE416" i="2"/>
  <c r="BE432" i="2"/>
  <c r="BE457" i="2"/>
  <c r="BE105" i="2"/>
  <c r="BE129" i="2"/>
  <c r="BE167" i="2"/>
  <c r="BE180" i="2"/>
  <c r="BE183" i="2"/>
  <c r="BE201" i="2"/>
  <c r="BE244" i="2"/>
  <c r="BE249" i="2"/>
  <c r="BE279" i="2"/>
  <c r="BE295" i="2"/>
  <c r="BE299" i="2"/>
  <c r="BE310" i="2"/>
  <c r="BE356" i="2"/>
  <c r="BE357" i="2"/>
  <c r="BE401" i="2"/>
  <c r="BE438" i="2"/>
  <c r="F35" i="2"/>
  <c r="BB55" i="1" s="1"/>
  <c r="F36" i="6"/>
  <c r="BA60" i="1"/>
  <c r="J36" i="6"/>
  <c r="AW60" i="1" s="1"/>
  <c r="F37" i="3"/>
  <c r="BB57" i="1"/>
  <c r="F37" i="6"/>
  <c r="BB60" i="1" s="1"/>
  <c r="F36" i="7"/>
  <c r="BC61" i="1" s="1"/>
  <c r="AS54" i="1"/>
  <c r="F37" i="2"/>
  <c r="BD55" i="1" s="1"/>
  <c r="F38" i="5"/>
  <c r="BC59" i="1" s="1"/>
  <c r="J36" i="4"/>
  <c r="AW58" i="1" s="1"/>
  <c r="F39" i="6"/>
  <c r="BD60" i="1" s="1"/>
  <c r="F37" i="7"/>
  <c r="BD61" i="1" s="1"/>
  <c r="F38" i="4"/>
  <c r="BC58" i="1" s="1"/>
  <c r="F36" i="3"/>
  <c r="BA57" i="1" s="1"/>
  <c r="F36" i="4"/>
  <c r="BA58" i="1" s="1"/>
  <c r="J36" i="3"/>
  <c r="AW57" i="1" s="1"/>
  <c r="F36" i="5"/>
  <c r="BA59" i="1" s="1"/>
  <c r="F35" i="7"/>
  <c r="BB61" i="1" s="1"/>
  <c r="F39" i="3"/>
  <c r="BD57" i="1" s="1"/>
  <c r="F37" i="4"/>
  <c r="BB58" i="1" s="1"/>
  <c r="F39" i="4"/>
  <c r="BD58" i="1" s="1"/>
  <c r="J34" i="7"/>
  <c r="AW61" i="1" s="1"/>
  <c r="F38" i="3"/>
  <c r="BC57" i="1" s="1"/>
  <c r="F34" i="2"/>
  <c r="BA55" i="1" s="1"/>
  <c r="F39" i="5"/>
  <c r="BD59" i="1" s="1"/>
  <c r="J36" i="5"/>
  <c r="AW59" i="1" s="1"/>
  <c r="F37" i="5"/>
  <c r="BB59" i="1" s="1"/>
  <c r="F36" i="2"/>
  <c r="BC55" i="1" s="1"/>
  <c r="F34" i="7"/>
  <c r="BA61" i="1" s="1"/>
  <c r="J34" i="2"/>
  <c r="AW55" i="1" s="1"/>
  <c r="F38" i="6"/>
  <c r="BC60" i="1" s="1"/>
  <c r="BK100" i="3" l="1"/>
  <c r="J100" i="3" s="1"/>
  <c r="J64" i="3" s="1"/>
  <c r="BK98" i="4"/>
  <c r="J98" i="4" s="1"/>
  <c r="J64" i="4" s="1"/>
  <c r="BK99" i="5"/>
  <c r="J99" i="5" s="1"/>
  <c r="J64" i="5" s="1"/>
  <c r="BK128" i="6"/>
  <c r="J128" i="6" s="1"/>
  <c r="J69" i="6" s="1"/>
  <c r="BK170" i="3"/>
  <c r="J170" i="3" s="1"/>
  <c r="J69" i="3" s="1"/>
  <c r="R246" i="2"/>
  <c r="R153" i="4"/>
  <c r="R97" i="4"/>
  <c r="T128" i="6"/>
  <c r="T94" i="6"/>
  <c r="BK95" i="6"/>
  <c r="J95" i="6" s="1"/>
  <c r="J64" i="6" s="1"/>
  <c r="T153" i="4"/>
  <c r="T97" i="4"/>
  <c r="T246" i="2"/>
  <c r="T102" i="2" s="1"/>
  <c r="P168" i="5"/>
  <c r="P98" i="4"/>
  <c r="T103" i="2"/>
  <c r="P100" i="3"/>
  <c r="T168" i="5"/>
  <c r="R100" i="3"/>
  <c r="T99" i="5"/>
  <c r="T98" i="5" s="1"/>
  <c r="P95" i="6"/>
  <c r="P94" i="6"/>
  <c r="AU60" i="1"/>
  <c r="P246" i="2"/>
  <c r="R99" i="5"/>
  <c r="R168" i="5"/>
  <c r="R98" i="5" s="1"/>
  <c r="R170" i="3"/>
  <c r="BK246" i="2"/>
  <c r="J246" i="2" s="1"/>
  <c r="J70" i="2" s="1"/>
  <c r="P103" i="2"/>
  <c r="P102" i="2"/>
  <c r="AU55" i="1"/>
  <c r="R103" i="2"/>
  <c r="R102" i="2" s="1"/>
  <c r="P170" i="3"/>
  <c r="P153" i="4"/>
  <c r="T170" i="3"/>
  <c r="T99" i="3" s="1"/>
  <c r="R95" i="6"/>
  <c r="R94" i="6"/>
  <c r="P99" i="5"/>
  <c r="P98" i="5" s="1"/>
  <c r="AU59" i="1" s="1"/>
  <c r="BK103" i="2"/>
  <c r="J103" i="2"/>
  <c r="J60" i="2" s="1"/>
  <c r="BK82" i="7"/>
  <c r="J82" i="7" s="1"/>
  <c r="J60" i="7" s="1"/>
  <c r="BK97" i="4"/>
  <c r="J97" i="4"/>
  <c r="J63" i="4" s="1"/>
  <c r="BK99" i="3"/>
  <c r="J99" i="3"/>
  <c r="J63" i="3" s="1"/>
  <c r="F35" i="5"/>
  <c r="AZ59" i="1" s="1"/>
  <c r="J33" i="7"/>
  <c r="AV61" i="1" s="1"/>
  <c r="AT61" i="1" s="1"/>
  <c r="F35" i="3"/>
  <c r="AZ57" i="1" s="1"/>
  <c r="J35" i="4"/>
  <c r="AV58" i="1" s="1"/>
  <c r="AT58" i="1" s="1"/>
  <c r="BD56" i="1"/>
  <c r="BA56" i="1"/>
  <c r="AW56" i="1" s="1"/>
  <c r="BB56" i="1"/>
  <c r="AX56" i="1" s="1"/>
  <c r="F33" i="7"/>
  <c r="AZ61" i="1" s="1"/>
  <c r="F35" i="6"/>
  <c r="AZ60" i="1"/>
  <c r="J35" i="6"/>
  <c r="AV60" i="1" s="1"/>
  <c r="AT60" i="1" s="1"/>
  <c r="F35" i="4"/>
  <c r="AZ58" i="1" s="1"/>
  <c r="J33" i="2"/>
  <c r="AV55" i="1" s="1"/>
  <c r="AT55" i="1" s="1"/>
  <c r="J35" i="3"/>
  <c r="AV57" i="1" s="1"/>
  <c r="AT57" i="1" s="1"/>
  <c r="J35" i="5"/>
  <c r="AV59" i="1" s="1"/>
  <c r="AT59" i="1" s="1"/>
  <c r="BC56" i="1"/>
  <c r="AY56" i="1" s="1"/>
  <c r="F33" i="2"/>
  <c r="AZ55" i="1" s="1"/>
  <c r="BK98" i="5" l="1"/>
  <c r="J98" i="5" s="1"/>
  <c r="J63" i="5" s="1"/>
  <c r="BK94" i="6"/>
  <c r="J94" i="6" s="1"/>
  <c r="J32" i="6" s="1"/>
  <c r="AG60" i="1" s="1"/>
  <c r="AN60" i="1" s="1"/>
  <c r="R99" i="3"/>
  <c r="P99" i="3"/>
  <c r="AU57" i="1"/>
  <c r="P97" i="4"/>
  <c r="AU58" i="1" s="1"/>
  <c r="BK102" i="2"/>
  <c r="J102" i="2" s="1"/>
  <c r="J30" i="2" s="1"/>
  <c r="AG55" i="1" s="1"/>
  <c r="BK81" i="7"/>
  <c r="J81" i="7" s="1"/>
  <c r="J59" i="7" s="1"/>
  <c r="BB54" i="1"/>
  <c r="AX54" i="1" s="1"/>
  <c r="BD54" i="1"/>
  <c r="W33" i="1" s="1"/>
  <c r="BA54" i="1"/>
  <c r="AW54" i="1" s="1"/>
  <c r="AK30" i="1" s="1"/>
  <c r="J32" i="5"/>
  <c r="AG59" i="1" s="1"/>
  <c r="AN59" i="1" s="1"/>
  <c r="AZ56" i="1"/>
  <c r="AV56" i="1" s="1"/>
  <c r="AT56" i="1" s="1"/>
  <c r="J32" i="3"/>
  <c r="AG57" i="1"/>
  <c r="J32" i="4"/>
  <c r="AG58" i="1" s="1"/>
  <c r="AN58" i="1" s="1"/>
  <c r="BC54" i="1"/>
  <c r="W32" i="1" s="1"/>
  <c r="J63" i="6" l="1"/>
  <c r="J41" i="6"/>
  <c r="J39" i="2"/>
  <c r="J59" i="2"/>
  <c r="J41" i="5"/>
  <c r="J41" i="4"/>
  <c r="J41" i="3"/>
  <c r="AN57" i="1"/>
  <c r="AN55" i="1"/>
  <c r="AU56" i="1"/>
  <c r="AU54" i="1" s="1"/>
  <c r="W31" i="1"/>
  <c r="J30" i="7"/>
  <c r="AG61" i="1" s="1"/>
  <c r="W30" i="1"/>
  <c r="AY54" i="1"/>
  <c r="AZ54" i="1"/>
  <c r="AV54" i="1" s="1"/>
  <c r="AK29" i="1" s="1"/>
  <c r="AG56" i="1"/>
  <c r="AG54" i="1" l="1"/>
  <c r="AK26" i="1" s="1"/>
  <c r="AK35" i="1" s="1"/>
  <c r="J39" i="7"/>
  <c r="AN56" i="1"/>
  <c r="AN61" i="1"/>
  <c r="AT54" i="1"/>
  <c r="W29" i="1"/>
  <c r="AN54" i="1" l="1"/>
</calcChain>
</file>

<file path=xl/sharedStrings.xml><?xml version="1.0" encoding="utf-8"?>
<sst xmlns="http://schemas.openxmlformats.org/spreadsheetml/2006/main" count="11715" uniqueCount="1459">
  <si>
    <t>Export Komplet</t>
  </si>
  <si>
    <t>VZ</t>
  </si>
  <si>
    <t>2.0</t>
  </si>
  <si>
    <t>ZAMOK</t>
  </si>
  <si>
    <t>False</t>
  </si>
  <si>
    <t>{95db4236-d1a1-4a57-828c-dccab49a3bc3}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</si>
  <si>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</si>
  <si>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</si>
  <si>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</si>
  <si>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</si>
  <si>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</si>
  <si>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</si>
  <si>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</si>
  <si>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</si>
  <si>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</si>
  <si>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ZŠ Pionýrů 1614, Sokolov - Bezbariérové zpřístupnění pavilonu D - verze schodolez</t>
  </si>
  <si>
    <t>KSO:</t>
  </si>
  <si>
    <t/>
  </si>
  <si>
    <t>CC-CZ:</t>
  </si>
  <si>
    <t>Místo:</t>
  </si>
  <si>
    <t>Sokolov, Pionýrů 1614</t>
  </si>
  <si>
    <t>Datum:</t>
  </si>
  <si>
    <t>26. 10. 2023</t>
  </si>
  <si>
    <t>Zadavatel:</t>
  </si>
  <si>
    <t>IČ:</t>
  </si>
  <si>
    <t>Město Sokolov</t>
  </si>
  <si>
    <t>DIČ:</t>
  </si>
  <si>
    <t>Zhotovitel:</t>
  </si>
  <si>
    <t>dle VŘ</t>
  </si>
  <si>
    <t>Projektant:</t>
  </si>
  <si>
    <t>Jiří Preisler a Petr Holan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</si>
  <si>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</si>
  <si>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</si>
  <si>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</si>
  <si>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</si>
  <si>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</si>
  <si>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</si>
  <si>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</si>
  <si>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</si>
  <si>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</si>
  <si>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</si>
  <si>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</si>
  <si>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</si>
  <si>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</si>
  <si>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</si>
  <si>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</si>
  <si>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</si>
  <si>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</si>
  <si>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</si>
  <si>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</si>
  <si>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</si>
  <si>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</si>
  <si>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</si>
  <si>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</si>
  <si>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</si>
  <si>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</si>
  <si>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</si>
  <si>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</si>
  <si>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</si>
  <si>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</si>
  <si>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</si>
  <si>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</si>
  <si>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</si>
  <si>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</si>
  <si>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</si>
  <si>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</si>
  <si>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</si>
  <si>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</si>
  <si>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</si>
  <si>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</si>
  <si>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</si>
  <si>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</si>
  <si>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</si>
  <si>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</si>
  <si>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</si>
  <si>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</si>
  <si>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Bezbariérové úpravy</t>
  </si>
  <si>
    <t>STA</t>
  </si>
  <si>
    <t>{ac5f8e9b-2dda-4953-804e-49d31f8e5387}</t>
  </si>
  <si>
    <t>2</t>
  </si>
  <si>
    <t>Družiny</t>
  </si>
  <si>
    <t>{470da5d1-1196-46b6-adf2-acef9c7afbaa}</t>
  </si>
  <si>
    <t>2.1</t>
  </si>
  <si>
    <t>1. oddělení</t>
  </si>
  <si>
    <t>Soupis</t>
  </si>
  <si>
    <t>{f21aaf66-79a5-4b49-a08f-a55fdcfacb25}</t>
  </si>
  <si>
    <t>2.2</t>
  </si>
  <si>
    <t>2. oddělení</t>
  </si>
  <si>
    <t>{1aefe6d4-cba5-4004-badf-c853859de292}</t>
  </si>
  <si>
    <t>2.3</t>
  </si>
  <si>
    <t>3. oddělení</t>
  </si>
  <si>
    <t>{4903cdc6-6eea-4d8f-9b31-15b29f7f21e3}</t>
  </si>
  <si>
    <t>2.4</t>
  </si>
  <si>
    <t>Chodba</t>
  </si>
  <si>
    <t>{4c3e38e4-4cd4-4f35-a5f4-1a00a32ab13b}</t>
  </si>
  <si>
    <t>3</t>
  </si>
  <si>
    <t>Vybavení</t>
  </si>
  <si>
    <t>{6968f241-223e-4e44-ae4e-cd55a45be312}</t>
  </si>
  <si>
    <t>KRYCÍ LIST SOUPISU PRACÍ</t>
  </si>
  <si>
    <t>Objekt:</t>
  </si>
  <si>
    <t>1 - Bezbariérové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</si>
  <si>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</si>
  <si>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</si>
  <si>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</si>
  <si>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</si>
  <si>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</si>
  <si>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</si>
  <si>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</si>
  <si>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</si>
  <si>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</si>
  <si>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</si>
  <si>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</si>
  <si>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</si>
  <si>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</si>
  <si>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</si>
  <si>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</si>
  <si>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721 - Zdravotechnika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</si>
  <si>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</si>
  <si>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</si>
  <si>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</si>
  <si>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</si>
  <si>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</si>
  <si>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</si>
  <si>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</si>
  <si>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</si>
  <si>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</si>
  <si>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</si>
  <si>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</si>
  <si>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</si>
  <si>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</si>
  <si>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</si>
  <si>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</si>
  <si>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</si>
  <si>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</si>
  <si>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</si>
  <si>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</si>
  <si>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</si>
  <si>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</si>
  <si>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</si>
  <si>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</si>
  <si>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</si>
  <si>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</si>
  <si>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</si>
  <si>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</si>
  <si>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</si>
  <si>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</si>
  <si>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317168012</t>
  </si>
  <si>
    <t>Překlady keramické ploché osazené do maltového lože, výšky překladu 71 mm šířky 115 mm, délky 1250 mm</t>
  </si>
  <si>
    <t>kus</t>
  </si>
  <si>
    <t>CS ÚRS 2023 02</t>
  </si>
  <si>
    <t>4</t>
  </si>
  <si>
    <t>40</t>
  </si>
  <si>
    <t>Online PSC</t>
  </si>
  <si>
    <t>https://podminky.urs.cz/item/CS_URS_2023_02/317168012</t>
  </si>
  <si>
    <t>VV</t>
  </si>
  <si>
    <t>Nový dveřní otvor</t>
  </si>
  <si>
    <t>342272225</t>
  </si>
  <si>
    <t>Příčky z pórobetonových tvárnic hladkých na tenké maltové lože objemová hmotnost do 500 kg/m3, tloušťka příčky 100 mm</t>
  </si>
  <si>
    <t>m2</t>
  </si>
  <si>
    <t>50</t>
  </si>
  <si>
    <t>https://podminky.urs.cz/item/CS_URS_2023_02/342272225</t>
  </si>
  <si>
    <t>3,478*(2,04+1,3)</t>
  </si>
  <si>
    <t>342291121</t>
  </si>
  <si>
    <t>Ukotvení příček plochými kotvami, do konstrukce cihelné</t>
  </si>
  <si>
    <t>m</t>
  </si>
  <si>
    <t>52</t>
  </si>
  <si>
    <t>https://podminky.urs.cz/item/CS_URS_2023_02/342291121</t>
  </si>
  <si>
    <t>nové příčky</t>
  </si>
  <si>
    <t>3,478*3</t>
  </si>
  <si>
    <t>61</t>
  </si>
  <si>
    <t>Úprava povrchů vnitřních</t>
  </si>
  <si>
    <t>611325412</t>
  </si>
  <si>
    <t>Oprava vápenocementové omítky vnitřních ploch hladké, tloušťky do 20 mm stropů, v rozsahu opravované plochy přes 10 do 30%</t>
  </si>
  <si>
    <t>-2079467526</t>
  </si>
  <si>
    <t>https://podminky.urs.cz/item/CS_URS_2023_02/611325412</t>
  </si>
  <si>
    <t>Stávající úklidová místnost a místnost s botníkem nad obklady ve 2.NP</t>
  </si>
  <si>
    <t>1,53*0,8</t>
  </si>
  <si>
    <t>1,27*0,82</t>
  </si>
  <si>
    <t>1,22*0,42</t>
  </si>
  <si>
    <t>1,2*1,02</t>
  </si>
  <si>
    <t>1,45*1,02</t>
  </si>
  <si>
    <t>Součet</t>
  </si>
  <si>
    <t>5</t>
  </si>
  <si>
    <t>611325101</t>
  </si>
  <si>
    <t>Vápenocementová omítka rýh hrubá ve stropech, šířky rýhy do 150 mm</t>
  </si>
  <si>
    <t>-985623541</t>
  </si>
  <si>
    <t>https://podminky.urs.cz/item/CS_URS_2023_02/611325101</t>
  </si>
  <si>
    <t>(2,04+1,45+0,6+0,25)*0,1</t>
  </si>
  <si>
    <t>6</t>
  </si>
  <si>
    <t>611131121</t>
  </si>
  <si>
    <t>Podkladní a spojovací vrstva vnitřních omítaných ploch penetrace disperzní nanášená ručně stropů</t>
  </si>
  <si>
    <t>1289506244</t>
  </si>
  <si>
    <t>https://podminky.urs.cz/item/CS_URS_2023_02/611131121</t>
  </si>
  <si>
    <t>2.NP - m.č. 202+203 a výklenek před m.č. 203</t>
  </si>
  <si>
    <t>1,277*0,8</t>
  </si>
  <si>
    <t>1*0,82</t>
  </si>
  <si>
    <t>1*0,425</t>
  </si>
  <si>
    <t>1,61*1,7</t>
  </si>
  <si>
    <t>1,45*0,43</t>
  </si>
  <si>
    <t>7</t>
  </si>
  <si>
    <t>611311132</t>
  </si>
  <si>
    <t>Potažení vnitřních ploch vápenným štukem tloušťky do 3 mm vodorovných konstrukcí stropů žebrových nebo osamělých trámů</t>
  </si>
  <si>
    <t>312374817</t>
  </si>
  <si>
    <t>https://podminky.urs.cz/item/CS_URS_2023_02/611311132</t>
  </si>
  <si>
    <t>8</t>
  </si>
  <si>
    <t>612325412</t>
  </si>
  <si>
    <t>Oprava vápenocementové omítky vnitřních ploch hladké, tloušťky do 20 mm stěn, v rozsahu opravované plochy přes 10 do 30%</t>
  </si>
  <si>
    <t>118729220</t>
  </si>
  <si>
    <t>https://podminky.urs.cz/item/CS_URS_2023_02/612325412</t>
  </si>
  <si>
    <t xml:space="preserve">Stávající úklidová místnost a místnost s botníkem nad obklady </t>
  </si>
  <si>
    <t>(2,04+1,54+1,45+0,27+1,07+0,59+0,44+0,43)*1,386</t>
  </si>
  <si>
    <t>9</t>
  </si>
  <si>
    <t>612325101</t>
  </si>
  <si>
    <t>Vápenocementová omítka rýh hrubá ve stěnách, šířky rýhy do 150 mm</t>
  </si>
  <si>
    <t>-1852625772</t>
  </si>
  <si>
    <t>https://podminky.urs.cz/item/CS_URS_2023_02/612325101</t>
  </si>
  <si>
    <t>(3,478*3)*0,1</t>
  </si>
  <si>
    <t>10</t>
  </si>
  <si>
    <t>612131101</t>
  </si>
  <si>
    <t>Podkladní a spojovací vrstva vnitřních omítaných ploch cementový postřik nanášený ručně celoplošně stěn</t>
  </si>
  <si>
    <t>128359104</t>
  </si>
  <si>
    <t>https://podminky.urs.cz/item/CS_URS_2023_02/612131101</t>
  </si>
  <si>
    <t>m.č. 202 a 203 - stávající zdivo do výšky obkladů</t>
  </si>
  <si>
    <t>(2,04+1,277+1,7+1,61+0,25-0,7-0,9)*2</t>
  </si>
  <si>
    <t>11</t>
  </si>
  <si>
    <t>612321121</t>
  </si>
  <si>
    <t>Omítka vápenocementová vnitřních ploch nanášená ručně jednovrstvá, tloušťky do 10 mm hladká svislých konstrukcí stěn</t>
  </si>
  <si>
    <t>68</t>
  </si>
  <si>
    <t>https://podminky.urs.cz/item/CS_URS_2023_02/612321121</t>
  </si>
  <si>
    <t>10,554</t>
  </si>
  <si>
    <t>12</t>
  </si>
  <si>
    <t>612321191</t>
  </si>
  <si>
    <t>Omítka vápenocementová vnitřních ploch nanášená ručně Příplatek k cenám za každých dalších i započatých 5 mm tloušťky omítky přes 10 mm stěn</t>
  </si>
  <si>
    <t>-1763830827</t>
  </si>
  <si>
    <t>https://podminky.urs.cz/item/CS_URS_2023_02/612321191</t>
  </si>
  <si>
    <t>10,554*2</t>
  </si>
  <si>
    <t>13</t>
  </si>
  <si>
    <t>612142001</t>
  </si>
  <si>
    <t>Potažení vnitřních ploch pletivem v ploše nebo pruzích, na plném podkladu sklovláknitým vtlačením do tmelu stěn</t>
  </si>
  <si>
    <t>64</t>
  </si>
  <si>
    <t>https://podminky.urs.cz/item/CS_URS_2023_02/612142001</t>
  </si>
  <si>
    <t xml:space="preserve">Nové příčky m.č. 202 a 203 </t>
  </si>
  <si>
    <t>(2,05+1,61+0,43+1,45+1,45)*3,478</t>
  </si>
  <si>
    <t>14</t>
  </si>
  <si>
    <t>612131121</t>
  </si>
  <si>
    <t>Podkladní a spojovací vrstva vnitřních omítaných ploch penetrace akrylát-silikonová nanášená ručně stěn</t>
  </si>
  <si>
    <t>62</t>
  </si>
  <si>
    <t>https://podminky.urs.cz/item/CS_URS_2023_02/612131121</t>
  </si>
  <si>
    <t>m.č. 202+203 nad obklady a výklenek před m.č. 203</t>
  </si>
  <si>
    <t>(1,45+0,43+0,43)*3,478</t>
  </si>
  <si>
    <t>(2,04+2,04+1,61+1,61+1,7+1,7+1,277+1,277)*1,478</t>
  </si>
  <si>
    <t>612311131</t>
  </si>
  <si>
    <t>Potažení vnitřních ploch štukem tloušťky do 3 mm svislých konstrukcí stěn</t>
  </si>
  <si>
    <t>66</t>
  </si>
  <si>
    <t>https://podminky.urs.cz/item/CS_URS_2023_02/612311131</t>
  </si>
  <si>
    <t>27,623</t>
  </si>
  <si>
    <t>Osazování výplní otvorů</t>
  </si>
  <si>
    <t>16</t>
  </si>
  <si>
    <t>642942111</t>
  </si>
  <si>
    <t>Osazování zárubní nebo rámů kovových dveřních lisovaných nebo z úhelníků bez dveřních křídel, na cementovou maltu, plochy otvoru do 2,5 m2</t>
  </si>
  <si>
    <t>82</t>
  </si>
  <si>
    <t>https://podminky.urs.cz/item/CS_URS_2023_02/642942111</t>
  </si>
  <si>
    <t>17</t>
  </si>
  <si>
    <t>M</t>
  </si>
  <si>
    <t>55331482</t>
  </si>
  <si>
    <t>zárubeň jednokřídlá ocelová pro zdění tl stěny 75-100mm rozměru 800/1970, 2100mm</t>
  </si>
  <si>
    <t>-936106175</t>
  </si>
  <si>
    <t>94</t>
  </si>
  <si>
    <t>Lešení a stavební výtahy</t>
  </si>
  <si>
    <t>18</t>
  </si>
  <si>
    <t>949101111</t>
  </si>
  <si>
    <t>Lešení pomocné pracovní pro objekty pozemních staveb pro zatížení do 150 kg/m2, o výšce lešeňové podlahy do 1,9 m</t>
  </si>
  <si>
    <t>96</t>
  </si>
  <si>
    <t>https://podminky.urs.cz/item/CS_URS_2023_02/949101111</t>
  </si>
  <si>
    <t>95</t>
  </si>
  <si>
    <t>Různé dokončovací konstrukce a práce pozemních staveb</t>
  </si>
  <si>
    <t>19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</si>
  <si>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</si>
  <si>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</si>
  <si>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</t>
  </si>
  <si>
    <t>https://podminky.urs.cz/item/CS_URS_2023_02/952901111</t>
  </si>
  <si>
    <t>20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</si>
  <si>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</si>
  <si>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</si>
  <si>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102</t>
  </si>
  <si>
    <t>https://podminky.urs.cz/item/CS_URS_2023_02/953941211</t>
  </si>
  <si>
    <t>"pro madla"</t>
  </si>
  <si>
    <t>2*2*4</t>
  </si>
  <si>
    <t>423928720/R</t>
  </si>
  <si>
    <t>konzole pro zábradlí 150/150 otvor D12,5 vč. šroubů</t>
  </si>
  <si>
    <t>104</t>
  </si>
  <si>
    <t>Bourání konstrukcí</t>
  </si>
  <si>
    <t>22</t>
  </si>
  <si>
    <t>962031132</t>
  </si>
  <si>
    <t>Bourání příček z cihel, tvárnic nebo příčkovek z cihel pálených, plných nebo dutých na maltu vápennou nebo vápenocementovou, tl. do 100 mm</t>
  </si>
  <si>
    <t>110</t>
  </si>
  <si>
    <t>https://podminky.urs.cz/item/CS_URS_2023_02/962031132</t>
  </si>
  <si>
    <t>3,478*(2,04+1,45+0,5+0,15)-(0,6*1,97)</t>
  </si>
  <si>
    <t>97</t>
  </si>
  <si>
    <t>Prorážení otvorů a ostatní bourací práce</t>
  </si>
  <si>
    <t>23</t>
  </si>
  <si>
    <t>971033641</t>
  </si>
  <si>
    <t>Vybourání otvorů ve zdivu základovém nebo nadzákladovém z cihel, tvárnic, příčkovek z cihel pálených na maltu vápennou nebo vápenocementovou plochy do 4 m2, tl. do 300 mm</t>
  </si>
  <si>
    <t>m3</t>
  </si>
  <si>
    <t>130</t>
  </si>
  <si>
    <t>https://podminky.urs.cz/item/CS_URS_2023_02/971033641</t>
  </si>
  <si>
    <t xml:space="preserve"> 0,94*2,05*0,223</t>
  </si>
  <si>
    <t>24</t>
  </si>
  <si>
    <t>974031666</t>
  </si>
  <si>
    <t>Vysekání rýh ve zdivu cihelném na maltu vápennou nebo vápenocementovou pro vtahování nosníků do zdí, před vybouráním otvoru do hl. 150 mm, při v. nosníku do 250 mm</t>
  </si>
  <si>
    <t>132</t>
  </si>
  <si>
    <t>https://podminky.urs.cz/item/CS_URS_2023_02/974031666</t>
  </si>
  <si>
    <t>Překlady</t>
  </si>
  <si>
    <t>2*1,25</t>
  </si>
  <si>
    <t>25</t>
  </si>
  <si>
    <t>978011141</t>
  </si>
  <si>
    <t>Otlučení vápenných nebo vápenocementových omítek vnitřních ploch stropů, v rozsahu přes 10 do 30 %</t>
  </si>
  <si>
    <t>1075226205</t>
  </si>
  <si>
    <t>https://podminky.urs.cz/item/CS_URS_2023_02/978011141</t>
  </si>
  <si>
    <t>Stávající úklidová místnost a místnost s botníkem nad obklady</t>
  </si>
  <si>
    <t>26</t>
  </si>
  <si>
    <t>978013141</t>
  </si>
  <si>
    <t>Otlučení vápenných nebo vápenocementových omítek vnitřních ploch stěn s vyškrabáním spar, s očištěním zdiva, v rozsahu přes 10 do 30 %</t>
  </si>
  <si>
    <t>1304670351</t>
  </si>
  <si>
    <t>https://podminky.urs.cz/item/CS_URS_2023_02/978013141</t>
  </si>
  <si>
    <t>27</t>
  </si>
  <si>
    <t>978059541</t>
  </si>
  <si>
    <t>Odsekání obkladů stěn včetně otlučení podkladní omítky až na zdivo z obkládaček vnitřních, z jakýchkoliv materiálů, plochy přes 1 m2</t>
  </si>
  <si>
    <t>1386587880</t>
  </si>
  <si>
    <t>https://podminky.urs.cz/item/CS_URS_2023_02/978059541</t>
  </si>
  <si>
    <t>(1,527+1,527+1,45+1,45+2,04+2,04+2,04+2,04)*2</t>
  </si>
  <si>
    <t>-(0,7*2)*2</t>
  </si>
  <si>
    <t>28</t>
  </si>
  <si>
    <t>965081213</t>
  </si>
  <si>
    <t>Bourání podlah z dlaždic bez podkladního lože nebo mazaniny, s jakoukoliv výplní spár keramických nebo xylolitových tl. do 10 mm, plochy přes 1 m2</t>
  </si>
  <si>
    <t>-1760792970</t>
  </si>
  <si>
    <t>https://podminky.urs.cz/item/CS_URS_2023_02/965081213</t>
  </si>
  <si>
    <t xml:space="preserve">Stávající úklidová místnost a místnost s botníkem </t>
  </si>
  <si>
    <t>29</t>
  </si>
  <si>
    <t>965081611</t>
  </si>
  <si>
    <t>Odsekání soklíků včetně otlučení podkladní omítky až na zdivo rovných</t>
  </si>
  <si>
    <t>854059885</t>
  </si>
  <si>
    <t>https://podminky.urs.cz/item/CS_URS_2023_02/965081611</t>
  </si>
  <si>
    <t>1,45+0,94</t>
  </si>
  <si>
    <t>997</t>
  </si>
  <si>
    <t>Přesun sutě</t>
  </si>
  <si>
    <t>30</t>
  </si>
  <si>
    <t>997013211</t>
  </si>
  <si>
    <t>Vnitrostaveništní doprava suti a vybouraných hmot vodorovně do 50 m svisle ručně (nošením po schodech) pro budovy a haly výšky do 6 m</t>
  </si>
  <si>
    <t>t</t>
  </si>
  <si>
    <t>136</t>
  </si>
  <si>
    <t>https://podminky.urs.cz/item/CS_URS_2023_02/997013211</t>
  </si>
  <si>
    <t>31</t>
  </si>
  <si>
    <t>997013501</t>
  </si>
  <si>
    <t>Odvoz suti a vybouraných hmot na skládku nebo meziskládku se složením, na vzdálenost do 1 km</t>
  </si>
  <si>
    <t>138</t>
  </si>
  <si>
    <t>https://podminky.urs.cz/item/CS_URS_2023_02/997013501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</si>
  <si>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</si>
  <si>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</si>
  <si>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</si>
  <si>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140</t>
  </si>
  <si>
    <t>https://podminky.urs.cz/item/CS_URS_2023_02/997013509</t>
  </si>
  <si>
    <t>P</t>
  </si>
  <si>
    <t>Poznámka k položce:_x000D_
Poznámka k položce: - skládka Vřesová 17 km</t>
  </si>
  <si>
    <t>5,073*7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</si>
  <si>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</si>
  <si>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</si>
  <si>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</si>
  <si>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742059430</t>
  </si>
  <si>
    <t>https://podminky.urs.cz/item/CS_URS_2023_02/997013631</t>
  </si>
  <si>
    <t>998</t>
  </si>
  <si>
    <t>Přesun hmot</t>
  </si>
  <si>
    <t>34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</si>
  <si>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</si>
  <si>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</si>
  <si>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144</t>
  </si>
  <si>
    <t>https://podminky.urs.cz/item/CS_URS_2023_02/998018001</t>
  </si>
  <si>
    <t>PSV</t>
  </si>
  <si>
    <t>Práce a dodávky PSV</t>
  </si>
  <si>
    <t>721</t>
  </si>
  <si>
    <t>Zdravotechnika</t>
  </si>
  <si>
    <t>35</t>
  </si>
  <si>
    <t>721-x5</t>
  </si>
  <si>
    <t>Demontáž nepotřebných rozvodů ve stávající úklidové místnosti ve 2.NP se zaslepením vč. likvidace odpadu</t>
  </si>
  <si>
    <t>soubor</t>
  </si>
  <si>
    <t>-717362061</t>
  </si>
  <si>
    <t>36</t>
  </si>
  <si>
    <t>721-x6</t>
  </si>
  <si>
    <t>D+M+PH Nové rozvody vody a kanalizace pro m.č. 202 a 203 vč. stavební přípomoci</t>
  </si>
  <si>
    <t>-1978669363</t>
  </si>
  <si>
    <t>725</t>
  </si>
  <si>
    <t>Zdravotechnika - zařizovací předměty</t>
  </si>
  <si>
    <t>37</t>
  </si>
  <si>
    <t>725210821</t>
  </si>
  <si>
    <t>Demontáž umyvadel bez výtokových armatur umyvadel</t>
  </si>
  <si>
    <t>148</t>
  </si>
  <si>
    <t>https://podminky.urs.cz/item/CS_URS_2023_02/725210821</t>
  </si>
  <si>
    <t>38</t>
  </si>
  <si>
    <t>725330820</t>
  </si>
  <si>
    <t>Demontáž výlevek bez výtokových armatur a bez nádrže a splachovacího potrubí diturvitových</t>
  </si>
  <si>
    <t>150</t>
  </si>
  <si>
    <t>https://podminky.urs.cz/item/CS_URS_2023_02/725330820</t>
  </si>
  <si>
    <t>39</t>
  </si>
  <si>
    <t>725820801</t>
  </si>
  <si>
    <t>Demontáž baterií nástěnných do G 3/4</t>
  </si>
  <si>
    <t>-1236799202</t>
  </si>
  <si>
    <t>https://podminky.urs.cz/item/CS_URS_2023_02/725820801</t>
  </si>
  <si>
    <t>725820802</t>
  </si>
  <si>
    <t>Demontáž baterií stojánkových do 1 otvoru</t>
  </si>
  <si>
    <t>152</t>
  </si>
  <si>
    <t>https://podminky.urs.cz/item/CS_URS_2023_02/725820802</t>
  </si>
  <si>
    <t>41</t>
  </si>
  <si>
    <t>725860811</t>
  </si>
  <si>
    <t>Demontáž zápachových uzávěrek pro zařizovací předměty jednoduchých</t>
  </si>
  <si>
    <t>154</t>
  </si>
  <si>
    <t>https://podminky.urs.cz/item/CS_URS_2023_02/725860811</t>
  </si>
  <si>
    <t>42</t>
  </si>
  <si>
    <t>725119125</t>
  </si>
  <si>
    <t>Zařízení záchodů montáž klozetových mís závěsných na nosné stěny</t>
  </si>
  <si>
    <t>57471509</t>
  </si>
  <si>
    <t>https://podminky.urs.cz/item/CS_URS_2023_02/725119125</t>
  </si>
  <si>
    <t>43</t>
  </si>
  <si>
    <t>64236051</t>
  </si>
  <si>
    <t>klozet keramický bílý závěsný hluboké splachování pro handicapované</t>
  </si>
  <si>
    <t>-1484726396</t>
  </si>
  <si>
    <t>44</t>
  </si>
  <si>
    <t>55167381</t>
  </si>
  <si>
    <t>sedátko klozetové duroplastové bílé s poklopem</t>
  </si>
  <si>
    <t>290674364</t>
  </si>
  <si>
    <t>45</t>
  </si>
  <si>
    <t>725331111</t>
  </si>
  <si>
    <t>Výlevky bez výtokových armatur a splachovací nádrže keramické se sklopnou plastovou mřížkou 425 mm</t>
  </si>
  <si>
    <t>141620390</t>
  </si>
  <si>
    <t>https://podminky.urs.cz/item/CS_URS_2023_02/725331111</t>
  </si>
  <si>
    <t>46</t>
  </si>
  <si>
    <t>725821312</t>
  </si>
  <si>
    <t>Baterie dřezové nástěnné pákové s otáčivým kulatým ústím a délkou ramínka 300 mm</t>
  </si>
  <si>
    <t>-567022502</t>
  </si>
  <si>
    <t>https://podminky.urs.cz/item/CS_URS_2023_02/725821312</t>
  </si>
  <si>
    <t>47</t>
  </si>
  <si>
    <t>725211601</t>
  </si>
  <si>
    <t>Umyvadla keramická bílá bez výtokových armatur připevněná na stěnu šrouby bez sloupu nebo krytu na sifon, šířka umyvadla 500 mm</t>
  </si>
  <si>
    <t>1544573619</t>
  </si>
  <si>
    <t>https://podminky.urs.cz/item/CS_URS_2023_02/725211601</t>
  </si>
  <si>
    <t>48</t>
  </si>
  <si>
    <t>725219102</t>
  </si>
  <si>
    <t>Umyvadla montáž umyvadel ostatních typů na šrouby</t>
  </si>
  <si>
    <t>1647408507</t>
  </si>
  <si>
    <t>https://podminky.urs.cz/item/CS_URS_2023_02/725219102</t>
  </si>
  <si>
    <t>49</t>
  </si>
  <si>
    <t>64211023</t>
  </si>
  <si>
    <t>umyvadlo keramické závěsné bezbariérové bílé 640x550mm</t>
  </si>
  <si>
    <t>699632002</t>
  </si>
  <si>
    <t>725822611</t>
  </si>
  <si>
    <t>Baterie umyvadlové stojánkové pákové bez výpusti</t>
  </si>
  <si>
    <t>1641586620</t>
  </si>
  <si>
    <t>https://podminky.urs.cz/item/CS_URS_2023_02/725822611</t>
  </si>
  <si>
    <t>51</t>
  </si>
  <si>
    <t>725-x2</t>
  </si>
  <si>
    <t>D+M Lékařská páka</t>
  </si>
  <si>
    <t>-1466151827</t>
  </si>
  <si>
    <t>725861102</t>
  </si>
  <si>
    <t>Zápachové uzávěrky zařizovacích předmětů pro umyvadla DN 40</t>
  </si>
  <si>
    <t>-506720714</t>
  </si>
  <si>
    <t>https://podminky.urs.cz/item/CS_URS_2023_02/725861102</t>
  </si>
  <si>
    <t>53</t>
  </si>
  <si>
    <t>725869101</t>
  </si>
  <si>
    <t>Zápachové uzávěrky zařizovacích předmětů montáž zápachových uzávěrek umyvadlových do DN 40</t>
  </si>
  <si>
    <t>985012910</t>
  </si>
  <si>
    <t>https://podminky.urs.cz/item/CS_URS_2023_02/725869101</t>
  </si>
  <si>
    <t>54</t>
  </si>
  <si>
    <t>55161315/R</t>
  </si>
  <si>
    <t>uzávěrka zápachová umyvadlová pro ZTP</t>
  </si>
  <si>
    <t>50897323</t>
  </si>
  <si>
    <t>55</t>
  </si>
  <si>
    <t>725291511</t>
  </si>
  <si>
    <t>Doplňky zařízení koupelen a záchodů plastové dávkovač tekutého mýdla na 350 ml</t>
  </si>
  <si>
    <t>-361891041</t>
  </si>
  <si>
    <t>https://podminky.urs.cz/item/CS_URS_2023_02/725291511</t>
  </si>
  <si>
    <t>56</t>
  </si>
  <si>
    <t>725291621</t>
  </si>
  <si>
    <t>Doplňky zařízení koupelen a záchodů nerezové zásobník toaletních papírů d=300 mm</t>
  </si>
  <si>
    <t>-2124543725</t>
  </si>
  <si>
    <t>https://podminky.urs.cz/item/CS_URS_2023_02/725291621</t>
  </si>
  <si>
    <t>57</t>
  </si>
  <si>
    <t>725291706</t>
  </si>
  <si>
    <t>Doplňky zařízení koupelen a záchodů smaltované madla rovná, délky 800 mm</t>
  </si>
  <si>
    <t>1762229148</t>
  </si>
  <si>
    <t>https://podminky.urs.cz/item/CS_URS_2023_02/725291706</t>
  </si>
  <si>
    <t>58</t>
  </si>
  <si>
    <t>725291722</t>
  </si>
  <si>
    <t>Doplňky zařízení koupelen a záchodů smaltované madla krakorcová sklopná, délky 834 mm</t>
  </si>
  <si>
    <t>257908882</t>
  </si>
  <si>
    <t>https://podminky.urs.cz/item/CS_URS_2023_02/725291722</t>
  </si>
  <si>
    <t>59</t>
  </si>
  <si>
    <t>725-x1</t>
  </si>
  <si>
    <t>D+M Zásobník PE sáčků</t>
  </si>
  <si>
    <t>1556027299</t>
  </si>
  <si>
    <t>60</t>
  </si>
  <si>
    <t>998725102</t>
  </si>
  <si>
    <t>Přesun hmot pro zařizovací předměty stanovený z hmotnosti přesunovaného materiálu vodorovná dopravní vzdálenost do 50 m v objektech výšky přes 6 do 12 m</t>
  </si>
  <si>
    <t>-1741831533</t>
  </si>
  <si>
    <t>https://podminky.urs.cz/item/CS_URS_2023_02/998725102</t>
  </si>
  <si>
    <t>726</t>
  </si>
  <si>
    <t>Zdravotechnika - předstěnové instalace</t>
  </si>
  <si>
    <t>726131204</t>
  </si>
  <si>
    <t>Předstěnové instalační systémy do lehkých stěn s kovovou konstrukcí montáž ostatních typů klozetů</t>
  </si>
  <si>
    <t>-840714501</t>
  </si>
  <si>
    <t>https://podminky.urs.cz/item/CS_URS_2023_02/726131204</t>
  </si>
  <si>
    <t>55281708</t>
  </si>
  <si>
    <t>montážní prvek pro závěsné WC do lehkých stěn s kovovou konstrukcí pro tělesně postižené stavební v 1120mm</t>
  </si>
  <si>
    <t>-1430043962</t>
  </si>
  <si>
    <t>63</t>
  </si>
  <si>
    <t>726191011</t>
  </si>
  <si>
    <t>Ostatní příslušenství instalačních systémů montáž ovládacích tlačítek k WC</t>
  </si>
  <si>
    <t>-1846149477</t>
  </si>
  <si>
    <t>https://podminky.urs.cz/item/CS_URS_2023_02/726191011</t>
  </si>
  <si>
    <t>55281800</t>
  </si>
  <si>
    <t>tlačítko pro ovládání WC zepředu dvě vody bílé 246x164mm</t>
  </si>
  <si>
    <t>-1230018981</t>
  </si>
  <si>
    <t>65</t>
  </si>
  <si>
    <t>726191001</t>
  </si>
  <si>
    <t>Ostatní příslušenství instalačních systémů zvukoizolační souprava pro WC a bidet</t>
  </si>
  <si>
    <t>1814375806</t>
  </si>
  <si>
    <t>https://podminky.urs.cz/item/CS_URS_2023_02/726191001</t>
  </si>
  <si>
    <t>998726112</t>
  </si>
  <si>
    <t>Přesun hmot pro instalační prefabrikáty stanovený z hmotnosti přesunovaného materiálu vodorovná dopravní vzdálenost do 50 m v objektech výšky přes 6 m do 12 m</t>
  </si>
  <si>
    <t>-323522812</t>
  </si>
  <si>
    <t>https://podminky.urs.cz/item/CS_URS_2023_02/998726112</t>
  </si>
  <si>
    <t>741</t>
  </si>
  <si>
    <t>Elektroinstalace - silnoproud</t>
  </si>
  <si>
    <t>67</t>
  </si>
  <si>
    <t>741-x1</t>
  </si>
  <si>
    <t>Demontáž nepotřebné elektrointalace se zaslepením vč. likvidace</t>
  </si>
  <si>
    <t>-875263026</t>
  </si>
  <si>
    <t>741-x2</t>
  </si>
  <si>
    <t xml:space="preserve">D+M+PH Kompletní nová elektroinstalace pro m.č. 203 a 206 s případnými dalšími úpravami (např. světla rozvody na chodbách v oblastech dotčených stavbou, apod.) - cena vč. koncových prvků, stavební přípomoci, apod... </t>
  </si>
  <si>
    <t>1204811068</t>
  </si>
  <si>
    <t>763</t>
  </si>
  <si>
    <t>Konstrukce suché výstavby</t>
  </si>
  <si>
    <t>69</t>
  </si>
  <si>
    <t>763431801</t>
  </si>
  <si>
    <t>Demontáž podhledu minerálního na zavěšeném na roštu viditelném</t>
  </si>
  <si>
    <t>867876666</t>
  </si>
  <si>
    <t>https://podminky.urs.cz/item/CS_URS_2023_02/763431801</t>
  </si>
  <si>
    <t>Stávající úklidová místnost a místnost s botníkem</t>
  </si>
  <si>
    <t>2,04*1,45</t>
  </si>
  <si>
    <t>1,527*2,04</t>
  </si>
  <si>
    <t>-0,825*0,265</t>
  </si>
  <si>
    <t>-0,314*0,415</t>
  </si>
  <si>
    <t>-1,03*0,25</t>
  </si>
  <si>
    <t>70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</si>
  <si>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</si>
  <si>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</si>
  <si>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69157974</t>
  </si>
  <si>
    <t>https://podminky.urs.cz/item/CS_URS_2023_02/763121590</t>
  </si>
  <si>
    <t>m.č. 203</t>
  </si>
  <si>
    <t>1,61*1,3</t>
  </si>
  <si>
    <t>71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</si>
  <si>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</si>
  <si>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</si>
  <si>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-342703895</t>
  </si>
  <si>
    <t>https://podminky.urs.cz/item/CS_URS_2023_02/998763302</t>
  </si>
  <si>
    <t>766</t>
  </si>
  <si>
    <t>Konstrukce truhlářské</t>
  </si>
  <si>
    <t>72</t>
  </si>
  <si>
    <t>766211811</t>
  </si>
  <si>
    <t>Demontáž madel schodišťových</t>
  </si>
  <si>
    <t>170</t>
  </si>
  <si>
    <t>https://podminky.urs.cz/item/CS_URS_2023_02/766211811</t>
  </si>
  <si>
    <t>2*4,2+1,55</t>
  </si>
  <si>
    <t>73</t>
  </si>
  <si>
    <t>766491851</t>
  </si>
  <si>
    <t>Demontáž ostatních truhlářských konstrukcí prahů dveří jednokřídlových</t>
  </si>
  <si>
    <t>1398706780</t>
  </si>
  <si>
    <t>https://podminky.urs.cz/item/CS_URS_2023_02/766491851</t>
  </si>
  <si>
    <t>1.NP - do m.č. 106</t>
  </si>
  <si>
    <t>2.NP - do družin</t>
  </si>
  <si>
    <t>74</t>
  </si>
  <si>
    <t>766691914</t>
  </si>
  <si>
    <t>Ostatní práce vyvěšení nebo zavěšení křídel s případným uložením a opětovným zavěšením po provedení stavebních změn dřevěných dveřních, plochy do 2 m2</t>
  </si>
  <si>
    <t>192</t>
  </si>
  <si>
    <t>https://podminky.urs.cz/item/CS_URS_2023_02/766691914</t>
  </si>
  <si>
    <t>75</t>
  </si>
  <si>
    <t>766211500</t>
  </si>
  <si>
    <t>Montáž madel schodišťových dřevěných z jednoho kusu průběžných, šířky do 150 mm</t>
  </si>
  <si>
    <t>CS ÚRS 2019 02</t>
  </si>
  <si>
    <t>172</t>
  </si>
  <si>
    <t>"nová madla"</t>
  </si>
  <si>
    <t>2*2*(4,2+2*0,15)</t>
  </si>
  <si>
    <t xml:space="preserve">"madla na stávající zábradlí" </t>
  </si>
  <si>
    <t>76</t>
  </si>
  <si>
    <t>553911920R</t>
  </si>
  <si>
    <t>madlo dřevěné rovné - výběr dle investora</t>
  </si>
  <si>
    <t>174</t>
  </si>
  <si>
    <t>77</t>
  </si>
  <si>
    <t>766660001</t>
  </si>
  <si>
    <t>Montáž dveřních křídel dřevěných nebo plastových otevíravých do ocelové zárubně povrchově upravených jednokřídlových, šířky do 800 mm</t>
  </si>
  <si>
    <t>176</t>
  </si>
  <si>
    <t>https://podminky.urs.cz/item/CS_URS_2023_02/766660001</t>
  </si>
  <si>
    <t>78</t>
  </si>
  <si>
    <t>61162086</t>
  </si>
  <si>
    <t>dveře jednokřídlé dřevotřískové povrch laminátový plné 800x1970-2100mm - výběr dle investora</t>
  </si>
  <si>
    <t>852628009</t>
  </si>
  <si>
    <t>79</t>
  </si>
  <si>
    <t>766660730</t>
  </si>
  <si>
    <t>Montáž dveřních doplňků dveřního kování interiérového WC kliky se zámkem</t>
  </si>
  <si>
    <t>972004345</t>
  </si>
  <si>
    <t>https://podminky.urs.cz/item/CS_URS_2023_02/766660730</t>
  </si>
  <si>
    <t>80</t>
  </si>
  <si>
    <t>54914128</t>
  </si>
  <si>
    <t>kování rozetové spodní pro WC - výběr dle investora</t>
  </si>
  <si>
    <t>-308840602</t>
  </si>
  <si>
    <t>81</t>
  </si>
  <si>
    <t>998766101</t>
  </si>
  <si>
    <t>Přesun hmot pro konstrukce truhlářské stanovený z hmotnosti přesunovaného materiálu vodorovná dopravní vzdálenost do 50 m v objektech výšky do 6 m</t>
  </si>
  <si>
    <t>200</t>
  </si>
  <si>
    <t>https://podminky.urs.cz/item/CS_URS_2023_02/998766101</t>
  </si>
  <si>
    <t>767</t>
  </si>
  <si>
    <t>Konstrukce zámečnické</t>
  </si>
  <si>
    <t>767649194</t>
  </si>
  <si>
    <t>Montáž dveří ocelových doplňků dveří madel</t>
  </si>
  <si>
    <t>210</t>
  </si>
  <si>
    <t>https://podminky.urs.cz/item/CS_URS_2023_02/767649194</t>
  </si>
  <si>
    <t>2.NP</t>
  </si>
  <si>
    <t>83</t>
  </si>
  <si>
    <t>551470540</t>
  </si>
  <si>
    <t>madlo invalidní na dveře nerez - výběr dle investora</t>
  </si>
  <si>
    <t>212</t>
  </si>
  <si>
    <t>84</t>
  </si>
  <si>
    <t>998767101</t>
  </si>
  <si>
    <t>Přesun hmot pro zámečnické konstrukce stanovený z hmotnosti přesunovaného materiálu vodorovná dopravní vzdálenost do 50 m v objektech výšky do 6 m</t>
  </si>
  <si>
    <t>226</t>
  </si>
  <si>
    <t>https://podminky.urs.cz/item/CS_URS_2023_02/998767101</t>
  </si>
  <si>
    <t>771</t>
  </si>
  <si>
    <t>Podlahy z dlaždic</t>
  </si>
  <si>
    <t>85</t>
  </si>
  <si>
    <t>771591111</t>
  </si>
  <si>
    <t>Podlahy - ostatní práce penetrace podkladu</t>
  </si>
  <si>
    <t>250</t>
  </si>
  <si>
    <t>Pod samonivelační stěrku</t>
  </si>
  <si>
    <t>4,973</t>
  </si>
  <si>
    <t>Pod dlažbu</t>
  </si>
  <si>
    <t>86</t>
  </si>
  <si>
    <t>771151024</t>
  </si>
  <si>
    <t>Příprava podkladu před provedením dlažby samonivelační stěrka min.pevnosti 30 MPa, tloušťky přes 8 do 10 mm</t>
  </si>
  <si>
    <t>1852958066</t>
  </si>
  <si>
    <t>https://podminky.urs.cz/item/CS_URS_2023_02/771151024</t>
  </si>
  <si>
    <t>87</t>
  </si>
  <si>
    <t>771574113/R</t>
  </si>
  <si>
    <t>Montáž podlah z dlaždic keramických lepených flexibilním lepidlem režných nebo glazovaných hladkých</t>
  </si>
  <si>
    <t>244</t>
  </si>
  <si>
    <t>m.č. 202 a 203</t>
  </si>
  <si>
    <t>2,04*1,277</t>
  </si>
  <si>
    <t>1,6*1,61</t>
  </si>
  <si>
    <t>0,9*0,15</t>
  </si>
  <si>
    <t>-0,82*0,26</t>
  </si>
  <si>
    <t>-0,42*0,31</t>
  </si>
  <si>
    <t>88</t>
  </si>
  <si>
    <t>597611350/R</t>
  </si>
  <si>
    <t>dlaždice keramické, rektifikované, protiskluznost R10 - výběr dle investora</t>
  </si>
  <si>
    <t>246</t>
  </si>
  <si>
    <t>4,973*1,1 'Přepočtené koeficientem množství</t>
  </si>
  <si>
    <t>89</t>
  </si>
  <si>
    <t>771591115</t>
  </si>
  <si>
    <t>Podlahy - ostatní práce spárování silikonem</t>
  </si>
  <si>
    <t>252</t>
  </si>
  <si>
    <t>https://podminky.urs.cz/item/CS_URS_2023_02/771591115</t>
  </si>
  <si>
    <t>1,277+1,277+2,04+2,04-0,7+1,7+1,7+1,61+1,61-0,9</t>
  </si>
  <si>
    <t>90</t>
  </si>
  <si>
    <t>998771101</t>
  </si>
  <si>
    <t>Přesun hmot pro podlahy z dlaždic stanovený z hmotnosti přesunovaného materiálu vodorovná dopravní vzdálenost do 50 m v objektech výšky do 6 m</t>
  </si>
  <si>
    <t>256</t>
  </si>
  <si>
    <t>https://podminky.urs.cz/item/CS_URS_2023_02/998771101</t>
  </si>
  <si>
    <t>781</t>
  </si>
  <si>
    <t>Dokončovací práce - obklady</t>
  </si>
  <si>
    <t>91</t>
  </si>
  <si>
    <t>781121011</t>
  </si>
  <si>
    <t>Příprava podkladu před provedením obkladu nátěr penetrační na stěnu</t>
  </si>
  <si>
    <t>-2079052840</t>
  </si>
  <si>
    <t>https://podminky.urs.cz/item/CS_URS_2023_02/781121011</t>
  </si>
  <si>
    <t>(2,04+2,04+1,277+1,277+1,61+1,61+1,7+1,7-0,9)*2</t>
  </si>
  <si>
    <t>-(1,3*0,15)*2</t>
  </si>
  <si>
    <t>1,61*0,15</t>
  </si>
  <si>
    <t>92</t>
  </si>
  <si>
    <t>781474114</t>
  </si>
  <si>
    <t>Montáž obkladů vnitřních stěn z dlaždic keramických lepených flexibilním lepidlem režných nebo glazovaných hladkých přes 19 do 22 ks/m2</t>
  </si>
  <si>
    <t>274</t>
  </si>
  <si>
    <t>https://podminky.urs.cz/item/CS_URS_2023_02/781474114</t>
  </si>
  <si>
    <t>"1.NP"</t>
  </si>
  <si>
    <t>2,3*(2*(1,6+1,7)+2*(1,6+2,37)+2*(1,133+1,595)+2*(1,852+1,25+0,1+1,72+0,56))-(0,8*1,97+4*0,7*1,97)</t>
  </si>
  <si>
    <t>"2.NP"</t>
  </si>
  <si>
    <t>2,3*(2*(1,277+2,04)+2*(1,7+1,61))-(0,6*1,97+0,8*1,97)</t>
  </si>
  <si>
    <t>"2.NP - za umyvadlem"  1,4*1,2</t>
  </si>
  <si>
    <t>93</t>
  </si>
  <si>
    <t>781474115</t>
  </si>
  <si>
    <t>Montáž obkladů vnitřních stěn z dlaždic keramických lepených flexibilním lepidlem maloformátových hladkých přes 22 do 25 ks/m2</t>
  </si>
  <si>
    <t>-1050039948</t>
  </si>
  <si>
    <t>https://podminky.urs.cz/item/CS_URS_2023_02/781474115</t>
  </si>
  <si>
    <t>59761039</t>
  </si>
  <si>
    <t>obklad keramický - výběr dle investora</t>
  </si>
  <si>
    <t>1795979517</t>
  </si>
  <si>
    <t>24,56*1,1 'Přepočtené koeficientem množství</t>
  </si>
  <si>
    <t>781492211</t>
  </si>
  <si>
    <t>Obklad - dokončující práce montáž profilu lepeného flexibilním cementovým lepidlem rohového</t>
  </si>
  <si>
    <t>1861382757</t>
  </si>
  <si>
    <t>https://podminky.urs.cz/item/CS_URS_2023_02/781492211</t>
  </si>
  <si>
    <t>1,61+2</t>
  </si>
  <si>
    <t>781492251</t>
  </si>
  <si>
    <t>Obklad - dokončující práce montáž profilu lepeného flexibilním cementovým lepidlem ukončovacího</t>
  </si>
  <si>
    <t>-1895027232</t>
  </si>
  <si>
    <t>https://podminky.urs.cz/item/CS_URS_2023_02/781492251</t>
  </si>
  <si>
    <t>2,04+2,04+1,277+1,277-0,7+1,7+1,7+1,6+1,61-0,9</t>
  </si>
  <si>
    <t>28342003</t>
  </si>
  <si>
    <t>lišta rohová a ukončovací z PVC</t>
  </si>
  <si>
    <t>1967564851</t>
  </si>
  <si>
    <t>3,61+11,644</t>
  </si>
  <si>
    <t>15,254*1,05 'Přepočtené koeficientem množství</t>
  </si>
  <si>
    <t>781495115</t>
  </si>
  <si>
    <t>Ostatní prvky ostatní práce spárování silikonem</t>
  </si>
  <si>
    <t>-1318384735</t>
  </si>
  <si>
    <t>https://podminky.urs.cz/item/CS_URS_2023_02/781495115</t>
  </si>
  <si>
    <t>2*8+1,61+0,15+0,15</t>
  </si>
  <si>
    <t>99</t>
  </si>
  <si>
    <t>998781101</t>
  </si>
  <si>
    <t>Přesun hmot pro obklady keramické stanovený z hmotnosti přesunovaného materiálu vodorovná dopravní vzdálenost do 50 m v objektech výšky do 6 m</t>
  </si>
  <si>
    <t>290</t>
  </si>
  <si>
    <t>https://podminky.urs.cz/item/CS_URS_2023_02/998781101</t>
  </si>
  <si>
    <t>783</t>
  </si>
  <si>
    <t>Dokončovací práce - nátěry</t>
  </si>
  <si>
    <t>100</t>
  </si>
  <si>
    <t>783315101</t>
  </si>
  <si>
    <t>Mezinátěr zámečnických konstrukcí jednonásobný syntetický standardní</t>
  </si>
  <si>
    <t>-1465402211</t>
  </si>
  <si>
    <t>https://podminky.urs.cz/item/CS_URS_2023_02/783315101</t>
  </si>
  <si>
    <t>Nová zárubeň</t>
  </si>
  <si>
    <t>(0,8+2+2)*0,25</t>
  </si>
  <si>
    <t>101</t>
  </si>
  <si>
    <t>783317101</t>
  </si>
  <si>
    <t>Krycí nátěr (email) zámečnických konstrukcí jednonásobný syntetický standardní</t>
  </si>
  <si>
    <t>897231771</t>
  </si>
  <si>
    <t>https://podminky.urs.cz/item/CS_URS_2023_02/783317101</t>
  </si>
  <si>
    <t>783-x1</t>
  </si>
  <si>
    <t>D+M+PH Dvojnásobný olejový nátěr stěn vč. podkladní penetrace</t>
  </si>
  <si>
    <t>1846647064</t>
  </si>
  <si>
    <t>Výklenek před m.č. 203 a u dveří do m.č. 203</t>
  </si>
  <si>
    <t>(1,47+0,43+0,43+1)*1,5</t>
  </si>
  <si>
    <t>784</t>
  </si>
  <si>
    <t>Dokončovací práce - malby a tapety</t>
  </si>
  <si>
    <t>103</t>
  </si>
  <si>
    <t>784121001</t>
  </si>
  <si>
    <t>Oškrabání malby v místnostech výšky do 3,80 m</t>
  </si>
  <si>
    <t>296</t>
  </si>
  <si>
    <t>https://podminky.urs.cz/item/CS_URS_2023_02/784121001</t>
  </si>
  <si>
    <t>Stropy</t>
  </si>
  <si>
    <t>(1,53*0,8)*0,7</t>
  </si>
  <si>
    <t>(1,27*0,82)*0,7</t>
  </si>
  <si>
    <t>(1,22*0,42)*0,7</t>
  </si>
  <si>
    <t>(1,2*1,02)*0,7</t>
  </si>
  <si>
    <t>(1,45*1,02)*0,7</t>
  </si>
  <si>
    <t>Mezisoučet</t>
  </si>
  <si>
    <t>Stěny</t>
  </si>
  <si>
    <t>((2,04+1,54+1,45+0,27+1,07+0,59+0,44+0,43)*1,386)*0,7</t>
  </si>
  <si>
    <t>784181121</t>
  </si>
  <si>
    <t>Penetrace podkladu jednonásobná hloubková v místnostech výšky do 3,80 m</t>
  </si>
  <si>
    <t>300</t>
  </si>
  <si>
    <t>https://podminky.urs.cz/item/CS_URS_2023_02/784181121</t>
  </si>
  <si>
    <t>Poznámka k položce:_x000D_
Poznámka k položce: +20% na opravy</t>
  </si>
  <si>
    <t>5,628+27,623</t>
  </si>
  <si>
    <t>105</t>
  </si>
  <si>
    <t>784211101</t>
  </si>
  <si>
    <t>Malby z malířských směsí oděruvzdorných za mokra dvojnásobné, bílé za mokra oděruvzdorné výborně v místnostech výšky do 3,80 m</t>
  </si>
  <si>
    <t>1256864541</t>
  </si>
  <si>
    <t>https://podminky.urs.cz/item/CS_URS_2023_02/784211101</t>
  </si>
  <si>
    <t>106</t>
  </si>
  <si>
    <t>784660111</t>
  </si>
  <si>
    <t>Linkrustace s vrchním nátěrem syntetickým v místnostech výšky do 3,80 m</t>
  </si>
  <si>
    <t>306</t>
  </si>
  <si>
    <t>https://podminky.urs.cz/item/CS_URS_2023_02/784660111</t>
  </si>
  <si>
    <t>výklenek před m.č. 203</t>
  </si>
  <si>
    <t>(1,45+0,43+0,43)*1,41</t>
  </si>
  <si>
    <t>OST</t>
  </si>
  <si>
    <t>Ostatní</t>
  </si>
  <si>
    <t>107</t>
  </si>
  <si>
    <t>OST-x1</t>
  </si>
  <si>
    <t>Dodávka a montáž pásového schodolezu</t>
  </si>
  <si>
    <t>-1124069075</t>
  </si>
  <si>
    <t>2 - Družiny</t>
  </si>
  <si>
    <t>Soupis:</t>
  </si>
  <si>
    <t>2.1 - 1. oddělení</t>
  </si>
  <si>
    <t xml:space="preserve">    6 - Úpravy povrchů, podlahy a osazování výplní</t>
  </si>
  <si>
    <t xml:space="preserve">    9 - Ostatní konstrukce a práce, bourání</t>
  </si>
  <si>
    <t xml:space="preserve">    776 - Podlahy povlakové</t>
  </si>
  <si>
    <t xml:space="preserve">    786 - Dokončovací práce - čalounické úpravy</t>
  </si>
  <si>
    <t>Úpravy povrchů, podlahy a osazování výplní</t>
  </si>
  <si>
    <t>386830796</t>
  </si>
  <si>
    <t>(5,8*2+8,68*2+4,55*4)*3,478</t>
  </si>
  <si>
    <t>-(2,2*2,12)*4</t>
  </si>
  <si>
    <t>((2,2+2,12+2,12)*0,23)*4</t>
  </si>
  <si>
    <t>((2,2+3,02+3,02)*0,1)*4</t>
  </si>
  <si>
    <t>-(0,9*2)*2</t>
  </si>
  <si>
    <t>-(2,5*2)*2</t>
  </si>
  <si>
    <t>(2,5+2+2)*0,1</t>
  </si>
  <si>
    <t>Podkladní a spojovací vrstva vnitřních omítaných ploch penetrace disperzní nanášená ručně stěn</t>
  </si>
  <si>
    <t>-1735247642</t>
  </si>
  <si>
    <t>141,637</t>
  </si>
  <si>
    <t>"Odpočet obklady" -0,9*1,5</t>
  </si>
  <si>
    <t>Potažení vnitřních ploch vápenným štukem tloušťky do 3 mm svislých konstrukcí stěn</t>
  </si>
  <si>
    <t>1222352794</t>
  </si>
  <si>
    <t>632451105/R</t>
  </si>
  <si>
    <t>Potěr cementový samonivelační ze suchých směsí tloušťky přes 10 do 15 mm vč. podkladní penetrace</t>
  </si>
  <si>
    <t>-1425414536</t>
  </si>
  <si>
    <t>5,88*4,55</t>
  </si>
  <si>
    <t>8,68*4,55</t>
  </si>
  <si>
    <t>2,5*0,1</t>
  </si>
  <si>
    <t>2,2*0,1*4</t>
  </si>
  <si>
    <t>Ostatní konstrukce a práce, bourání</t>
  </si>
  <si>
    <t>009-x1</t>
  </si>
  <si>
    <t>Vyklizení místnosti na chodbu a odvoz + likvidace nepotřebného vybavení dle pokynu ředitelky</t>
  </si>
  <si>
    <t>-1700483193</t>
  </si>
  <si>
    <t>965046111</t>
  </si>
  <si>
    <t>Broušení stávajících betonových podlah úběr do 3 mm</t>
  </si>
  <si>
    <t>-1207717496</t>
  </si>
  <si>
    <t>https://podminky.urs.cz/item/CS_URS_2023_02/965046111</t>
  </si>
  <si>
    <t>965046119</t>
  </si>
  <si>
    <t>Broušení stávajících betonových podlah Příplatek k ceně za každý další 1 mm úběru</t>
  </si>
  <si>
    <t>1609766528</t>
  </si>
  <si>
    <t>https://podminky.urs.cz/item/CS_URS_2023_02/965046119</t>
  </si>
  <si>
    <t>67,378*2</t>
  </si>
  <si>
    <t>402190867</t>
  </si>
  <si>
    <t>Bez výtahové šachty</t>
  </si>
  <si>
    <t>-585845636</t>
  </si>
  <si>
    <t>1,2*1,4</t>
  </si>
  <si>
    <t>-1190696644</t>
  </si>
  <si>
    <t>Vyčištění budov nebo objektů před předáním do užívání budov bytové nebo občanské výstavby, světlé výšky podlaží do 4 m</t>
  </si>
  <si>
    <t>-378504715</t>
  </si>
  <si>
    <t>997002611</t>
  </si>
  <si>
    <t>Nakládání suti a vybouraných hmot na dopravní prostředek pro vodorovné přemístění</t>
  </si>
  <si>
    <t>1278542279</t>
  </si>
  <si>
    <t>https://podminky.urs.cz/item/CS_URS_2023_02/997002611</t>
  </si>
  <si>
    <t>997013212</t>
  </si>
  <si>
    <t>Vnitrostaveništní doprava suti a vybouraných hmot vodorovně do 50 m svisle ručně pro budovy a haly výšky přes 6 do 9 m</t>
  </si>
  <si>
    <t>35509335</t>
  </si>
  <si>
    <t>https://podminky.urs.cz/item/CS_URS_2023_02/997013212</t>
  </si>
  <si>
    <t>142364723</t>
  </si>
  <si>
    <t>635997171</t>
  </si>
  <si>
    <t>2,167*7</t>
  </si>
  <si>
    <t>2106475680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</si>
  <si>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</si>
  <si>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</si>
  <si>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-242678974</t>
  </si>
  <si>
    <t>https://podminky.urs.cz/item/CS_URS_2023_02/998018002</t>
  </si>
  <si>
    <t>Elektroinstalace stěn - demontáž koncových prvků (vypínače, zásuvky, apod.), uschování, zpětná montáž po provedení prací...drobné úpravy El - např. zaslepení nepotřebných kabelů, apod...</t>
  </si>
  <si>
    <t>274990896</t>
  </si>
  <si>
    <t>Demontáž elektroinstalace stropů vč. likvidace - svítidla, kabely, zaslepení nepotřebných kabelů, apod.</t>
  </si>
  <si>
    <t>-500797429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</si>
  <si>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</si>
  <si>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</si>
  <si>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70786369</t>
  </si>
  <si>
    <t>https://podminky.urs.cz/item/CS_URS_2023_02/741120201</t>
  </si>
  <si>
    <t>34111123</t>
  </si>
  <si>
    <t>-1348124511</t>
  </si>
  <si>
    <t>55*1,15 'Přepočtené koeficientem množství</t>
  </si>
  <si>
    <t>741-x3</t>
  </si>
  <si>
    <t>D+M Stropní LED svítidlo typu PANEL vč SDK KITU</t>
  </si>
  <si>
    <t>1520843454</t>
  </si>
  <si>
    <t>741-x4</t>
  </si>
  <si>
    <t>Drobný instalační materiál a připojení svítidel na přivídní kabel + vypínače</t>
  </si>
  <si>
    <t>-876182322</t>
  </si>
  <si>
    <t>741810001</t>
  </si>
  <si>
    <t>Zkoušky a prohlídky elektrických rozvodů a zařízení celková prohlídka a vyhotovení revizní zprávy pro objem montážních prací do 100 tis. Kč</t>
  </si>
  <si>
    <t>370420252</t>
  </si>
  <si>
    <t>https://podminky.urs.cz/item/CS_URS_2023_02/741810001</t>
  </si>
  <si>
    <t>998741202</t>
  </si>
  <si>
    <t>Přesun hmot pro silnoproud stanovený procentní sazbou (%) z ceny vodorovná dopravní vzdálenost do 50 m v objektech výšky přes 6 do 12 m</t>
  </si>
  <si>
    <t>%</t>
  </si>
  <si>
    <t>-724685889</t>
  </si>
  <si>
    <t>https://podminky.urs.cz/item/CS_URS_2023_02/998741202</t>
  </si>
  <si>
    <t>763131411</t>
  </si>
  <si>
    <t>Podhled ze sádrokartonových desek dvouvrstvá zavěšená spodní konstrukce z ocelových profilů CD, UD jednoduše opláštěná deskou standardní A, tl. 12,5 mm, bez izolace</t>
  </si>
  <si>
    <t>-435337302</t>
  </si>
  <si>
    <t>https://podminky.urs.cz/item/CS_URS_2023_02/763131411</t>
  </si>
  <si>
    <t>763131914</t>
  </si>
  <si>
    <t>Zhotovení otvorů v podhledech a podkrovích ze sádrokartonových desek pro prostupy (voda, elektro, topení, VZT), osvětlení, sprinklery, revizní klapky a dvířka včetně vyztužení profily, velikost přes 0,50 do 1,00 m2</t>
  </si>
  <si>
    <t>-496501320</t>
  </si>
  <si>
    <t>https://podminky.urs.cz/item/CS_URS_2023_02/763131914</t>
  </si>
  <si>
    <t>Pro svítidla</t>
  </si>
  <si>
    <t>998763402</t>
  </si>
  <si>
    <t>Přesun hmot pro konstrukce montované z desek stanovený procentní sazbou (%) z ceny vodorovná dopravní vzdálenost do 50 m v objektech výšky přes 6 do 12 m</t>
  </si>
  <si>
    <t>501094561</t>
  </si>
  <si>
    <t>https://podminky.urs.cz/item/CS_URS_2023_02/998763402</t>
  </si>
  <si>
    <t>Ostatní práce vyvěšení nebo zavěšení křídel dřevěných dveřních, plochy do 2 m2</t>
  </si>
  <si>
    <t>-1488409586</t>
  </si>
  <si>
    <t>766660002</t>
  </si>
  <si>
    <t>Montáž dveřních křídel dřevěných nebo plastových otevíravých do ocelové zárubně povrchově upravených jednokřídlových, šířky přes 800 mm</t>
  </si>
  <si>
    <t>-78005375</t>
  </si>
  <si>
    <t>https://podminky.urs.cz/item/CS_URS_2023_02/766660002</t>
  </si>
  <si>
    <t>61162087</t>
  </si>
  <si>
    <t>dveře jednokřídlé dřevotřískové povrch laminátový plné 900x1970-2100mm - výběr dle investora</t>
  </si>
  <si>
    <t>-1522678478</t>
  </si>
  <si>
    <t>766660728</t>
  </si>
  <si>
    <t>Montáž dveřních doplňků dveřního kování interiérového zámku</t>
  </si>
  <si>
    <t>1231512649</t>
  </si>
  <si>
    <t>https://podminky.urs.cz/item/CS_URS_2023_02/766660728</t>
  </si>
  <si>
    <t>54964103</t>
  </si>
  <si>
    <t xml:space="preserve">vložka cylindrická </t>
  </si>
  <si>
    <t>61981515</t>
  </si>
  <si>
    <t>766660729</t>
  </si>
  <si>
    <t>Montáž dveřních doplňků dveřního kování interiérového štítku s klikou</t>
  </si>
  <si>
    <t>320316535</t>
  </si>
  <si>
    <t>https://podminky.urs.cz/item/CS_URS_2023_02/766660729</t>
  </si>
  <si>
    <t>54914123</t>
  </si>
  <si>
    <t>kování rozetové klika/klika - výběr dle investora</t>
  </si>
  <si>
    <t>-585630080</t>
  </si>
  <si>
    <t>998766202</t>
  </si>
  <si>
    <t>Přesun hmot pro konstrukce truhlářské stanovený procentní sazbou (%) z ceny vodorovná dopravní vzdálenost do 50 m v objektech výšky přes 6 do 12 m</t>
  </si>
  <si>
    <t>1490276281</t>
  </si>
  <si>
    <t>https://podminky.urs.cz/item/CS_URS_2023_02/998766202</t>
  </si>
  <si>
    <t>776</t>
  </si>
  <si>
    <t>Podlahy povlakové</t>
  </si>
  <si>
    <t>776201811</t>
  </si>
  <si>
    <t>Demontáž povlakových podlahovin lepených ručně bez podložky</t>
  </si>
  <si>
    <t>924584157</t>
  </si>
  <si>
    <t>https://podminky.urs.cz/item/CS_URS_2023_02/776201811</t>
  </si>
  <si>
    <t>2 vrstvy</t>
  </si>
  <si>
    <t>5,88*4,55*2</t>
  </si>
  <si>
    <t>8,68*4,55*2</t>
  </si>
  <si>
    <t>2,5*0,1*2</t>
  </si>
  <si>
    <t>2,2*0,1*4*2</t>
  </si>
  <si>
    <t>776410811</t>
  </si>
  <si>
    <t>Demontáž soklíků nebo lišt pryžových nebo plastových</t>
  </si>
  <si>
    <t>895545027</t>
  </si>
  <si>
    <t>https://podminky.urs.cz/item/CS_URS_2023_02/776410811</t>
  </si>
  <si>
    <t>5,88*2+0,1*2+8,68*2+4,55*4-2,5*2-1*2+0,1*8</t>
  </si>
  <si>
    <t>776121112</t>
  </si>
  <si>
    <t>Příprava podkladu penetrace vodou ředitelná podlah</t>
  </si>
  <si>
    <t>-722772006</t>
  </si>
  <si>
    <t>https://podminky.urs.cz/item/CS_URS_2023_02/776121112</t>
  </si>
  <si>
    <t>776221111</t>
  </si>
  <si>
    <t>Montáž podlahovin z PVC lepením standardním lepidlem z pásů</t>
  </si>
  <si>
    <t>-747542588</t>
  </si>
  <si>
    <t>https://podminky.urs.cz/item/CS_URS_2023_02/776221111</t>
  </si>
  <si>
    <t>28412285/R</t>
  </si>
  <si>
    <t>PVC heterogenní zátěžové, nášlapná vrstva 0,70 mm, R 10, zátěž 34/43, otlak do 0,02 mm, stálost do 0,10%,Bfl S1 - výběr dle investora</t>
  </si>
  <si>
    <t>-1721658703</t>
  </si>
  <si>
    <t>67,378*1,1 'Přepočtené koeficientem množství</t>
  </si>
  <si>
    <t>776411111</t>
  </si>
  <si>
    <t>Montáž soklíků lepením obvodových, výšky do 80 mm</t>
  </si>
  <si>
    <t>1553974693</t>
  </si>
  <si>
    <t>https://podminky.urs.cz/item/CS_URS_2023_02/776411111</t>
  </si>
  <si>
    <t>28411004</t>
  </si>
  <si>
    <t>lišta soklová PVC samolepící 30x30mm</t>
  </si>
  <si>
    <t>2075215504</t>
  </si>
  <si>
    <t>41,32*1,05 'Přepočtené koeficientem množství</t>
  </si>
  <si>
    <t>998776202</t>
  </si>
  <si>
    <t>Přesun hmot pro podlahy povlakové stanovený procentní sazbou (%) z ceny vodorovná dopravní vzdálenost do 50 m v objektech výšky přes 6 do 12 m</t>
  </si>
  <si>
    <t>461142503</t>
  </si>
  <si>
    <t>https://podminky.urs.cz/item/CS_URS_2023_02/998776202</t>
  </si>
  <si>
    <t>1569222389</t>
  </si>
  <si>
    <t>Za umyvadlem</t>
  </si>
  <si>
    <t>0,9*1,5</t>
  </si>
  <si>
    <t>1218170317</t>
  </si>
  <si>
    <t>obklad keramický hladký - výběr dle investora</t>
  </si>
  <si>
    <t>-366295451</t>
  </si>
  <si>
    <t>1,35*1,1 'Přepočtené koeficientem množství</t>
  </si>
  <si>
    <t>-2129571231</t>
  </si>
  <si>
    <t>0,9+1,5+1,5</t>
  </si>
  <si>
    <t>lišta ukončovací z PVC</t>
  </si>
  <si>
    <t>-413092764</t>
  </si>
  <si>
    <t>3,9*1,05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</si>
  <si>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</si>
  <si>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</si>
  <si>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1737456663</t>
  </si>
  <si>
    <t>https://podminky.urs.cz/item/CS_URS_2023_02/998781202</t>
  </si>
  <si>
    <t>783306801</t>
  </si>
  <si>
    <t>Odstranění nátěrů ze zámečnických konstrukcí obroušením</t>
  </si>
  <si>
    <t>27518716</t>
  </si>
  <si>
    <t>https://podminky.urs.cz/item/CS_URS_2023_02/783306801</t>
  </si>
  <si>
    <t>Zárubně</t>
  </si>
  <si>
    <t>((0,9+2+2)*0,25)*2</t>
  </si>
  <si>
    <t>783806805</t>
  </si>
  <si>
    <t>Odstranění nátěrů z omítek opálením s obroušením</t>
  </si>
  <si>
    <t>801638687</t>
  </si>
  <si>
    <t>https://podminky.urs.cz/item/CS_URS_2023_02/783806805</t>
  </si>
  <si>
    <t>((5,8*2+8,68*2+4,55*4)*1,4)*0,7</t>
  </si>
  <si>
    <t>(-(2,2*0,5)*4)*0,7</t>
  </si>
  <si>
    <t>(((2,2+0,5+0,5)*0,23)*4)*0,7</t>
  </si>
  <si>
    <t>(((1,4+1,4)*0,1)*4)*0,7</t>
  </si>
  <si>
    <t>(-(0,9*1,4)*2)*0,7</t>
  </si>
  <si>
    <t>(-(2,5*1,4)*2)*0,7</t>
  </si>
  <si>
    <t>((1,4+1,4)*0,1)*0,7</t>
  </si>
  <si>
    <t>1402294896</t>
  </si>
  <si>
    <t>749419443</t>
  </si>
  <si>
    <t>D+M+PH Dvojnásobný olejový nátěr vč. podkladní penetrace</t>
  </si>
  <si>
    <t>-557099586</t>
  </si>
  <si>
    <t>(5,8*2+8,68*2+4,55*4)*1,4</t>
  </si>
  <si>
    <t>-(2,2*0,5)*4</t>
  </si>
  <si>
    <t>((2,2+0,5+0,5)*0,23)*4</t>
  </si>
  <si>
    <t>((1,4+1,4)*0,1)*4</t>
  </si>
  <si>
    <t>-(0,9*1,4)*2</t>
  </si>
  <si>
    <t>-(2,5*1,4)*2</t>
  </si>
  <si>
    <t>(1,4+1,4)*0,1</t>
  </si>
  <si>
    <t>783-x2</t>
  </si>
  <si>
    <t>Nátěr radiátorů vč. potrubí - obroušení, očištění, 2x nátěr</t>
  </si>
  <si>
    <t>957718859</t>
  </si>
  <si>
    <t>746311681</t>
  </si>
  <si>
    <t>((5,8*2+8,68*2+4,55*4)*2,078)*0,7</t>
  </si>
  <si>
    <t>-((2,2*1,62)*4)*0,7</t>
  </si>
  <si>
    <t>(((2,2+1,62+1,62)*0,23)*4)*0,7</t>
  </si>
  <si>
    <t>(((2,2+1,62+1,62)*0,1)*4)*0,7</t>
  </si>
  <si>
    <t>-((0,9*0,6)*2)*0,7</t>
  </si>
  <si>
    <t>-((2,5*0,6)*2)*0,7</t>
  </si>
  <si>
    <t>((2,5+0,6+0,6)*0,1)*0,7</t>
  </si>
  <si>
    <t>784171001</t>
  </si>
  <si>
    <t>Olepování vnitřních ploch (materiál ve specifikaci) včetně pozdějšího odlepení páskou nebo fólií v místnostech výšky do 3,80 m</t>
  </si>
  <si>
    <t>515691097</t>
  </si>
  <si>
    <t>https://podminky.urs.cz/item/CS_URS_2023_02/784171001</t>
  </si>
  <si>
    <t>Okna</t>
  </si>
  <si>
    <t>(2,2+2,2+2,12+2,12+2,12)*4</t>
  </si>
  <si>
    <t>Dveře</t>
  </si>
  <si>
    <t>(0,9+0,9+2+2)*2</t>
  </si>
  <si>
    <t>58124840</t>
  </si>
  <si>
    <t>páska malířská z PVC a UV odolná (7 dnů) do š 50mm</t>
  </si>
  <si>
    <t>-339617698</t>
  </si>
  <si>
    <t>54,64*1,2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</si>
  <si>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</si>
  <si>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</si>
  <si>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1944525056</t>
  </si>
  <si>
    <t>https://podminky.urs.cz/item/CS_URS_2023_02/784171111</t>
  </si>
  <si>
    <t>2,2*2,12*4</t>
  </si>
  <si>
    <t>0,9*2*2</t>
  </si>
  <si>
    <t>58124844</t>
  </si>
  <si>
    <t>fólie pro malířské potřeby zakrývací tl 25µ 4x5m</t>
  </si>
  <si>
    <t>-228051041</t>
  </si>
  <si>
    <t>22,256*1,2 'Přepočtené koeficientem množství</t>
  </si>
  <si>
    <t>Penetrace podkladu jednonásobná hloubková akrylátová bezbarvá v místnostech výšky do 3,80 m</t>
  </si>
  <si>
    <t>1770363125</t>
  </si>
  <si>
    <t xml:space="preserve">Stěny </t>
  </si>
  <si>
    <t>(5,8*2+8,68*2+4,55*4)*2,078</t>
  </si>
  <si>
    <t>-(2,2*1,62)*4</t>
  </si>
  <si>
    <t>((2,2+1,62+1,62)*0,23)*4</t>
  </si>
  <si>
    <t>((2,2+1,62+1,62)*0,1)*4</t>
  </si>
  <si>
    <t>-(0,9*0,4)*2</t>
  </si>
  <si>
    <t>-(2,5*0,4)*2</t>
  </si>
  <si>
    <t>(2,5+0,4+0,4)*0,1</t>
  </si>
  <si>
    <t>-0,9*0,1</t>
  </si>
  <si>
    <t>-445433723</t>
  </si>
  <si>
    <t>786</t>
  </si>
  <si>
    <t>Dokončovací práce - čalounické úpravy</t>
  </si>
  <si>
    <t>786623111/R</t>
  </si>
  <si>
    <t>Montáž zastiňujících žaluzií lamelových vnitřních manuálně ovládaných, do oken střešních</t>
  </si>
  <si>
    <t>-1301256218</t>
  </si>
  <si>
    <t>55346200</t>
  </si>
  <si>
    <t>žaluzie horizontální interiérové</t>
  </si>
  <si>
    <t>-35678267</t>
  </si>
  <si>
    <t>998786202</t>
  </si>
  <si>
    <t>Přesun hmot pro stínění a čalounické úpravy stanovený procentní sazbou (%) z ceny vodorovná dopravní vzdálenost do 50 m v objektech výšky přes 6 do 12 m</t>
  </si>
  <si>
    <t>325520495</t>
  </si>
  <si>
    <t>https://podminky.urs.cz/item/CS_URS_2023_02/998786202</t>
  </si>
  <si>
    <t>2.2 - 2. oddělení</t>
  </si>
  <si>
    <t>619991001</t>
  </si>
  <si>
    <t>Zakrytí vnitřních ploch před znečištěním včetně pozdějšího odkrytí podlah fólií přilepenou lepící páskou</t>
  </si>
  <si>
    <t>-1037381468</t>
  </si>
  <si>
    <t>https://podminky.urs.cz/item/CS_URS_2023_02/619991001</t>
  </si>
  <si>
    <t>8,98*6,26</t>
  </si>
  <si>
    <t>2,55*0,39*2</t>
  </si>
  <si>
    <t>2,2*0,1*3</t>
  </si>
  <si>
    <t>(8,98*2+6,26*2)*3,478</t>
  </si>
  <si>
    <t>-(2,2*2,12)*3</t>
  </si>
  <si>
    <t>((2,2+2,12+2,12)*0,23)*3</t>
  </si>
  <si>
    <t>((2,2+3,02+3,02)*0,1)*3</t>
  </si>
  <si>
    <t>-0,9*2</t>
  </si>
  <si>
    <t>((2,55+3,175+3,175)*0,39)*2</t>
  </si>
  <si>
    <t>-1,2*1,6</t>
  </si>
  <si>
    <t>102,155</t>
  </si>
  <si>
    <t>1,257*7</t>
  </si>
  <si>
    <t>1,257</t>
  </si>
  <si>
    <t>1429405156</t>
  </si>
  <si>
    <t>-962123978</t>
  </si>
  <si>
    <t>963297213</t>
  </si>
  <si>
    <t>2051422612</t>
  </si>
  <si>
    <t>48*1,15 'Přepočtené koeficientem množství</t>
  </si>
  <si>
    <t>302953692</t>
  </si>
  <si>
    <t>1976294568</t>
  </si>
  <si>
    <t>891191729</t>
  </si>
  <si>
    <t>828657134</t>
  </si>
  <si>
    <t>-221237112</t>
  </si>
  <si>
    <t>1315917263</t>
  </si>
  <si>
    <t>-179724843</t>
  </si>
  <si>
    <t>-1239115452</t>
  </si>
  <si>
    <t>Zárubeň</t>
  </si>
  <si>
    <t>(0,9+2+2)*0,25</t>
  </si>
  <si>
    <t>(8,98*2+6,26*2)*1,4</t>
  </si>
  <si>
    <t>-(2,2*0,5)*3</t>
  </si>
  <si>
    <t>((0,5+0,5)*0,23)*3</t>
  </si>
  <si>
    <t>((1,4+1,4)*0,1)*3</t>
  </si>
  <si>
    <t>-0,9*1,4</t>
  </si>
  <si>
    <t>((1,4+1,4)*0,39)*2</t>
  </si>
  <si>
    <t>-1,2*1,4</t>
  </si>
  <si>
    <t>1914022467</t>
  </si>
  <si>
    <t>-1956161106</t>
  </si>
  <si>
    <t>40,146</t>
  </si>
  <si>
    <t>((8,98*2+6,26*2)*2,078)*0,7</t>
  </si>
  <si>
    <t>(-(2,2*1,62)*3)*0,7</t>
  </si>
  <si>
    <t>(((2,2+1,62+1,62)*0,23)*3)*0,7</t>
  </si>
  <si>
    <t>(((2,2+1,62+1,62)*0,1)*3)*0,7</t>
  </si>
  <si>
    <t>(-0,9*0,6)*0,7</t>
  </si>
  <si>
    <t>(((2,55+1,775+1,775)*0,39)*2)*0,7</t>
  </si>
  <si>
    <t>(-1,2*0,2)*0,7</t>
  </si>
  <si>
    <t>(2,2+2,2+2,12+2,12+2,12)*3</t>
  </si>
  <si>
    <t>43,88*1,2 'Přepočtené koeficientem množství</t>
  </si>
  <si>
    <t>2,2*2,12*3</t>
  </si>
  <si>
    <t>17,592*1,2 'Přepočtené koeficientem množství</t>
  </si>
  <si>
    <t>Strop</t>
  </si>
  <si>
    <t>-40,146</t>
  </si>
  <si>
    <t>-41986766</t>
  </si>
  <si>
    <t>6046941</t>
  </si>
  <si>
    <t>757626116</t>
  </si>
  <si>
    <t>2.3 - 3. oddělení</t>
  </si>
  <si>
    <t>(5,875*2+5,612*2+6,24*4)*3,478</t>
  </si>
  <si>
    <t>-(4,16*2)*2</t>
  </si>
  <si>
    <t>(4,16+2+2)*0,1</t>
  </si>
  <si>
    <t>136,175</t>
  </si>
  <si>
    <t>5,612*6,24</t>
  </si>
  <si>
    <t>5,875*6,24</t>
  </si>
  <si>
    <t>(2,2*0,1)*4</t>
  </si>
  <si>
    <t>(0,9*0,1)*2</t>
  </si>
  <si>
    <t>4,16*0,1</t>
  </si>
  <si>
    <t>73,155*2</t>
  </si>
  <si>
    <t>2,07*7</t>
  </si>
  <si>
    <t>2,07</t>
  </si>
  <si>
    <t>-286771483</t>
  </si>
  <si>
    <t>-245395984</t>
  </si>
  <si>
    <t>-1638076779</t>
  </si>
  <si>
    <t>-976039670</t>
  </si>
  <si>
    <t>65*1,15 'Přepočtené koeficientem množství</t>
  </si>
  <si>
    <t>302725091</t>
  </si>
  <si>
    <t>741-x5</t>
  </si>
  <si>
    <t>715815708</t>
  </si>
  <si>
    <t>-338989763</t>
  </si>
  <si>
    <t>-670595000</t>
  </si>
  <si>
    <t>-517933907</t>
  </si>
  <si>
    <t>-156035336</t>
  </si>
  <si>
    <t>-426596955</t>
  </si>
  <si>
    <t>5,612*6,24*2</t>
  </si>
  <si>
    <t>5,875*6,24*2</t>
  </si>
  <si>
    <t>(2,2*0,1)*4*2</t>
  </si>
  <si>
    <t>(0,9*0,1)*2*2</t>
  </si>
  <si>
    <t>4,16*0,1*2</t>
  </si>
  <si>
    <t>5,875*2+5,612*2+6,24*4-4,16*2+0,1*2-1*2+0,1*8</t>
  </si>
  <si>
    <t>73,155*1,1 'Přepočtené koeficientem množství</t>
  </si>
  <si>
    <t>38,614*1,05 'Přepočtené koeficientem množství</t>
  </si>
  <si>
    <t>-1493879367</t>
  </si>
  <si>
    <t>(5,875*2+5,612*2+6,24*4)*1,4</t>
  </si>
  <si>
    <t>((0,5+0,5)*0,23)*4</t>
  </si>
  <si>
    <t>((0,5+0,5)*0,1)*4</t>
  </si>
  <si>
    <t>-(4,16*1,4)*2</t>
  </si>
  <si>
    <t>-412325068</t>
  </si>
  <si>
    <t>422437582</t>
  </si>
  <si>
    <t>48,46</t>
  </si>
  <si>
    <t>((5,875*2+5,612*2+6,24*4)*2,078)*0,7</t>
  </si>
  <si>
    <t>(-(2,2*1,62)*4)*0,7</t>
  </si>
  <si>
    <t>(-(0,9*0,6)*2)*0,7</t>
  </si>
  <si>
    <t>(-(4,16*0,6)*2)*0,7</t>
  </si>
  <si>
    <t>((4,16+0,6+0,6)*0,1)*0,7</t>
  </si>
  <si>
    <t>(5,875*2+5,612*2+6,24*4)*2,078</t>
  </si>
  <si>
    <t>-(0,9*0,6)*2</t>
  </si>
  <si>
    <t>-(4,16*0,6)*2</t>
  </si>
  <si>
    <t>(4,16+0,6+0,6)*0,1</t>
  </si>
  <si>
    <t>2.4 - Chodba</t>
  </si>
  <si>
    <t>-1342219092</t>
  </si>
  <si>
    <t>619995001</t>
  </si>
  <si>
    <t>Začištění omítek (s dodáním hmot) kolem oken, dveří, podlah, obkladů apod.</t>
  </si>
  <si>
    <t>-1462260433</t>
  </si>
  <si>
    <t>https://podminky.urs.cz/item/CS_URS_2023_02/619995001</t>
  </si>
  <si>
    <t>Kolem soklíků</t>
  </si>
  <si>
    <t>44,19</t>
  </si>
  <si>
    <t>-1144897877</t>
  </si>
  <si>
    <t>-1153651662</t>
  </si>
  <si>
    <t>18,34+18,92+0,4*10+1,19+0,79+0,31+2+0,83+2,87+2,87+0,14+2,69+0,64-0,7*2-0,9*10-1</t>
  </si>
  <si>
    <t>1983046550</t>
  </si>
  <si>
    <t>-446419838</t>
  </si>
  <si>
    <t>50*2</t>
  </si>
  <si>
    <t>-1896677390</t>
  </si>
  <si>
    <t>Vnitrostaveništní doprava suti a vybouraných hmot vodorovně do 50 m svisle ručně pro budovy a haly výšky do 6 m</t>
  </si>
  <si>
    <t>-996423900</t>
  </si>
  <si>
    <t>-1712291573</t>
  </si>
  <si>
    <t>-1986314420</t>
  </si>
  <si>
    <t>2,316*7</t>
  </si>
  <si>
    <t>-773550160</t>
  </si>
  <si>
    <t>-1053292750</t>
  </si>
  <si>
    <t>-1283052513</t>
  </si>
  <si>
    <t>Herna</t>
  </si>
  <si>
    <t>Sklad hraček</t>
  </si>
  <si>
    <t>WC chlapci</t>
  </si>
  <si>
    <t>WC dívky</t>
  </si>
  <si>
    <t>WC personál</t>
  </si>
  <si>
    <t>Družina u schodiště</t>
  </si>
  <si>
    <t>m.č. 202</t>
  </si>
  <si>
    <t>-1850161992</t>
  </si>
  <si>
    <t>61162084</t>
  </si>
  <si>
    <t>dveře jednokřídlé dřevotřískové povrch laminátový plné 600x1970-2100mm - výběr dle investora</t>
  </si>
  <si>
    <t>1706665382</t>
  </si>
  <si>
    <t>-833205475</t>
  </si>
  <si>
    <t>-719846999</t>
  </si>
  <si>
    <t>-342221424</t>
  </si>
  <si>
    <t>-354113728</t>
  </si>
  <si>
    <t>-1593845523</t>
  </si>
  <si>
    <t>1326318546</t>
  </si>
  <si>
    <t>-558781805</t>
  </si>
  <si>
    <t>998766201</t>
  </si>
  <si>
    <t>Přesun hmot pro konstrukce truhlářské stanovený procentní sazbou (%) z ceny vodorovná dopravní vzdálenost do 50 m v objektech výšky do 6 m</t>
  </si>
  <si>
    <t>260559733</t>
  </si>
  <si>
    <t>https://podminky.urs.cz/item/CS_URS_2023_02/998766201</t>
  </si>
  <si>
    <t>771121011</t>
  </si>
  <si>
    <t>Příprava podkladu před provedením dlažby nátěr penetrační na podlahu</t>
  </si>
  <si>
    <t>1644555106</t>
  </si>
  <si>
    <t>https://podminky.urs.cz/item/CS_URS_2023_02/771121011</t>
  </si>
  <si>
    <t>771574416</t>
  </si>
  <si>
    <t>Montáž podlah z dlaždic keramických lepených cementovým flexibilním lepidlem hladkých, tloušťky do 10 mm přes 9 do 12 ks/m2</t>
  </si>
  <si>
    <t>2030214925</t>
  </si>
  <si>
    <t>https://podminky.urs.cz/item/CS_URS_2023_02/771574416</t>
  </si>
  <si>
    <t>59761135/R</t>
  </si>
  <si>
    <t>-1594604247</t>
  </si>
  <si>
    <t>50*1,1 'Přepočtené koeficientem množství</t>
  </si>
  <si>
    <t>771474112</t>
  </si>
  <si>
    <t>Montáž soklů z dlaždic keramických lepených cementovým flexibilním lepidlem rovných, výšky přes 65 do 90 mm</t>
  </si>
  <si>
    <t>2140439496</t>
  </si>
  <si>
    <t>https://podminky.urs.cz/item/CS_URS_2023_02/771474112</t>
  </si>
  <si>
    <t>59761184</t>
  </si>
  <si>
    <t>sokl keramický mrazuvzdorný povrch hladký/matný tl do 10mm výšky přes 65 do 90mm</t>
  </si>
  <si>
    <t>-855623724</t>
  </si>
  <si>
    <t>44,19*1,1 'Přepočtené koeficientem množství</t>
  </si>
  <si>
    <t>998771201</t>
  </si>
  <si>
    <t>Přesun hmot pro podlahy z dlaždic stanovený procentní sazbou (%) z ceny vodorovná dopravní vzdálenost do 50 m v objektech výšky do 6 m</t>
  </si>
  <si>
    <t>-1527395176</t>
  </si>
  <si>
    <t>https://podminky.urs.cz/item/CS_URS_2023_02/998771201</t>
  </si>
  <si>
    <t>1811422531</t>
  </si>
  <si>
    <t>(0,6+2+2)*0,25</t>
  </si>
  <si>
    <t>-1611160699</t>
  </si>
  <si>
    <t>-844779159</t>
  </si>
  <si>
    <t>717749944</t>
  </si>
  <si>
    <t xml:space="preserve">Kolem soklíků </t>
  </si>
  <si>
    <t>44,19*0,2</t>
  </si>
  <si>
    <t>3 - Vybavení</t>
  </si>
  <si>
    <t>VRN - VRN</t>
  </si>
  <si>
    <t xml:space="preserve">    VYB - Vybavení</t>
  </si>
  <si>
    <t>VRN</t>
  </si>
  <si>
    <t>VYB</t>
  </si>
  <si>
    <t>VYB-x1</t>
  </si>
  <si>
    <t>955550863</t>
  </si>
  <si>
    <t>VYB-x2</t>
  </si>
  <si>
    <t>-263778631</t>
  </si>
  <si>
    <t>VYB-x3</t>
  </si>
  <si>
    <t>-645182720</t>
  </si>
  <si>
    <t>VYB-x4</t>
  </si>
  <si>
    <t>-584899631</t>
  </si>
  <si>
    <t>VYB-x5</t>
  </si>
  <si>
    <t>1206456422</t>
  </si>
  <si>
    <t>VYB-x6</t>
  </si>
  <si>
    <t>-88524335</t>
  </si>
  <si>
    <t>VYB-x7</t>
  </si>
  <si>
    <t>1409200099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</si>
  <si>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</si>
  <si>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</si>
  <si>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</si>
  <si>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</si>
  <si>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</si>
  <si>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</si>
  <si>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</si>
  <si>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</si>
  <si>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</si>
  <si>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</si>
  <si>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</si>
  <si>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</si>
  <si>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</si>
  <si>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</si>
  <si>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</si>
  <si>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</si>
  <si>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</si>
  <si>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</si>
  <si>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</si>
  <si>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</si>
  <si>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</si>
  <si>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</si>
  <si>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</si>
  <si>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</si>
  <si>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</si>
  <si>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</si>
  <si>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</si>
  <si>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</si>
  <si>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</si>
  <si>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</si>
  <si>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</si>
  <si>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</si>
  <si>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</si>
  <si>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</si>
  <si>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</si>
  <si>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</si>
  <si>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</si>
  <si>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</si>
  <si>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</si>
  <si>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</si>
  <si>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</si>
  <si>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</si>
  <si>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</si>
  <si>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</si>
  <si>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</si>
  <si>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</si>
  <si>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</si>
  <si>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</si>
  <si>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</si>
  <si>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</si>
  <si>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</si>
  <si>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</si>
  <si>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</si>
  <si>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</si>
  <si>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</si>
  <si>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</si>
  <si>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</si>
  <si>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</si>
  <si>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</si>
  <si>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</si>
  <si>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</si>
  <si>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</si>
  <si>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</si>
  <si>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</si>
  <si>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</si>
  <si>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</si>
  <si>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</si>
  <si>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</si>
  <si>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</si>
  <si>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</si>
  <si>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</si>
  <si>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</si>
  <si>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</si>
  <si>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</si>
  <si>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</si>
  <si>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</si>
  <si>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</si>
  <si>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</si>
  <si>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</si>
  <si>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</si>
  <si>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</si>
  <si>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</si>
  <si>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</si>
  <si>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</si>
  <si>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</si>
  <si>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</si>
  <si>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</si>
  <si>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</si>
  <si>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</si>
  <si>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</si>
  <si>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</si>
  <si>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</si>
  <si>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</si>
  <si>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</si>
  <si>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</si>
  <si>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</si>
  <si>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</si>
  <si>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</si>
  <si>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</si>
  <si>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</si>
  <si>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</si>
  <si>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</si>
  <si>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</si>
  <si>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</si>
  <si>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</si>
  <si>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</si>
  <si>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</si>
  <si>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</si>
  <si>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</si>
  <si>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</si>
  <si>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</si>
  <si>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</si>
  <si>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</si>
  <si>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</si>
  <si>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</si>
  <si>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</si>
  <si>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</si>
  <si>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</si>
  <si>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</si>
  <si>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</si>
  <si>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</si>
  <si>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</si>
  <si>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</si>
  <si>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</si>
  <si>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</si>
  <si>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</si>
  <si>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</si>
  <si>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</si>
  <si>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</si>
  <si>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</si>
  <si>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</si>
  <si>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</si>
  <si>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</si>
  <si>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</si>
  <si>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</si>
  <si>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</si>
  <si>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</si>
  <si>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</si>
  <si>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</si>
  <si>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</si>
  <si>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</si>
  <si>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</si>
  <si>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</si>
  <si>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</si>
  <si>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</si>
  <si>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</si>
  <si>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</si>
  <si>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</si>
  <si>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</si>
  <si>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</si>
  <si>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</si>
  <si>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</si>
  <si>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</si>
  <si>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</si>
  <si>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</si>
  <si>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</si>
  <si>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</si>
  <si>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</si>
  <si>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</si>
  <si>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</si>
  <si>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</si>
  <si>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</si>
  <si>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</si>
  <si>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</si>
  <si>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</si>
  <si>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</si>
  <si>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</si>
  <si>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</si>
  <si>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</si>
  <si>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</si>
  <si>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</si>
  <si>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</si>
  <si>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</si>
  <si>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</si>
  <si>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</si>
  <si>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</si>
  <si>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</si>
  <si>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</si>
  <si>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</si>
  <si>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</si>
  <si>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</si>
  <si>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</si>
  <si>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</si>
  <si>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Poznámka k položce:_x000D_
TECHNICKÉ SPECIFIKACE _x000D_
_x000D_
    Provedení : pásový schodolez pro překonávání schodišťových bariér pro mechanické vozíky s pomocí doprovodné osoby
    Požadovaná nosnost : min. 120 kg = přepravovaná osoba včetně invalidního vozíku
    Minimální šířka schodišťového ramene : 90 cm a minimální rozměry podesty pro manévrování : šířka 115 cm, délka 240 cm
    Sklon schodiště : minimálně 33 stupňů
    Pohon schodolezu : vlastní baterie s kapacitou min. 20 podlaží na jedno nabití baterie; včetně příslušenství k nabíjení
    Včetně upevnění invalidního vozíku a veškerého příslušenství, které je nezbytné pro bezpečnou přepravu osoby na invalidním vozíku.
   </t>
  </si>
  <si>
    <t>D+M+PH Soubor nábytku A) + B) + C) + D): A) 1 ks kombinovaná skříň - vxšxh 180x80x42 cm, ve spodní části 4 zásuvky, v horní části uzamykatelná dvoukřídlá se 2 policemi, B) 1 ks skříň - vxšxh 180x80x42 cm, uzamykatelná dvoukřídlá se 4 policemi, C) 1 ks kombinovaná skříň - vxšxh 180x80x42 cm, ve spodní části  uzamykatelná dvoukřídlá se 2 policemi, v horní části otevřená se 2 policemi, D) 1 ks šatní skříň - vxšxh 180x80x42 cm,  uzamykatelná dvoukřídlá, vertikálně půlená, v levé polovině šatní tyč v pravé polovině 3 police. Vše v provedení: barva bílá/světlá bříza, hrany ABS v barvě skříně, úchyty hliníkové zaoblené; tolerance rozměrů: šířka +/- 1 cm, výška a hloubka +/- 5%.</t>
  </si>
  <si>
    <t>D+M+PH Botník = nízký regál otevřený s pevnými bočnicemi, vxšxh 90x120x42 cm, 2 police, provedení: barva bílá/světlá bříza, hrany ABS v barvě botníku; tolerance rozměrů: šířka +/- 1 cm, výška a hloubka +/- 5%.</t>
  </si>
  <si>
    <t>D+M+PH Židle stohovatelná, kostra kovový profil nerezový leštěný nebo ocelový s odolnou hladkou povrchovou úpravou stříbrnou nebo šedou (práškový lak, elox apod), sedák a opěradlo z mechanicky odolného plastu (PP apod.), rozměry 82x46x45 cm, výška sedu 46 cm, minimální nosnost 120 kg. Barevné provedení plastových částí: 30 ks červená, 30 ks zelená, 30 ks žlutá. Tolerance výšky sedáku +/- 1 cm, tolerance ostatních rozměrů +/- 10%.</t>
  </si>
  <si>
    <t>D+M+PH Stůl - katedra vxšxh 74x180x80 cm, 2 x úložný prostor se 4 uzamykatelnými zásuvkami po obou vnitřních stranách do výšky a hloubky stolu, šířka obou úložných prostorů 40 cm, záda stolu do výšky 50 cm od horní desky, tj. 24 cm nad  úrovní podlahy, deska stolu v provedení odolném proti mechanickému poškození/poškrábání; provedení: barva bílá/světlá bříza, hrany ABS v barvě stolu, úchyty hliníkové zaoblené; tolerance všech rozměrů +/- 5%.</t>
  </si>
  <si>
    <t>Poznámka k položce:_x000D_
Světelný tok	5520 lm_x000D_
Výkon	64 W *_x000D_
Rozměry	1195 x 595 x 16 mm_x000D_
Montáž	M600,Přisazené,Sádrokarton,Závěsné_x000D_
Produktová řada	PANEL LGP_x000D_
Krytí	IP 40_x000D_
Tc/ CCT	4000 K_x000D_
Ra/ CRI	&gt; 80_x000D_
Doba života	LED: 50.000 h L90B20 - 100.000 h L80B50_x000D_
Hmotnost	12 kg_x000D_
Tento výrobek obsahuje světelný zdroj s třídou energetické účinnosti	D_x000D_
Tolerance všech parametrů +/- 5% nebo rovnocenný výrobek</t>
  </si>
  <si>
    <t>kabel silový oheň retardující bezhalogenový bez funkční schopnosti při požáru třída reakce na oheň B2cas1d1a1 jádro Cu 0,6/1kV (1-CXKH-R B2) 3x1,5mm2 nebo rovnocenný</t>
  </si>
  <si>
    <t xml:space="preserve">Poznámka k položce:_x000D_
Světelný tok	5520 lm_x000D_
Výkon	64 W *_x000D_
Rozměry	1195 x 595 x 16 mm_x000D_
Montáž	M600,Přisazené,Sádrokarton,Závěsné_x000D_
Produktová řada	PANEL LGP_x000D_
Krytí	IP 40_x000D_
Tc/ CCT	4000 K_x000D_
Ra/ CRI	&gt; 80_x000D_
Doba života	LED: 50.000 h L90B20 - 100.000 h L80B50_x000D_
Hmotnost	12 kg_x000D_
Tolerance všech parametrů +/- 5% nebo rovnocenný výrobek
</t>
  </si>
  <si>
    <t>kabel silový oheň retardující bezhalogenový bez funkční schopnosti při požáru třída reakce na oheň B2cas1d1a1 jádro Cu 0,6/1kV (1-CXKH-R B2) 3x1,5mm2, nebo rovnocenný</t>
  </si>
  <si>
    <t>Poznámka k položce:_x000D_
Světelný tok	5520 lm_x000D_
Výkon	64 W *_x000D_
Rozměry	1195 x 595 x 16 mm_x000D_
Montáž	M600,Přisazené,Sádrokarton,Závěsné_x000D_
Produktová řada	PANEL LGP_x000D_
Krytí	IP 40_x000D_
Tc/ CCT	4000 K_x000D_
Ra/ CRI	&gt; 80_x000D_
Doba života	LED: 50.000 h L90B20 - 100.000 h L80B50_x000D_
Hmotnost	12 kg_x000D_
Tolerance všech parametrů +/- 5% nebo rovnocenný výrobek</t>
  </si>
  <si>
    <t>D+M+PH Interaktivní koberec pro 1. oddělení vel. cca. 4,0 x 4,0 m s motivem silnice, základní barva šedá, krátký vlas; tolerance rozměrů +/- 20%</t>
  </si>
  <si>
    <t>D+M+PH Interaktivní koberec pro 2. oddělení vel. cca. 4,5 x 3,0 m s motivem silnice, základní barva šedá, krátký vlas; tolerance rozměrů +/- 20%</t>
  </si>
  <si>
    <t>D+M+PH Interaktivní koberec pro 3. oddělení vel. cca. 4,5 x 3,5 m s motivem silnice, základní barva zelená, krátký vlas; tolerance rozměrů +/- 20%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</si>
</sst>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7"/>
      <color rgb="FF96969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 style="thin">
        <color auto="1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3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4" fontId="7" fillId="0" borderId="1" xfId="0" applyNumberFormat="1" applyFont="1" applyBorder="1" applyAlignment="1" applyProtection="1"/>
    <xf numFmtId="0" fontId="8" fillId="0" borderId="32" xfId="0" applyFont="1" applyBorder="1" applyAlignment="1" applyProtection="1"/>
    <xf numFmtId="0" fontId="20" fillId="0" borderId="1" xfId="0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</xf>
    <xf numFmtId="167" fontId="20" fillId="0" borderId="1" xfId="0" applyNumberFormat="1" applyFont="1" applyBorder="1" applyAlignment="1" applyProtection="1">
      <alignment vertical="center"/>
    </xf>
    <xf numFmtId="4" fontId="20" fillId="0" borderId="1" xfId="0" applyNumberFormat="1" applyFont="1" applyBorder="1" applyAlignment="1" applyProtection="1">
      <alignment vertical="center"/>
    </xf>
    <xf numFmtId="0" fontId="20" fillId="0" borderId="32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center" vertical="center"/>
    </xf>
    <xf numFmtId="49" fontId="36" fillId="0" borderId="1" xfId="0" applyNumberFormat="1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center" vertical="center" wrapText="1"/>
    </xf>
    <xf numFmtId="167" fontId="36" fillId="0" borderId="1" xfId="0" applyNumberFormat="1" applyFont="1" applyBorder="1" applyAlignment="1" applyProtection="1">
      <alignment vertical="center"/>
    </xf>
    <xf numFmtId="4" fontId="36" fillId="0" borderId="1" xfId="0" applyNumberFormat="1" applyFont="1" applyBorder="1" applyAlignment="1" applyProtection="1">
      <alignment vertical="center"/>
    </xf>
    <xf numFmtId="0" fontId="36" fillId="0" borderId="32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/>
    </xf>
    <xf numFmtId="0" fontId="35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167" fontId="10" fillId="0" borderId="1" xfId="0" applyNumberFormat="1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33" fillId="0" borderId="1" xfId="0" applyFont="1" applyBorder="1" applyAlignment="1" applyProtection="1">
      <alignment horizontal="left" vertical="center"/>
    </xf>
    <xf numFmtId="0" fontId="34" fillId="0" borderId="1" xfId="1" applyFont="1" applyBorder="1" applyAlignment="1" applyProtection="1">
      <alignment vertical="center" wrapText="1"/>
    </xf>
    <xf numFmtId="0" fontId="0" fillId="0" borderId="32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 wrapText="1"/>
    </xf>
    <xf numFmtId="0" fontId="0" fillId="0" borderId="33" xfId="0" applyFont="1" applyBorder="1" applyAlignment="1" applyProtection="1">
      <alignment vertical="center"/>
    </xf>
    <xf numFmtId="0" fontId="50" fillId="0" borderId="33" xfId="0" applyFont="1" applyBorder="1" applyAlignment="1" applyProtection="1">
      <alignment vertical="center" wrapText="1"/>
    </xf>
    <xf numFmtId="4" fontId="20" fillId="4" borderId="23" xfId="0" applyNumberFormat="1" applyFont="1" applyFill="1" applyBorder="1" applyAlignment="1" applyProtection="1">
      <alignment vertical="center"/>
    </xf>
    <xf numFmtId="4" fontId="36" fillId="4" borderId="23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2142001" TargetMode="External"/><Relationship Id="rId18" Type="http://schemas.openxmlformats.org/officeDocument/2006/relationships/hyperlink" Target="https://podminky.urs.cz/item/CS_URS_2023_02/952901111" TargetMode="External"/><Relationship Id="rId26" Type="http://schemas.openxmlformats.org/officeDocument/2006/relationships/hyperlink" Target="https://podminky.urs.cz/item/CS_URS_2023_02/965081213" TargetMode="External"/><Relationship Id="rId39" Type="http://schemas.openxmlformats.org/officeDocument/2006/relationships/hyperlink" Target="https://podminky.urs.cz/item/CS_URS_2023_02/725331111" TargetMode="External"/><Relationship Id="rId21" Type="http://schemas.openxmlformats.org/officeDocument/2006/relationships/hyperlink" Target="https://podminky.urs.cz/item/CS_URS_2023_02/971033641" TargetMode="External"/><Relationship Id="rId34" Type="http://schemas.openxmlformats.org/officeDocument/2006/relationships/hyperlink" Target="https://podminky.urs.cz/item/CS_URS_2023_02/725330820" TargetMode="External"/><Relationship Id="rId42" Type="http://schemas.openxmlformats.org/officeDocument/2006/relationships/hyperlink" Target="https://podminky.urs.cz/item/CS_URS_2023_02/725219102" TargetMode="External"/><Relationship Id="rId47" Type="http://schemas.openxmlformats.org/officeDocument/2006/relationships/hyperlink" Target="https://podminky.urs.cz/item/CS_URS_2023_02/725291621" TargetMode="External"/><Relationship Id="rId50" Type="http://schemas.openxmlformats.org/officeDocument/2006/relationships/hyperlink" Target="https://podminky.urs.cz/item/CS_URS_2023_02/998725102" TargetMode="External"/><Relationship Id="rId55" Type="http://schemas.openxmlformats.org/officeDocument/2006/relationships/hyperlink" Target="https://podminky.urs.cz/item/CS_URS_2023_02/763431801" TargetMode="External"/><Relationship Id="rId63" Type="http://schemas.openxmlformats.org/officeDocument/2006/relationships/hyperlink" Target="https://podminky.urs.cz/item/CS_URS_2023_02/998766101" TargetMode="External"/><Relationship Id="rId68" Type="http://schemas.openxmlformats.org/officeDocument/2006/relationships/hyperlink" Target="https://podminky.urs.cz/item/CS_URS_2023_02/998771101" TargetMode="External"/><Relationship Id="rId76" Type="http://schemas.openxmlformats.org/officeDocument/2006/relationships/hyperlink" Target="https://podminky.urs.cz/item/CS_URS_2023_02/783315101" TargetMode="External"/><Relationship Id="rId7" Type="http://schemas.openxmlformats.org/officeDocument/2006/relationships/hyperlink" Target="https://podminky.urs.cz/item/CS_URS_2023_02/611311132" TargetMode="External"/><Relationship Id="rId71" Type="http://schemas.openxmlformats.org/officeDocument/2006/relationships/hyperlink" Target="https://podminky.urs.cz/item/CS_URS_2023_02/781474115" TargetMode="External"/><Relationship Id="rId2" Type="http://schemas.openxmlformats.org/officeDocument/2006/relationships/hyperlink" Target="https://podminky.urs.cz/item/CS_URS_2023_02/342272225" TargetMode="External"/><Relationship Id="rId16" Type="http://schemas.openxmlformats.org/officeDocument/2006/relationships/hyperlink" Target="https://podminky.urs.cz/item/CS_URS_2023_02/642942111" TargetMode="External"/><Relationship Id="rId29" Type="http://schemas.openxmlformats.org/officeDocument/2006/relationships/hyperlink" Target="https://podminky.urs.cz/item/CS_URS_2023_02/997013501" TargetMode="External"/><Relationship Id="rId11" Type="http://schemas.openxmlformats.org/officeDocument/2006/relationships/hyperlink" Target="https://podminky.urs.cz/item/CS_URS_2023_02/612321121" TargetMode="External"/><Relationship Id="rId24" Type="http://schemas.openxmlformats.org/officeDocument/2006/relationships/hyperlink" Target="https://podminky.urs.cz/item/CS_URS_2023_02/978013141" TargetMode="External"/><Relationship Id="rId32" Type="http://schemas.openxmlformats.org/officeDocument/2006/relationships/hyperlink" Target="https://podminky.urs.cz/item/CS_URS_2023_02/998018001" TargetMode="External"/><Relationship Id="rId37" Type="http://schemas.openxmlformats.org/officeDocument/2006/relationships/hyperlink" Target="https://podminky.urs.cz/item/CS_URS_2023_02/725860811" TargetMode="External"/><Relationship Id="rId40" Type="http://schemas.openxmlformats.org/officeDocument/2006/relationships/hyperlink" Target="https://podminky.urs.cz/item/CS_URS_2023_02/725821312" TargetMode="External"/><Relationship Id="rId45" Type="http://schemas.openxmlformats.org/officeDocument/2006/relationships/hyperlink" Target="https://podminky.urs.cz/item/CS_URS_2023_02/725869101" TargetMode="External"/><Relationship Id="rId53" Type="http://schemas.openxmlformats.org/officeDocument/2006/relationships/hyperlink" Target="https://podminky.urs.cz/item/CS_URS_2023_02/726191001" TargetMode="External"/><Relationship Id="rId58" Type="http://schemas.openxmlformats.org/officeDocument/2006/relationships/hyperlink" Target="https://podminky.urs.cz/item/CS_URS_2023_02/766211811" TargetMode="External"/><Relationship Id="rId66" Type="http://schemas.openxmlformats.org/officeDocument/2006/relationships/hyperlink" Target="https://podminky.urs.cz/item/CS_URS_2023_02/771151024" TargetMode="External"/><Relationship Id="rId74" Type="http://schemas.openxmlformats.org/officeDocument/2006/relationships/hyperlink" Target="https://podminky.urs.cz/item/CS_URS_2023_02/781495115" TargetMode="External"/><Relationship Id="rId79" Type="http://schemas.openxmlformats.org/officeDocument/2006/relationships/hyperlink" Target="https://podminky.urs.cz/item/CS_URS_2023_02/784181121" TargetMode="External"/><Relationship Id="rId5" Type="http://schemas.openxmlformats.org/officeDocument/2006/relationships/hyperlink" Target="https://podminky.urs.cz/item/CS_URS_2023_02/611325101" TargetMode="External"/><Relationship Id="rId61" Type="http://schemas.openxmlformats.org/officeDocument/2006/relationships/hyperlink" Target="https://podminky.urs.cz/item/CS_URS_2023_02/766660001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podminky.urs.cz/item/CS_URS_2023_02/612131101" TargetMode="External"/><Relationship Id="rId19" Type="http://schemas.openxmlformats.org/officeDocument/2006/relationships/hyperlink" Target="https://podminky.urs.cz/item/CS_URS_2023_02/953941211" TargetMode="External"/><Relationship Id="rId31" Type="http://schemas.openxmlformats.org/officeDocument/2006/relationships/hyperlink" Target="https://podminky.urs.cz/item/CS_URS_2023_02/997013631" TargetMode="External"/><Relationship Id="rId44" Type="http://schemas.openxmlformats.org/officeDocument/2006/relationships/hyperlink" Target="https://podminky.urs.cz/item/CS_URS_2023_02/725861102" TargetMode="External"/><Relationship Id="rId52" Type="http://schemas.openxmlformats.org/officeDocument/2006/relationships/hyperlink" Target="https://podminky.urs.cz/item/CS_URS_2023_02/726191011" TargetMode="External"/><Relationship Id="rId60" Type="http://schemas.openxmlformats.org/officeDocument/2006/relationships/hyperlink" Target="https://podminky.urs.cz/item/CS_URS_2023_02/766691914" TargetMode="External"/><Relationship Id="rId65" Type="http://schemas.openxmlformats.org/officeDocument/2006/relationships/hyperlink" Target="https://podminky.urs.cz/item/CS_URS_2023_02/998767101" TargetMode="External"/><Relationship Id="rId73" Type="http://schemas.openxmlformats.org/officeDocument/2006/relationships/hyperlink" Target="https://podminky.urs.cz/item/CS_URS_2023_02/781492251" TargetMode="External"/><Relationship Id="rId78" Type="http://schemas.openxmlformats.org/officeDocument/2006/relationships/hyperlink" Target="https://podminky.urs.cz/item/CS_URS_2023_02/784121001" TargetMode="External"/><Relationship Id="rId81" Type="http://schemas.openxmlformats.org/officeDocument/2006/relationships/hyperlink" Target="https://podminky.urs.cz/item/CS_URS_2023_02/784660111" TargetMode="External"/><Relationship Id="rId4" Type="http://schemas.openxmlformats.org/officeDocument/2006/relationships/hyperlink" Target="https://podminky.urs.cz/item/CS_URS_2023_02/611325412" TargetMode="External"/><Relationship Id="rId9" Type="http://schemas.openxmlformats.org/officeDocument/2006/relationships/hyperlink" Target="https://podminky.urs.cz/item/CS_URS_2023_02/612325101" TargetMode="External"/><Relationship Id="rId14" Type="http://schemas.openxmlformats.org/officeDocument/2006/relationships/hyperlink" Target="https://podminky.urs.cz/item/CS_URS_2023_02/612131121" TargetMode="External"/><Relationship Id="rId22" Type="http://schemas.openxmlformats.org/officeDocument/2006/relationships/hyperlink" Target="https://podminky.urs.cz/item/CS_URS_2023_02/974031666" TargetMode="External"/><Relationship Id="rId27" Type="http://schemas.openxmlformats.org/officeDocument/2006/relationships/hyperlink" Target="https://podminky.urs.cz/item/CS_URS_2023_02/965081611" TargetMode="External"/><Relationship Id="rId30" Type="http://schemas.openxmlformats.org/officeDocument/2006/relationships/hyperlink" Target="https://podminky.urs.cz/item/CS_URS_2023_02/997013509" TargetMode="External"/><Relationship Id="rId35" Type="http://schemas.openxmlformats.org/officeDocument/2006/relationships/hyperlink" Target="https://podminky.urs.cz/item/CS_URS_2023_02/725820801" TargetMode="External"/><Relationship Id="rId43" Type="http://schemas.openxmlformats.org/officeDocument/2006/relationships/hyperlink" Target="https://podminky.urs.cz/item/CS_URS_2023_02/725822611" TargetMode="External"/><Relationship Id="rId48" Type="http://schemas.openxmlformats.org/officeDocument/2006/relationships/hyperlink" Target="https://podminky.urs.cz/item/CS_URS_2023_02/725291706" TargetMode="External"/><Relationship Id="rId56" Type="http://schemas.openxmlformats.org/officeDocument/2006/relationships/hyperlink" Target="https://podminky.urs.cz/item/CS_URS_2023_02/763121590" TargetMode="External"/><Relationship Id="rId64" Type="http://schemas.openxmlformats.org/officeDocument/2006/relationships/hyperlink" Target="https://podminky.urs.cz/item/CS_URS_2023_02/767649194" TargetMode="External"/><Relationship Id="rId69" Type="http://schemas.openxmlformats.org/officeDocument/2006/relationships/hyperlink" Target="https://podminky.urs.cz/item/CS_URS_2023_02/781121011" TargetMode="External"/><Relationship Id="rId77" Type="http://schemas.openxmlformats.org/officeDocument/2006/relationships/hyperlink" Target="https://podminky.urs.cz/item/CS_URS_2023_02/783317101" TargetMode="External"/><Relationship Id="rId8" Type="http://schemas.openxmlformats.org/officeDocument/2006/relationships/hyperlink" Target="https://podminky.urs.cz/item/CS_URS_2023_02/612325412" TargetMode="External"/><Relationship Id="rId51" Type="http://schemas.openxmlformats.org/officeDocument/2006/relationships/hyperlink" Target="https://podminky.urs.cz/item/CS_URS_2023_02/726131204" TargetMode="External"/><Relationship Id="rId72" Type="http://schemas.openxmlformats.org/officeDocument/2006/relationships/hyperlink" Target="https://podminky.urs.cz/item/CS_URS_2023_02/781492211" TargetMode="External"/><Relationship Id="rId80" Type="http://schemas.openxmlformats.org/officeDocument/2006/relationships/hyperlink" Target="https://podminky.urs.cz/item/CS_URS_2023_02/784211101" TargetMode="External"/><Relationship Id="rId3" Type="http://schemas.openxmlformats.org/officeDocument/2006/relationships/hyperlink" Target="https://podminky.urs.cz/item/CS_URS_2023_02/342291121" TargetMode="External"/><Relationship Id="rId12" Type="http://schemas.openxmlformats.org/officeDocument/2006/relationships/hyperlink" Target="https://podminky.urs.cz/item/CS_URS_2023_02/612321191" TargetMode="External"/><Relationship Id="rId17" Type="http://schemas.openxmlformats.org/officeDocument/2006/relationships/hyperlink" Target="https://podminky.urs.cz/item/CS_URS_2023_02/949101111" TargetMode="External"/><Relationship Id="rId25" Type="http://schemas.openxmlformats.org/officeDocument/2006/relationships/hyperlink" Target="https://podminky.urs.cz/item/CS_URS_2023_02/978059541" TargetMode="External"/><Relationship Id="rId33" Type="http://schemas.openxmlformats.org/officeDocument/2006/relationships/hyperlink" Target="https://podminky.urs.cz/item/CS_URS_2023_02/725210821" TargetMode="External"/><Relationship Id="rId38" Type="http://schemas.openxmlformats.org/officeDocument/2006/relationships/hyperlink" Target="https://podminky.urs.cz/item/CS_URS_2023_02/725119125" TargetMode="External"/><Relationship Id="rId46" Type="http://schemas.openxmlformats.org/officeDocument/2006/relationships/hyperlink" Target="https://podminky.urs.cz/item/CS_URS_2023_02/725291511" TargetMode="External"/><Relationship Id="rId59" Type="http://schemas.openxmlformats.org/officeDocument/2006/relationships/hyperlink" Target="https://podminky.urs.cz/item/CS_URS_2023_02/766491851" TargetMode="External"/><Relationship Id="rId67" Type="http://schemas.openxmlformats.org/officeDocument/2006/relationships/hyperlink" Target="https://podminky.urs.cz/item/CS_URS_2023_02/771591115" TargetMode="External"/><Relationship Id="rId20" Type="http://schemas.openxmlformats.org/officeDocument/2006/relationships/hyperlink" Target="https://podminky.urs.cz/item/CS_URS_2023_02/962031132" TargetMode="External"/><Relationship Id="rId41" Type="http://schemas.openxmlformats.org/officeDocument/2006/relationships/hyperlink" Target="https://podminky.urs.cz/item/CS_URS_2023_02/725211601" TargetMode="External"/><Relationship Id="rId54" Type="http://schemas.openxmlformats.org/officeDocument/2006/relationships/hyperlink" Target="https://podminky.urs.cz/item/CS_URS_2023_02/998726112" TargetMode="External"/><Relationship Id="rId62" Type="http://schemas.openxmlformats.org/officeDocument/2006/relationships/hyperlink" Target="https://podminky.urs.cz/item/CS_URS_2023_02/766660730" TargetMode="External"/><Relationship Id="rId70" Type="http://schemas.openxmlformats.org/officeDocument/2006/relationships/hyperlink" Target="https://podminky.urs.cz/item/CS_URS_2023_02/781474114" TargetMode="External"/><Relationship Id="rId75" Type="http://schemas.openxmlformats.org/officeDocument/2006/relationships/hyperlink" Target="https://podminky.urs.cz/item/CS_URS_2023_02/998781101" TargetMode="External"/><Relationship Id="rId83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317168012" TargetMode="External"/><Relationship Id="rId6" Type="http://schemas.openxmlformats.org/officeDocument/2006/relationships/hyperlink" Target="https://podminky.urs.cz/item/CS_URS_2023_02/611131121" TargetMode="External"/><Relationship Id="rId15" Type="http://schemas.openxmlformats.org/officeDocument/2006/relationships/hyperlink" Target="https://podminky.urs.cz/item/CS_URS_2023_02/612311131" TargetMode="External"/><Relationship Id="rId23" Type="http://schemas.openxmlformats.org/officeDocument/2006/relationships/hyperlink" Target="https://podminky.urs.cz/item/CS_URS_2023_02/978011141" TargetMode="External"/><Relationship Id="rId28" Type="http://schemas.openxmlformats.org/officeDocument/2006/relationships/hyperlink" Target="https://podminky.urs.cz/item/CS_URS_2023_02/997013211" TargetMode="External"/><Relationship Id="rId36" Type="http://schemas.openxmlformats.org/officeDocument/2006/relationships/hyperlink" Target="https://podminky.urs.cz/item/CS_URS_2023_02/725820802" TargetMode="External"/><Relationship Id="rId49" Type="http://schemas.openxmlformats.org/officeDocument/2006/relationships/hyperlink" Target="https://podminky.urs.cz/item/CS_URS_2023_02/725291722" TargetMode="External"/><Relationship Id="rId57" Type="http://schemas.openxmlformats.org/officeDocument/2006/relationships/hyperlink" Target="https://podminky.urs.cz/item/CS_URS_2023_02/9987633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49101111" TargetMode="External"/><Relationship Id="rId13" Type="http://schemas.openxmlformats.org/officeDocument/2006/relationships/hyperlink" Target="https://podminky.urs.cz/item/CS_URS_2023_02/997013509" TargetMode="External"/><Relationship Id="rId18" Type="http://schemas.openxmlformats.org/officeDocument/2006/relationships/hyperlink" Target="https://podminky.urs.cz/item/CS_URS_2023_02/998741202" TargetMode="External"/><Relationship Id="rId26" Type="http://schemas.openxmlformats.org/officeDocument/2006/relationships/hyperlink" Target="https://podminky.urs.cz/item/CS_URS_2023_02/998766202" TargetMode="External"/><Relationship Id="rId39" Type="http://schemas.openxmlformats.org/officeDocument/2006/relationships/hyperlink" Target="https://podminky.urs.cz/item/CS_URS_2023_02/783315101" TargetMode="External"/><Relationship Id="rId3" Type="http://schemas.openxmlformats.org/officeDocument/2006/relationships/hyperlink" Target="https://podminky.urs.cz/item/CS_URS_2023_02/612311131" TargetMode="External"/><Relationship Id="rId21" Type="http://schemas.openxmlformats.org/officeDocument/2006/relationships/hyperlink" Target="https://podminky.urs.cz/item/CS_URS_2023_02/998763402" TargetMode="External"/><Relationship Id="rId34" Type="http://schemas.openxmlformats.org/officeDocument/2006/relationships/hyperlink" Target="https://podminky.urs.cz/item/CS_URS_2023_02/781474115" TargetMode="External"/><Relationship Id="rId42" Type="http://schemas.openxmlformats.org/officeDocument/2006/relationships/hyperlink" Target="https://podminky.urs.cz/item/CS_URS_2023_02/784171001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978059541" TargetMode="External"/><Relationship Id="rId12" Type="http://schemas.openxmlformats.org/officeDocument/2006/relationships/hyperlink" Target="https://podminky.urs.cz/item/CS_URS_2023_02/997013501" TargetMode="External"/><Relationship Id="rId17" Type="http://schemas.openxmlformats.org/officeDocument/2006/relationships/hyperlink" Target="https://podminky.urs.cz/item/CS_URS_2023_02/741810001" TargetMode="External"/><Relationship Id="rId25" Type="http://schemas.openxmlformats.org/officeDocument/2006/relationships/hyperlink" Target="https://podminky.urs.cz/item/CS_URS_2023_02/766660729" TargetMode="External"/><Relationship Id="rId33" Type="http://schemas.openxmlformats.org/officeDocument/2006/relationships/hyperlink" Target="https://podminky.urs.cz/item/CS_URS_2023_02/781121011" TargetMode="External"/><Relationship Id="rId38" Type="http://schemas.openxmlformats.org/officeDocument/2006/relationships/hyperlink" Target="https://podminky.urs.cz/item/CS_URS_2023_02/783806805" TargetMode="External"/><Relationship Id="rId46" Type="http://schemas.openxmlformats.org/officeDocument/2006/relationships/hyperlink" Target="https://podminky.urs.cz/item/CS_URS_2023_02/998786202" TargetMode="External"/><Relationship Id="rId2" Type="http://schemas.openxmlformats.org/officeDocument/2006/relationships/hyperlink" Target="https://podminky.urs.cz/item/CS_URS_2023_02/612131121" TargetMode="External"/><Relationship Id="rId16" Type="http://schemas.openxmlformats.org/officeDocument/2006/relationships/hyperlink" Target="https://podminky.urs.cz/item/CS_URS_2023_02/741120201" TargetMode="External"/><Relationship Id="rId20" Type="http://schemas.openxmlformats.org/officeDocument/2006/relationships/hyperlink" Target="https://podminky.urs.cz/item/CS_URS_2023_02/763131914" TargetMode="External"/><Relationship Id="rId29" Type="http://schemas.openxmlformats.org/officeDocument/2006/relationships/hyperlink" Target="https://podminky.urs.cz/item/CS_URS_2023_02/776121112" TargetMode="External"/><Relationship Id="rId41" Type="http://schemas.openxmlformats.org/officeDocument/2006/relationships/hyperlink" Target="https://podminky.urs.cz/item/CS_URS_2023_02/784121001" TargetMode="External"/><Relationship Id="rId1" Type="http://schemas.openxmlformats.org/officeDocument/2006/relationships/hyperlink" Target="https://podminky.urs.cz/item/CS_URS_2023_02/612325412" TargetMode="External"/><Relationship Id="rId6" Type="http://schemas.openxmlformats.org/officeDocument/2006/relationships/hyperlink" Target="https://podminky.urs.cz/item/CS_URS_2023_02/978013141" TargetMode="External"/><Relationship Id="rId11" Type="http://schemas.openxmlformats.org/officeDocument/2006/relationships/hyperlink" Target="https://podminky.urs.cz/item/CS_URS_2023_02/997013212" TargetMode="External"/><Relationship Id="rId24" Type="http://schemas.openxmlformats.org/officeDocument/2006/relationships/hyperlink" Target="https://podminky.urs.cz/item/CS_URS_2023_02/766660728" TargetMode="External"/><Relationship Id="rId32" Type="http://schemas.openxmlformats.org/officeDocument/2006/relationships/hyperlink" Target="https://podminky.urs.cz/item/CS_URS_2023_02/998776202" TargetMode="External"/><Relationship Id="rId37" Type="http://schemas.openxmlformats.org/officeDocument/2006/relationships/hyperlink" Target="https://podminky.urs.cz/item/CS_URS_2023_02/783306801" TargetMode="External"/><Relationship Id="rId40" Type="http://schemas.openxmlformats.org/officeDocument/2006/relationships/hyperlink" Target="https://podminky.urs.cz/item/CS_URS_2023_02/783317101" TargetMode="External"/><Relationship Id="rId45" Type="http://schemas.openxmlformats.org/officeDocument/2006/relationships/hyperlink" Target="https://podminky.urs.cz/item/CS_URS_2023_02/784211101" TargetMode="External"/><Relationship Id="rId5" Type="http://schemas.openxmlformats.org/officeDocument/2006/relationships/hyperlink" Target="https://podminky.urs.cz/item/CS_URS_2023_02/965046119" TargetMode="External"/><Relationship Id="rId15" Type="http://schemas.openxmlformats.org/officeDocument/2006/relationships/hyperlink" Target="https://podminky.urs.cz/item/CS_URS_2023_02/998018002" TargetMode="External"/><Relationship Id="rId23" Type="http://schemas.openxmlformats.org/officeDocument/2006/relationships/hyperlink" Target="https://podminky.urs.cz/item/CS_URS_2023_02/766660002" TargetMode="External"/><Relationship Id="rId28" Type="http://schemas.openxmlformats.org/officeDocument/2006/relationships/hyperlink" Target="https://podminky.urs.cz/item/CS_URS_2023_02/776410811" TargetMode="External"/><Relationship Id="rId36" Type="http://schemas.openxmlformats.org/officeDocument/2006/relationships/hyperlink" Target="https://podminky.urs.cz/item/CS_URS_2023_02/998781202" TargetMode="External"/><Relationship Id="rId10" Type="http://schemas.openxmlformats.org/officeDocument/2006/relationships/hyperlink" Target="https://podminky.urs.cz/item/CS_URS_2023_02/997002611" TargetMode="External"/><Relationship Id="rId19" Type="http://schemas.openxmlformats.org/officeDocument/2006/relationships/hyperlink" Target="https://podminky.urs.cz/item/CS_URS_2023_02/763131411" TargetMode="External"/><Relationship Id="rId31" Type="http://schemas.openxmlformats.org/officeDocument/2006/relationships/hyperlink" Target="https://podminky.urs.cz/item/CS_URS_2023_02/776411111" TargetMode="External"/><Relationship Id="rId44" Type="http://schemas.openxmlformats.org/officeDocument/2006/relationships/hyperlink" Target="https://podminky.urs.cz/item/CS_URS_2023_02/784181121" TargetMode="External"/><Relationship Id="rId4" Type="http://schemas.openxmlformats.org/officeDocument/2006/relationships/hyperlink" Target="https://podminky.urs.cz/item/CS_URS_2023_02/965046111" TargetMode="External"/><Relationship Id="rId9" Type="http://schemas.openxmlformats.org/officeDocument/2006/relationships/hyperlink" Target="https://podminky.urs.cz/item/CS_URS_2023_02/952901111" TargetMode="External"/><Relationship Id="rId14" Type="http://schemas.openxmlformats.org/officeDocument/2006/relationships/hyperlink" Target="https://podminky.urs.cz/item/CS_URS_2023_02/997013631" TargetMode="External"/><Relationship Id="rId22" Type="http://schemas.openxmlformats.org/officeDocument/2006/relationships/hyperlink" Target="https://podminky.urs.cz/item/CS_URS_2023_02/766691914" TargetMode="External"/><Relationship Id="rId27" Type="http://schemas.openxmlformats.org/officeDocument/2006/relationships/hyperlink" Target="https://podminky.urs.cz/item/CS_URS_2023_02/776201811" TargetMode="External"/><Relationship Id="rId30" Type="http://schemas.openxmlformats.org/officeDocument/2006/relationships/hyperlink" Target="https://podminky.urs.cz/item/CS_URS_2023_02/776221111" TargetMode="External"/><Relationship Id="rId35" Type="http://schemas.openxmlformats.org/officeDocument/2006/relationships/hyperlink" Target="https://podminky.urs.cz/item/CS_URS_2023_02/781492251" TargetMode="External"/><Relationship Id="rId43" Type="http://schemas.openxmlformats.org/officeDocument/2006/relationships/hyperlink" Target="https://podminky.urs.cz/item/CS_URS_2023_02/78417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02611" TargetMode="External"/><Relationship Id="rId13" Type="http://schemas.openxmlformats.org/officeDocument/2006/relationships/hyperlink" Target="https://podminky.urs.cz/item/CS_URS_2023_02/998018002" TargetMode="External"/><Relationship Id="rId18" Type="http://schemas.openxmlformats.org/officeDocument/2006/relationships/hyperlink" Target="https://podminky.urs.cz/item/CS_URS_2023_02/763131914" TargetMode="External"/><Relationship Id="rId26" Type="http://schemas.openxmlformats.org/officeDocument/2006/relationships/hyperlink" Target="https://podminky.urs.cz/item/CS_URS_2023_02/783806805" TargetMode="External"/><Relationship Id="rId3" Type="http://schemas.openxmlformats.org/officeDocument/2006/relationships/hyperlink" Target="https://podminky.urs.cz/item/CS_URS_2023_02/612131121" TargetMode="External"/><Relationship Id="rId21" Type="http://schemas.openxmlformats.org/officeDocument/2006/relationships/hyperlink" Target="https://podminky.urs.cz/item/CS_URS_2023_02/766660002" TargetMode="External"/><Relationship Id="rId34" Type="http://schemas.openxmlformats.org/officeDocument/2006/relationships/hyperlink" Target="https://podminky.urs.cz/item/CS_URS_2023_02/998786202" TargetMode="External"/><Relationship Id="rId7" Type="http://schemas.openxmlformats.org/officeDocument/2006/relationships/hyperlink" Target="https://podminky.urs.cz/item/CS_URS_2023_02/952901111" TargetMode="External"/><Relationship Id="rId12" Type="http://schemas.openxmlformats.org/officeDocument/2006/relationships/hyperlink" Target="https://podminky.urs.cz/item/CS_URS_2023_02/997013631" TargetMode="External"/><Relationship Id="rId17" Type="http://schemas.openxmlformats.org/officeDocument/2006/relationships/hyperlink" Target="https://podminky.urs.cz/item/CS_URS_2023_02/763131411" TargetMode="External"/><Relationship Id="rId25" Type="http://schemas.openxmlformats.org/officeDocument/2006/relationships/hyperlink" Target="https://podminky.urs.cz/item/CS_URS_2023_02/783306801" TargetMode="External"/><Relationship Id="rId33" Type="http://schemas.openxmlformats.org/officeDocument/2006/relationships/hyperlink" Target="https://podminky.urs.cz/item/CS_URS_2023_02/784211101" TargetMode="External"/><Relationship Id="rId2" Type="http://schemas.openxmlformats.org/officeDocument/2006/relationships/hyperlink" Target="https://podminky.urs.cz/item/CS_URS_2023_02/612325412" TargetMode="External"/><Relationship Id="rId16" Type="http://schemas.openxmlformats.org/officeDocument/2006/relationships/hyperlink" Target="https://podminky.urs.cz/item/CS_URS_2023_02/998741202" TargetMode="External"/><Relationship Id="rId20" Type="http://schemas.openxmlformats.org/officeDocument/2006/relationships/hyperlink" Target="https://podminky.urs.cz/item/CS_URS_2023_02/766691914" TargetMode="External"/><Relationship Id="rId29" Type="http://schemas.openxmlformats.org/officeDocument/2006/relationships/hyperlink" Target="https://podminky.urs.cz/item/CS_URS_2023_02/784121001" TargetMode="External"/><Relationship Id="rId1" Type="http://schemas.openxmlformats.org/officeDocument/2006/relationships/hyperlink" Target="https://podminky.urs.cz/item/CS_URS_2023_02/619991001" TargetMode="External"/><Relationship Id="rId6" Type="http://schemas.openxmlformats.org/officeDocument/2006/relationships/hyperlink" Target="https://podminky.urs.cz/item/CS_URS_2023_02/949101111" TargetMode="External"/><Relationship Id="rId11" Type="http://schemas.openxmlformats.org/officeDocument/2006/relationships/hyperlink" Target="https://podminky.urs.cz/item/CS_URS_2023_02/997013509" TargetMode="External"/><Relationship Id="rId24" Type="http://schemas.openxmlformats.org/officeDocument/2006/relationships/hyperlink" Target="https://podminky.urs.cz/item/CS_URS_2023_02/998766202" TargetMode="External"/><Relationship Id="rId32" Type="http://schemas.openxmlformats.org/officeDocument/2006/relationships/hyperlink" Target="https://podminky.urs.cz/item/CS_URS_2023_02/784181121" TargetMode="External"/><Relationship Id="rId5" Type="http://schemas.openxmlformats.org/officeDocument/2006/relationships/hyperlink" Target="https://podminky.urs.cz/item/CS_URS_2023_02/978013141" TargetMode="External"/><Relationship Id="rId15" Type="http://schemas.openxmlformats.org/officeDocument/2006/relationships/hyperlink" Target="https://podminky.urs.cz/item/CS_URS_2023_02/741810001" TargetMode="External"/><Relationship Id="rId23" Type="http://schemas.openxmlformats.org/officeDocument/2006/relationships/hyperlink" Target="https://podminky.urs.cz/item/CS_URS_2023_02/766660729" TargetMode="External"/><Relationship Id="rId28" Type="http://schemas.openxmlformats.org/officeDocument/2006/relationships/hyperlink" Target="https://podminky.urs.cz/item/CS_URS_2023_02/783317101" TargetMode="External"/><Relationship Id="rId10" Type="http://schemas.openxmlformats.org/officeDocument/2006/relationships/hyperlink" Target="https://podminky.urs.cz/item/CS_URS_2023_02/997013501" TargetMode="External"/><Relationship Id="rId19" Type="http://schemas.openxmlformats.org/officeDocument/2006/relationships/hyperlink" Target="https://podminky.urs.cz/item/CS_URS_2023_02/998763402" TargetMode="External"/><Relationship Id="rId31" Type="http://schemas.openxmlformats.org/officeDocument/2006/relationships/hyperlink" Target="https://podminky.urs.cz/item/CS_URS_2023_02/784171111" TargetMode="External"/><Relationship Id="rId4" Type="http://schemas.openxmlformats.org/officeDocument/2006/relationships/hyperlink" Target="https://podminky.urs.cz/item/CS_URS_2023_02/612311131" TargetMode="External"/><Relationship Id="rId9" Type="http://schemas.openxmlformats.org/officeDocument/2006/relationships/hyperlink" Target="https://podminky.urs.cz/item/CS_URS_2023_02/997013212" TargetMode="External"/><Relationship Id="rId14" Type="http://schemas.openxmlformats.org/officeDocument/2006/relationships/hyperlink" Target="https://podminky.urs.cz/item/CS_URS_2023_02/741120201" TargetMode="External"/><Relationship Id="rId22" Type="http://schemas.openxmlformats.org/officeDocument/2006/relationships/hyperlink" Target="https://podminky.urs.cz/item/CS_URS_2023_02/766660728" TargetMode="External"/><Relationship Id="rId27" Type="http://schemas.openxmlformats.org/officeDocument/2006/relationships/hyperlink" Target="https://podminky.urs.cz/item/CS_URS_2023_02/783315101" TargetMode="External"/><Relationship Id="rId30" Type="http://schemas.openxmlformats.org/officeDocument/2006/relationships/hyperlink" Target="https://podminky.urs.cz/item/CS_URS_2023_02/784171001" TargetMode="External"/><Relationship Id="rId35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52901111" TargetMode="External"/><Relationship Id="rId13" Type="http://schemas.openxmlformats.org/officeDocument/2006/relationships/hyperlink" Target="https://podminky.urs.cz/item/CS_URS_2023_02/997013631" TargetMode="External"/><Relationship Id="rId18" Type="http://schemas.openxmlformats.org/officeDocument/2006/relationships/hyperlink" Target="https://podminky.urs.cz/item/CS_URS_2023_02/763131411" TargetMode="External"/><Relationship Id="rId26" Type="http://schemas.openxmlformats.org/officeDocument/2006/relationships/hyperlink" Target="https://podminky.urs.cz/item/CS_URS_2023_02/776201811" TargetMode="External"/><Relationship Id="rId39" Type="http://schemas.openxmlformats.org/officeDocument/2006/relationships/hyperlink" Target="https://podminky.urs.cz/item/CS_URS_2023_02/784181121" TargetMode="External"/><Relationship Id="rId3" Type="http://schemas.openxmlformats.org/officeDocument/2006/relationships/hyperlink" Target="https://podminky.urs.cz/item/CS_URS_2023_02/612311131" TargetMode="External"/><Relationship Id="rId21" Type="http://schemas.openxmlformats.org/officeDocument/2006/relationships/hyperlink" Target="https://podminky.urs.cz/item/CS_URS_2023_02/766691914" TargetMode="External"/><Relationship Id="rId34" Type="http://schemas.openxmlformats.org/officeDocument/2006/relationships/hyperlink" Target="https://podminky.urs.cz/item/CS_URS_2023_02/783315101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949101111" TargetMode="External"/><Relationship Id="rId12" Type="http://schemas.openxmlformats.org/officeDocument/2006/relationships/hyperlink" Target="https://podminky.urs.cz/item/CS_URS_2023_02/997013509" TargetMode="External"/><Relationship Id="rId17" Type="http://schemas.openxmlformats.org/officeDocument/2006/relationships/hyperlink" Target="https://podminky.urs.cz/item/CS_URS_2023_02/998741202" TargetMode="External"/><Relationship Id="rId25" Type="http://schemas.openxmlformats.org/officeDocument/2006/relationships/hyperlink" Target="https://podminky.urs.cz/item/CS_URS_2023_02/998766202" TargetMode="External"/><Relationship Id="rId33" Type="http://schemas.openxmlformats.org/officeDocument/2006/relationships/hyperlink" Target="https://podminky.urs.cz/item/CS_URS_2023_02/783806805" TargetMode="External"/><Relationship Id="rId38" Type="http://schemas.openxmlformats.org/officeDocument/2006/relationships/hyperlink" Target="https://podminky.urs.cz/item/CS_URS_2023_02/784171111" TargetMode="External"/><Relationship Id="rId2" Type="http://schemas.openxmlformats.org/officeDocument/2006/relationships/hyperlink" Target="https://podminky.urs.cz/item/CS_URS_2023_02/612131121" TargetMode="External"/><Relationship Id="rId16" Type="http://schemas.openxmlformats.org/officeDocument/2006/relationships/hyperlink" Target="https://podminky.urs.cz/item/CS_URS_2023_02/741810001" TargetMode="External"/><Relationship Id="rId20" Type="http://schemas.openxmlformats.org/officeDocument/2006/relationships/hyperlink" Target="https://podminky.urs.cz/item/CS_URS_2023_02/998763402" TargetMode="External"/><Relationship Id="rId29" Type="http://schemas.openxmlformats.org/officeDocument/2006/relationships/hyperlink" Target="https://podminky.urs.cz/item/CS_URS_2023_02/776221111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2/612325412" TargetMode="External"/><Relationship Id="rId6" Type="http://schemas.openxmlformats.org/officeDocument/2006/relationships/hyperlink" Target="https://podminky.urs.cz/item/CS_URS_2023_02/978013141" TargetMode="External"/><Relationship Id="rId11" Type="http://schemas.openxmlformats.org/officeDocument/2006/relationships/hyperlink" Target="https://podminky.urs.cz/item/CS_URS_2023_02/997013501" TargetMode="External"/><Relationship Id="rId24" Type="http://schemas.openxmlformats.org/officeDocument/2006/relationships/hyperlink" Target="https://podminky.urs.cz/item/CS_URS_2023_02/766660729" TargetMode="External"/><Relationship Id="rId32" Type="http://schemas.openxmlformats.org/officeDocument/2006/relationships/hyperlink" Target="https://podminky.urs.cz/item/CS_URS_2023_02/783306801" TargetMode="External"/><Relationship Id="rId37" Type="http://schemas.openxmlformats.org/officeDocument/2006/relationships/hyperlink" Target="https://podminky.urs.cz/item/CS_URS_2023_02/784171001" TargetMode="External"/><Relationship Id="rId40" Type="http://schemas.openxmlformats.org/officeDocument/2006/relationships/hyperlink" Target="https://podminky.urs.cz/item/CS_URS_2023_02/784211101" TargetMode="External"/><Relationship Id="rId5" Type="http://schemas.openxmlformats.org/officeDocument/2006/relationships/hyperlink" Target="https://podminky.urs.cz/item/CS_URS_2023_02/965046119" TargetMode="External"/><Relationship Id="rId15" Type="http://schemas.openxmlformats.org/officeDocument/2006/relationships/hyperlink" Target="https://podminky.urs.cz/item/CS_URS_2023_02/741120201" TargetMode="External"/><Relationship Id="rId23" Type="http://schemas.openxmlformats.org/officeDocument/2006/relationships/hyperlink" Target="https://podminky.urs.cz/item/CS_URS_2023_02/766660728" TargetMode="External"/><Relationship Id="rId28" Type="http://schemas.openxmlformats.org/officeDocument/2006/relationships/hyperlink" Target="https://podminky.urs.cz/item/CS_URS_2023_02/776121112" TargetMode="External"/><Relationship Id="rId36" Type="http://schemas.openxmlformats.org/officeDocument/2006/relationships/hyperlink" Target="https://podminky.urs.cz/item/CS_URS_2023_02/784121001" TargetMode="External"/><Relationship Id="rId10" Type="http://schemas.openxmlformats.org/officeDocument/2006/relationships/hyperlink" Target="https://podminky.urs.cz/item/CS_URS_2023_02/997013212" TargetMode="External"/><Relationship Id="rId19" Type="http://schemas.openxmlformats.org/officeDocument/2006/relationships/hyperlink" Target="https://podminky.urs.cz/item/CS_URS_2023_02/763131914" TargetMode="External"/><Relationship Id="rId31" Type="http://schemas.openxmlformats.org/officeDocument/2006/relationships/hyperlink" Target="https://podminky.urs.cz/item/CS_URS_2023_02/998776202" TargetMode="External"/><Relationship Id="rId4" Type="http://schemas.openxmlformats.org/officeDocument/2006/relationships/hyperlink" Target="https://podminky.urs.cz/item/CS_URS_2023_02/965046111" TargetMode="External"/><Relationship Id="rId9" Type="http://schemas.openxmlformats.org/officeDocument/2006/relationships/hyperlink" Target="https://podminky.urs.cz/item/CS_URS_2023_02/997002611" TargetMode="External"/><Relationship Id="rId14" Type="http://schemas.openxmlformats.org/officeDocument/2006/relationships/hyperlink" Target="https://podminky.urs.cz/item/CS_URS_2023_02/998018002" TargetMode="External"/><Relationship Id="rId22" Type="http://schemas.openxmlformats.org/officeDocument/2006/relationships/hyperlink" Target="https://podminky.urs.cz/item/CS_URS_2023_02/766660002" TargetMode="External"/><Relationship Id="rId27" Type="http://schemas.openxmlformats.org/officeDocument/2006/relationships/hyperlink" Target="https://podminky.urs.cz/item/CS_URS_2023_02/776410811" TargetMode="External"/><Relationship Id="rId30" Type="http://schemas.openxmlformats.org/officeDocument/2006/relationships/hyperlink" Target="https://podminky.urs.cz/item/CS_URS_2023_02/776411111" TargetMode="External"/><Relationship Id="rId35" Type="http://schemas.openxmlformats.org/officeDocument/2006/relationships/hyperlink" Target="https://podminky.urs.cz/item/CS_URS_2023_02/783317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1" TargetMode="External"/><Relationship Id="rId13" Type="http://schemas.openxmlformats.org/officeDocument/2006/relationships/hyperlink" Target="https://podminky.urs.cz/item/CS_URS_2023_02/766660729" TargetMode="External"/><Relationship Id="rId18" Type="http://schemas.openxmlformats.org/officeDocument/2006/relationships/hyperlink" Target="https://podminky.urs.cz/item/CS_URS_2023_02/998771201" TargetMode="External"/><Relationship Id="rId3" Type="http://schemas.openxmlformats.org/officeDocument/2006/relationships/hyperlink" Target="https://podminky.urs.cz/item/CS_URS_2023_02/965081611" TargetMode="External"/><Relationship Id="rId21" Type="http://schemas.openxmlformats.org/officeDocument/2006/relationships/hyperlink" Target="https://podminky.urs.cz/item/CS_URS_2023_02/783317101" TargetMode="External"/><Relationship Id="rId7" Type="http://schemas.openxmlformats.org/officeDocument/2006/relationships/hyperlink" Target="https://podminky.urs.cz/item/CS_URS_2023_02/997013211" TargetMode="External"/><Relationship Id="rId12" Type="http://schemas.openxmlformats.org/officeDocument/2006/relationships/hyperlink" Target="https://podminky.urs.cz/item/CS_URS_2023_02/766691914" TargetMode="External"/><Relationship Id="rId17" Type="http://schemas.openxmlformats.org/officeDocument/2006/relationships/hyperlink" Target="https://podminky.urs.cz/item/CS_URS_2023_02/771474112" TargetMode="External"/><Relationship Id="rId2" Type="http://schemas.openxmlformats.org/officeDocument/2006/relationships/hyperlink" Target="https://podminky.urs.cz/item/CS_URS_2023_02/965081213" TargetMode="External"/><Relationship Id="rId16" Type="http://schemas.openxmlformats.org/officeDocument/2006/relationships/hyperlink" Target="https://podminky.urs.cz/item/CS_URS_2023_02/771574416" TargetMode="External"/><Relationship Id="rId20" Type="http://schemas.openxmlformats.org/officeDocument/2006/relationships/hyperlink" Target="https://podminky.urs.cz/item/CS_URS_2023_02/783315101" TargetMode="External"/><Relationship Id="rId1" Type="http://schemas.openxmlformats.org/officeDocument/2006/relationships/hyperlink" Target="https://podminky.urs.cz/item/CS_URS_2023_02/619995001" TargetMode="External"/><Relationship Id="rId6" Type="http://schemas.openxmlformats.org/officeDocument/2006/relationships/hyperlink" Target="https://podminky.urs.cz/item/CS_URS_2023_02/997002611" TargetMode="External"/><Relationship Id="rId11" Type="http://schemas.openxmlformats.org/officeDocument/2006/relationships/hyperlink" Target="https://podminky.urs.cz/item/CS_URS_2023_02/998018001" TargetMode="External"/><Relationship Id="rId5" Type="http://schemas.openxmlformats.org/officeDocument/2006/relationships/hyperlink" Target="https://podminky.urs.cz/item/CS_URS_2023_02/965046119" TargetMode="External"/><Relationship Id="rId15" Type="http://schemas.openxmlformats.org/officeDocument/2006/relationships/hyperlink" Target="https://podminky.urs.cz/item/CS_URS_2023_02/771121011" TargetMode="External"/><Relationship Id="rId10" Type="http://schemas.openxmlformats.org/officeDocument/2006/relationships/hyperlink" Target="https://podminky.urs.cz/item/CS_URS_2023_02/997013631" TargetMode="External"/><Relationship Id="rId19" Type="http://schemas.openxmlformats.org/officeDocument/2006/relationships/hyperlink" Target="https://podminky.urs.cz/item/CS_URS_2023_02/783306801" TargetMode="External"/><Relationship Id="rId4" Type="http://schemas.openxmlformats.org/officeDocument/2006/relationships/hyperlink" Target="https://podminky.urs.cz/item/CS_URS_2023_02/965046111" TargetMode="External"/><Relationship Id="rId9" Type="http://schemas.openxmlformats.org/officeDocument/2006/relationships/hyperlink" Target="https://podminky.urs.cz/item/CS_URS_2023_02/997013509" TargetMode="External"/><Relationship Id="rId14" Type="http://schemas.openxmlformats.org/officeDocument/2006/relationships/hyperlink" Target="https://podminky.urs.cz/item/CS_URS_2023_02/998766201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topLeftCell="A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pans="1:74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377" t="s">
        <v>13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4"/>
      <c r="AQ5" s="24"/>
      <c r="AR5" s="22"/>
      <c r="BS5" s="19" t="s">
        <v>6</v>
      </c>
    </row>
    <row r="6" spans="1:74" s="1" customFormat="1" ht="36.950000000000003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79" t="s">
        <v>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4"/>
      <c r="AQ6" s="24"/>
      <c r="AR6" s="22"/>
      <c r="BS6" s="19" t="s">
        <v>6</v>
      </c>
    </row>
    <row r="7" spans="1:74" s="1" customFormat="1" ht="12" customHeight="1">
      <c r="B7" s="23"/>
      <c r="C7" s="24"/>
      <c r="D7" s="30" t="s">
        <v>16</v>
      </c>
      <c r="E7" s="24"/>
      <c r="F7" s="24"/>
      <c r="G7" s="24"/>
      <c r="H7" s="24"/>
      <c r="I7" s="24"/>
      <c r="J7" s="24"/>
      <c r="K7" s="28" t="s">
        <v>17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0" t="s">
        <v>18</v>
      </c>
      <c r="AL7" s="24"/>
      <c r="AM7" s="24"/>
      <c r="AN7" s="28" t="s">
        <v>17</v>
      </c>
      <c r="AO7" s="24"/>
      <c r="AP7" s="24"/>
      <c r="AQ7" s="24"/>
      <c r="AR7" s="22"/>
      <c r="BS7" s="19" t="s">
        <v>6</v>
      </c>
    </row>
    <row r="8" spans="1:74" s="1" customFormat="1" ht="12" customHeight="1">
      <c r="B8" s="23"/>
      <c r="C8" s="24"/>
      <c r="D8" s="30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0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pans="1:74" s="1" customFormat="1" ht="12" customHeight="1">
      <c r="B10" s="23"/>
      <c r="C10" s="24"/>
      <c r="D10" s="30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0" t="s">
        <v>24</v>
      </c>
      <c r="AL10" s="24"/>
      <c r="AM10" s="24"/>
      <c r="AN10" s="28" t="s">
        <v>17</v>
      </c>
      <c r="AO10" s="24"/>
      <c r="AP10" s="24"/>
      <c r="AQ10" s="24"/>
      <c r="AR10" s="22"/>
      <c r="BS10" s="19" t="s">
        <v>6</v>
      </c>
    </row>
    <row r="11" spans="1:74" s="1" customFormat="1" ht="18.399999999999999" customHeight="1">
      <c r="B11" s="23"/>
      <c r="C11" s="24"/>
      <c r="D11" s="24"/>
      <c r="E11" s="28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0" t="s">
        <v>26</v>
      </c>
      <c r="AL11" s="24"/>
      <c r="AM11" s="24"/>
      <c r="AN11" s="28" t="s">
        <v>17</v>
      </c>
      <c r="AO11" s="24"/>
      <c r="AP11" s="24"/>
      <c r="AQ11" s="24"/>
      <c r="AR11" s="2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pans="1:74" s="1" customFormat="1" ht="12" customHeight="1">
      <c r="B13" s="23"/>
      <c r="C13" s="24"/>
      <c r="D13" s="30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0" t="s">
        <v>24</v>
      </c>
      <c r="AL13" s="24"/>
      <c r="AM13" s="24"/>
      <c r="AN13" s="28" t="s">
        <v>17</v>
      </c>
      <c r="AO13" s="24"/>
      <c r="AP13" s="24"/>
      <c r="AQ13" s="24"/>
      <c r="AR13" s="22"/>
      <c r="BS13" s="19" t="s">
        <v>6</v>
      </c>
    </row>
    <row r="14" spans="1:74" ht="12.75">
      <c r="B14" s="23"/>
      <c r="C14" s="24"/>
      <c r="D14" s="24"/>
      <c r="E14" s="28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0" t="s">
        <v>26</v>
      </c>
      <c r="AL14" s="24"/>
      <c r="AM14" s="24"/>
      <c r="AN14" s="28" t="s">
        <v>17</v>
      </c>
      <c r="AO14" s="24"/>
      <c r="AP14" s="24"/>
      <c r="AQ14" s="24"/>
      <c r="AR14" s="2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pans="1:74" s="1" customFormat="1" ht="12" customHeight="1">
      <c r="B16" s="23"/>
      <c r="C16" s="24"/>
      <c r="D16" s="30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0" t="s">
        <v>24</v>
      </c>
      <c r="AL16" s="24"/>
      <c r="AM16" s="24"/>
      <c r="AN16" s="28" t="s">
        <v>17</v>
      </c>
      <c r="AO16" s="24"/>
      <c r="AP16" s="24"/>
      <c r="AQ16" s="24"/>
      <c r="AR16" s="22"/>
      <c r="BS16" s="19" t="s">
        <v>4</v>
      </c>
    </row>
    <row r="17" spans="1:71" s="1" customFormat="1" ht="18.399999999999999" customHeight="1">
      <c r="B17" s="23"/>
      <c r="C17" s="24"/>
      <c r="D17" s="24"/>
      <c r="E17" s="28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0" t="s">
        <v>26</v>
      </c>
      <c r="AL17" s="24"/>
      <c r="AM17" s="24"/>
      <c r="AN17" s="28" t="s">
        <v>17</v>
      </c>
      <c r="AO17" s="24"/>
      <c r="AP17" s="24"/>
      <c r="AQ17" s="24"/>
      <c r="AR17" s="22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pans="1:71" s="1" customFormat="1" ht="12" customHeight="1">
      <c r="B19" s="23"/>
      <c r="C19" s="24"/>
      <c r="D19" s="30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0" t="s">
        <v>24</v>
      </c>
      <c r="AL19" s="24"/>
      <c r="AM19" s="24"/>
      <c r="AN19" s="28" t="s">
        <v>17</v>
      </c>
      <c r="AO19" s="24"/>
      <c r="AP19" s="24"/>
      <c r="AQ19" s="24"/>
      <c r="AR19" s="22"/>
      <c r="BS19" s="19" t="s">
        <v>6</v>
      </c>
    </row>
    <row r="20" spans="1:71" s="1" customFormat="1" ht="18.399999999999999" customHeight="1">
      <c r="B20" s="23"/>
      <c r="C20" s="24"/>
      <c r="D20" s="24"/>
      <c r="E20" s="28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0" t="s">
        <v>26</v>
      </c>
      <c r="AL20" s="24"/>
      <c r="AM20" s="24"/>
      <c r="AN20" s="28" t="s">
        <v>17</v>
      </c>
      <c r="AO20" s="24"/>
      <c r="AP20" s="24"/>
      <c r="AQ20" s="24"/>
      <c r="AR20" s="2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pans="1:71" s="1" customFormat="1" ht="12" customHeight="1">
      <c r="B22" s="23"/>
      <c r="C22" s="24"/>
      <c r="D22" s="30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pans="1:71" s="1" customFormat="1" ht="47.25" customHeight="1">
      <c r="B23" s="23"/>
      <c r="C23" s="24"/>
      <c r="D23" s="24"/>
      <c r="E23" s="380" t="s">
        <v>35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24"/>
      <c r="AP23" s="24"/>
      <c r="AQ23" s="24"/>
      <c r="AR23" s="2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pans="1:71" s="1" customFormat="1" ht="6.95" customHeight="1">
      <c r="B25" s="23"/>
      <c r="C25" s="2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4"/>
      <c r="AQ25" s="24"/>
      <c r="AR25" s="22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1">
        <f>ROUND(AG54,2)</f>
        <v>0</v>
      </c>
      <c r="AL26" s="382"/>
      <c r="AM26" s="382"/>
      <c r="AN26" s="382"/>
      <c r="AO26" s="382"/>
      <c r="AP26" s="35"/>
      <c r="AQ26" s="35"/>
      <c r="AR26" s="38"/>
      <c r="BE26" s="3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83" t="s">
        <v>37</v>
      </c>
      <c r="M28" s="383"/>
      <c r="N28" s="383"/>
      <c r="O28" s="383"/>
      <c r="P28" s="383"/>
      <c r="Q28" s="35"/>
      <c r="R28" s="35"/>
      <c r="S28" s="35"/>
      <c r="T28" s="35"/>
      <c r="U28" s="35"/>
      <c r="V28" s="35"/>
      <c r="W28" s="383" t="s">
        <v>38</v>
      </c>
      <c r="X28" s="383"/>
      <c r="Y28" s="383"/>
      <c r="Z28" s="383"/>
      <c r="AA28" s="383"/>
      <c r="AB28" s="383"/>
      <c r="AC28" s="383"/>
      <c r="AD28" s="383"/>
      <c r="AE28" s="383"/>
      <c r="AF28" s="35"/>
      <c r="AG28" s="35"/>
      <c r="AH28" s="35"/>
      <c r="AI28" s="35"/>
      <c r="AJ28" s="35"/>
      <c r="AK28" s="383" t="s">
        <v>39</v>
      </c>
      <c r="AL28" s="383"/>
      <c r="AM28" s="383"/>
      <c r="AN28" s="383"/>
      <c r="AO28" s="383"/>
      <c r="AP28" s="35"/>
      <c r="AQ28" s="35"/>
      <c r="AR28" s="38"/>
      <c r="BE28" s="33"/>
    </row>
    <row r="29" spans="1:71" s="3" customFormat="1" ht="14.45" customHeight="1">
      <c r="B29" s="39"/>
      <c r="C29" s="40"/>
      <c r="D29" s="30" t="s">
        <v>40</v>
      </c>
      <c r="E29" s="40"/>
      <c r="F29" s="30" t="s">
        <v>41</v>
      </c>
      <c r="G29" s="40"/>
      <c r="H29" s="40"/>
      <c r="I29" s="40"/>
      <c r="J29" s="40"/>
      <c r="K29" s="40"/>
      <c r="L29" s="370">
        <v>0.21</v>
      </c>
      <c r="M29" s="371"/>
      <c r="N29" s="371"/>
      <c r="O29" s="371"/>
      <c r="P29" s="371"/>
      <c r="Q29" s="40"/>
      <c r="R29" s="40"/>
      <c r="S29" s="40"/>
      <c r="T29" s="40"/>
      <c r="U29" s="40"/>
      <c r="V29" s="40"/>
      <c r="W29" s="372">
        <f>ROUND(AZ54, 2)</f>
        <v>0</v>
      </c>
      <c r="X29" s="371"/>
      <c r="Y29" s="371"/>
      <c r="Z29" s="371"/>
      <c r="AA29" s="371"/>
      <c r="AB29" s="371"/>
      <c r="AC29" s="371"/>
      <c r="AD29" s="371"/>
      <c r="AE29" s="371"/>
      <c r="AF29" s="40"/>
      <c r="AG29" s="40"/>
      <c r="AH29" s="40"/>
      <c r="AI29" s="40"/>
      <c r="AJ29" s="40"/>
      <c r="AK29" s="372">
        <f>ROUND(AV54, 2)</f>
        <v>0</v>
      </c>
      <c r="AL29" s="371"/>
      <c r="AM29" s="371"/>
      <c r="AN29" s="371"/>
      <c r="AO29" s="371"/>
      <c r="AP29" s="40"/>
      <c r="AQ29" s="40"/>
      <c r="AR29" s="41"/>
    </row>
    <row r="30" spans="1:71" s="3" customFormat="1" ht="14.45" customHeight="1">
      <c r="B30" s="39"/>
      <c r="C30" s="40"/>
      <c r="D30" s="40"/>
      <c r="E30" s="40"/>
      <c r="F30" s="30" t="s">
        <v>42</v>
      </c>
      <c r="G30" s="40"/>
      <c r="H30" s="40"/>
      <c r="I30" s="40"/>
      <c r="J30" s="40"/>
      <c r="K30" s="40"/>
      <c r="L30" s="370">
        <v>0.15</v>
      </c>
      <c r="M30" s="371"/>
      <c r="N30" s="371"/>
      <c r="O30" s="371"/>
      <c r="P30" s="371"/>
      <c r="Q30" s="40"/>
      <c r="R30" s="40"/>
      <c r="S30" s="40"/>
      <c r="T30" s="40"/>
      <c r="U30" s="40"/>
      <c r="V30" s="40"/>
      <c r="W30" s="372">
        <f>ROUND(BA54, 2)</f>
        <v>0</v>
      </c>
      <c r="X30" s="371"/>
      <c r="Y30" s="371"/>
      <c r="Z30" s="371"/>
      <c r="AA30" s="371"/>
      <c r="AB30" s="371"/>
      <c r="AC30" s="371"/>
      <c r="AD30" s="371"/>
      <c r="AE30" s="371"/>
      <c r="AF30" s="40"/>
      <c r="AG30" s="40"/>
      <c r="AH30" s="40"/>
      <c r="AI30" s="40"/>
      <c r="AJ30" s="40"/>
      <c r="AK30" s="372">
        <f>ROUND(AW54, 2)</f>
        <v>0</v>
      </c>
      <c r="AL30" s="371"/>
      <c r="AM30" s="371"/>
      <c r="AN30" s="371"/>
      <c r="AO30" s="371"/>
      <c r="AP30" s="40"/>
      <c r="AQ30" s="40"/>
      <c r="AR30" s="41"/>
    </row>
    <row r="31" spans="1:71" s="3" customFormat="1" ht="14.45" hidden="1" customHeight="1">
      <c r="B31" s="39"/>
      <c r="C31" s="40"/>
      <c r="D31" s="40"/>
      <c r="E31" s="40"/>
      <c r="F31" s="30" t="s">
        <v>43</v>
      </c>
      <c r="G31" s="40"/>
      <c r="H31" s="40"/>
      <c r="I31" s="40"/>
      <c r="J31" s="40"/>
      <c r="K31" s="40"/>
      <c r="L31" s="370">
        <v>0.21</v>
      </c>
      <c r="M31" s="371"/>
      <c r="N31" s="371"/>
      <c r="O31" s="371"/>
      <c r="P31" s="371"/>
      <c r="Q31" s="40"/>
      <c r="R31" s="40"/>
      <c r="S31" s="40"/>
      <c r="T31" s="40"/>
      <c r="U31" s="40"/>
      <c r="V31" s="40"/>
      <c r="W31" s="372">
        <f>ROUND(BB54, 2)</f>
        <v>0</v>
      </c>
      <c r="X31" s="371"/>
      <c r="Y31" s="371"/>
      <c r="Z31" s="371"/>
      <c r="AA31" s="371"/>
      <c r="AB31" s="371"/>
      <c r="AC31" s="371"/>
      <c r="AD31" s="371"/>
      <c r="AE31" s="371"/>
      <c r="AF31" s="40"/>
      <c r="AG31" s="40"/>
      <c r="AH31" s="40"/>
      <c r="AI31" s="40"/>
      <c r="AJ31" s="40"/>
      <c r="AK31" s="372">
        <v>0</v>
      </c>
      <c r="AL31" s="371"/>
      <c r="AM31" s="371"/>
      <c r="AN31" s="371"/>
      <c r="AO31" s="371"/>
      <c r="AP31" s="40"/>
      <c r="AQ31" s="40"/>
      <c r="AR31" s="41"/>
    </row>
    <row r="32" spans="1:71" s="3" customFormat="1" ht="14.45" hidden="1" customHeight="1">
      <c r="B32" s="39"/>
      <c r="C32" s="40"/>
      <c r="D32" s="40"/>
      <c r="E32" s="40"/>
      <c r="F32" s="30" t="s">
        <v>44</v>
      </c>
      <c r="G32" s="40"/>
      <c r="H32" s="40"/>
      <c r="I32" s="40"/>
      <c r="J32" s="40"/>
      <c r="K32" s="40"/>
      <c r="L32" s="370">
        <v>0.15</v>
      </c>
      <c r="M32" s="371"/>
      <c r="N32" s="371"/>
      <c r="O32" s="371"/>
      <c r="P32" s="371"/>
      <c r="Q32" s="40"/>
      <c r="R32" s="40"/>
      <c r="S32" s="40"/>
      <c r="T32" s="40"/>
      <c r="U32" s="40"/>
      <c r="V32" s="40"/>
      <c r="W32" s="372">
        <f>ROUND(BC54, 2)</f>
        <v>0</v>
      </c>
      <c r="X32" s="371"/>
      <c r="Y32" s="371"/>
      <c r="Z32" s="371"/>
      <c r="AA32" s="371"/>
      <c r="AB32" s="371"/>
      <c r="AC32" s="371"/>
      <c r="AD32" s="371"/>
      <c r="AE32" s="371"/>
      <c r="AF32" s="40"/>
      <c r="AG32" s="40"/>
      <c r="AH32" s="40"/>
      <c r="AI32" s="40"/>
      <c r="AJ32" s="40"/>
      <c r="AK32" s="372">
        <v>0</v>
      </c>
      <c r="AL32" s="371"/>
      <c r="AM32" s="371"/>
      <c r="AN32" s="371"/>
      <c r="AO32" s="371"/>
      <c r="AP32" s="40"/>
      <c r="AQ32" s="40"/>
      <c r="AR32" s="41"/>
    </row>
    <row r="33" spans="1:57" s="3" customFormat="1" ht="14.45" hidden="1" customHeight="1">
      <c r="B33" s="39"/>
      <c r="C33" s="40"/>
      <c r="D33" s="40"/>
      <c r="E33" s="40"/>
      <c r="F33" s="30" t="s">
        <v>45</v>
      </c>
      <c r="G33" s="40"/>
      <c r="H33" s="40"/>
      <c r="I33" s="40"/>
      <c r="J33" s="40"/>
      <c r="K33" s="40"/>
      <c r="L33" s="370">
        <v>0</v>
      </c>
      <c r="M33" s="371"/>
      <c r="N33" s="371"/>
      <c r="O33" s="371"/>
      <c r="P33" s="371"/>
      <c r="Q33" s="40"/>
      <c r="R33" s="40"/>
      <c r="S33" s="40"/>
      <c r="T33" s="40"/>
      <c r="U33" s="40"/>
      <c r="V33" s="40"/>
      <c r="W33" s="372">
        <f>ROUND(BD54, 2)</f>
        <v>0</v>
      </c>
      <c r="X33" s="371"/>
      <c r="Y33" s="371"/>
      <c r="Z33" s="371"/>
      <c r="AA33" s="371"/>
      <c r="AB33" s="371"/>
      <c r="AC33" s="371"/>
      <c r="AD33" s="371"/>
      <c r="AE33" s="371"/>
      <c r="AF33" s="40"/>
      <c r="AG33" s="40"/>
      <c r="AH33" s="40"/>
      <c r="AI33" s="40"/>
      <c r="AJ33" s="40"/>
      <c r="AK33" s="372">
        <v>0</v>
      </c>
      <c r="AL33" s="371"/>
      <c r="AM33" s="371"/>
      <c r="AN33" s="371"/>
      <c r="AO33" s="37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76" t="s">
        <v>48</v>
      </c>
      <c r="Y35" s="374"/>
      <c r="Z35" s="374"/>
      <c r="AA35" s="374"/>
      <c r="AB35" s="374"/>
      <c r="AC35" s="44"/>
      <c r="AD35" s="44"/>
      <c r="AE35" s="44"/>
      <c r="AF35" s="44"/>
      <c r="AG35" s="44"/>
      <c r="AH35" s="44"/>
      <c r="AI35" s="44"/>
      <c r="AJ35" s="44"/>
      <c r="AK35" s="373">
        <f>SUM(AK26:AK33)</f>
        <v>0</v>
      </c>
      <c r="AL35" s="374"/>
      <c r="AM35" s="374"/>
      <c r="AN35" s="374"/>
      <c r="AO35" s="37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5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30" t="s">
        <v>12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01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14</v>
      </c>
      <c r="D45" s="55"/>
      <c r="E45" s="55"/>
      <c r="F45" s="55"/>
      <c r="G45" s="55"/>
      <c r="H45" s="55"/>
      <c r="I45" s="55"/>
      <c r="J45" s="55"/>
      <c r="K45" s="55"/>
      <c r="L45" s="397" t="str">
        <f>K6</f>
        <v>ZŠ Pionýrů 1614, Sokolov - Bezbariérové zpřístupnění pavilonu D - verze schodolez</v>
      </c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30" t="s">
        <v>19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Sokolov, Pionýrů 1614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21</v>
      </c>
      <c r="AJ47" s="35"/>
      <c r="AK47" s="35"/>
      <c r="AL47" s="35"/>
      <c r="AM47" s="399" t="str">
        <f>IF(AN8= "","",AN8)</f>
        <v>26. 10. 2023</v>
      </c>
      <c r="AN47" s="39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30" t="s">
        <v>23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29</v>
      </c>
      <c r="AJ49" s="35"/>
      <c r="AK49" s="35"/>
      <c r="AL49" s="35"/>
      <c r="AM49" s="400" t="str">
        <f>IF(E17="","",E17)</f>
        <v>Jiří Preisler a Petr Holan</v>
      </c>
      <c r="AN49" s="401"/>
      <c r="AO49" s="401"/>
      <c r="AP49" s="401"/>
      <c r="AQ49" s="35"/>
      <c r="AR49" s="38"/>
      <c r="AS49" s="402" t="s">
        <v>50</v>
      </c>
      <c r="AT49" s="40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30" t="s">
        <v>27</v>
      </c>
      <c r="D50" s="35"/>
      <c r="E50" s="35"/>
      <c r="F50" s="35"/>
      <c r="G50" s="35"/>
      <c r="H50" s="35"/>
      <c r="I50" s="35"/>
      <c r="J50" s="35"/>
      <c r="K50" s="35"/>
      <c r="L50" s="51" t="str">
        <f>IF(E14="","",E14)</f>
        <v>dle VŘ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32</v>
      </c>
      <c r="AJ50" s="35"/>
      <c r="AK50" s="35"/>
      <c r="AL50" s="35"/>
      <c r="AM50" s="400" t="str">
        <f>IF(E20="","",E20)</f>
        <v xml:space="preserve"> </v>
      </c>
      <c r="AN50" s="401"/>
      <c r="AO50" s="401"/>
      <c r="AP50" s="401"/>
      <c r="AQ50" s="35"/>
      <c r="AR50" s="38"/>
      <c r="AS50" s="404"/>
      <c r="AT50" s="40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406"/>
      <c r="AT51" s="40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91" t="s">
        <v>51</v>
      </c>
      <c r="D52" s="392"/>
      <c r="E52" s="392"/>
      <c r="F52" s="392"/>
      <c r="G52" s="392"/>
      <c r="H52" s="65"/>
      <c r="I52" s="393" t="s">
        <v>52</v>
      </c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4" t="s">
        <v>53</v>
      </c>
      <c r="AH52" s="392"/>
      <c r="AI52" s="392"/>
      <c r="AJ52" s="392"/>
      <c r="AK52" s="392"/>
      <c r="AL52" s="392"/>
      <c r="AM52" s="392"/>
      <c r="AN52" s="393" t="s">
        <v>54</v>
      </c>
      <c r="AO52" s="392"/>
      <c r="AP52" s="392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95">
        <f>ROUND(AG55+AG56+AG61,2)</f>
        <v>0</v>
      </c>
      <c r="AH54" s="395"/>
      <c r="AI54" s="395"/>
      <c r="AJ54" s="395"/>
      <c r="AK54" s="395"/>
      <c r="AL54" s="395"/>
      <c r="AM54" s="395"/>
      <c r="AN54" s="396">
        <f t="shared" ref="AN54:AN61" si="0">SUM(AG54,AT54)</f>
        <v>0</v>
      </c>
      <c r="AO54" s="396"/>
      <c r="AP54" s="396"/>
      <c r="AQ54" s="77" t="s">
        <v>17</v>
      </c>
      <c r="AR54" s="78"/>
      <c r="AS54" s="79">
        <f>ROUND(AS55+AS56+AS61,2)</f>
        <v>0</v>
      </c>
      <c r="AT54" s="80">
        <f t="shared" ref="AT54:AT61" si="1">ROUND(SUM(AV54:AW54),2)</f>
        <v>0</v>
      </c>
      <c r="AU54" s="81">
        <f>ROUND(AU55+AU56+AU61,5)</f>
        <v>1677.22334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ROUND(AZ55+AZ56+AZ61,2)</f>
        <v>0</v>
      </c>
      <c r="BA54" s="80">
        <f>ROUND(BA55+BA56+BA61,2)</f>
        <v>0</v>
      </c>
      <c r="BB54" s="80">
        <f>ROUND(BB55+BB56+BB61,2)</f>
        <v>0</v>
      </c>
      <c r="BC54" s="80">
        <f>ROUND(BC55+BC56+BC61,2)</f>
        <v>0</v>
      </c>
      <c r="BD54" s="82">
        <f>ROUND(BD55+BD56+BD61,2)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17</v>
      </c>
    </row>
    <row r="55" spans="1:91" s="7" customFormat="1" ht="16.5" customHeight="1">
      <c r="A55" s="85" t="s">
        <v>74</v>
      </c>
      <c r="B55" s="86"/>
      <c r="C55" s="87"/>
      <c r="D55" s="389" t="s">
        <v>75</v>
      </c>
      <c r="E55" s="389"/>
      <c r="F55" s="389"/>
      <c r="G55" s="389"/>
      <c r="H55" s="389"/>
      <c r="I55" s="88"/>
      <c r="J55" s="389" t="s">
        <v>76</v>
      </c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7">
        <f>'1 - Bezbariérové úpravy'!J30</f>
        <v>0</v>
      </c>
      <c r="AH55" s="388"/>
      <c r="AI55" s="388"/>
      <c r="AJ55" s="388"/>
      <c r="AK55" s="388"/>
      <c r="AL55" s="388"/>
      <c r="AM55" s="388"/>
      <c r="AN55" s="387">
        <f t="shared" si="0"/>
        <v>0</v>
      </c>
      <c r="AO55" s="388"/>
      <c r="AP55" s="388"/>
      <c r="AQ55" s="89" t="s">
        <v>77</v>
      </c>
      <c r="AR55" s="90"/>
      <c r="AS55" s="91">
        <v>0</v>
      </c>
      <c r="AT55" s="92">
        <f t="shared" si="1"/>
        <v>0</v>
      </c>
      <c r="AU55" s="93">
        <f>'1 - Bezbariérové úpravy'!P102</f>
        <v>373.35265800000002</v>
      </c>
      <c r="AV55" s="92">
        <f>'1 - Bezbariérové úpravy'!J33</f>
        <v>0</v>
      </c>
      <c r="AW55" s="92">
        <f>'1 - Bezbariérové úpravy'!J34</f>
        <v>0</v>
      </c>
      <c r="AX55" s="92">
        <f>'1 - Bezbariérové úpravy'!J35</f>
        <v>0</v>
      </c>
      <c r="AY55" s="92">
        <f>'1 - Bezbariérové úpravy'!J36</f>
        <v>0</v>
      </c>
      <c r="AZ55" s="92">
        <f>'1 - Bezbariérové úpravy'!F33</f>
        <v>0</v>
      </c>
      <c r="BA55" s="92">
        <f>'1 - Bezbariérové úpravy'!F34</f>
        <v>0</v>
      </c>
      <c r="BB55" s="92">
        <f>'1 - Bezbariérové úpravy'!F35</f>
        <v>0</v>
      </c>
      <c r="BC55" s="92">
        <f>'1 - Bezbariérové úpravy'!F36</f>
        <v>0</v>
      </c>
      <c r="BD55" s="94">
        <f>'1 - Bezbariérové úpravy'!F37</f>
        <v>0</v>
      </c>
      <c r="BT55" s="95" t="s">
        <v>75</v>
      </c>
      <c r="BV55" s="95" t="s">
        <v>72</v>
      </c>
      <c r="BW55" s="95" t="s">
        <v>78</v>
      </c>
      <c r="BX55" s="95" t="s">
        <v>5</v>
      </c>
      <c r="CL55" s="95" t="s">
        <v>17</v>
      </c>
      <c r="CM55" s="95" t="s">
        <v>79</v>
      </c>
    </row>
    <row r="56" spans="1:91" s="7" customFormat="1" ht="16.5" customHeight="1">
      <c r="B56" s="86"/>
      <c r="C56" s="87"/>
      <c r="D56" s="389" t="s">
        <v>79</v>
      </c>
      <c r="E56" s="389"/>
      <c r="F56" s="389"/>
      <c r="G56" s="389"/>
      <c r="H56" s="389"/>
      <c r="I56" s="88"/>
      <c r="J56" s="389" t="s">
        <v>80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90">
        <f>ROUND(SUM(AG57:AG60),2)</f>
        <v>0</v>
      </c>
      <c r="AH56" s="388"/>
      <c r="AI56" s="388"/>
      <c r="AJ56" s="388"/>
      <c r="AK56" s="388"/>
      <c r="AL56" s="388"/>
      <c r="AM56" s="388"/>
      <c r="AN56" s="387">
        <f t="shared" si="0"/>
        <v>0</v>
      </c>
      <c r="AO56" s="388"/>
      <c r="AP56" s="388"/>
      <c r="AQ56" s="89" t="s">
        <v>77</v>
      </c>
      <c r="AR56" s="90"/>
      <c r="AS56" s="91">
        <f>ROUND(SUM(AS57:AS60),2)</f>
        <v>0</v>
      </c>
      <c r="AT56" s="92">
        <f t="shared" si="1"/>
        <v>0</v>
      </c>
      <c r="AU56" s="93">
        <f>ROUND(SUM(AU57:AU60),5)</f>
        <v>1303.87068</v>
      </c>
      <c r="AV56" s="92">
        <f>ROUND(AZ56*L29,2)</f>
        <v>0</v>
      </c>
      <c r="AW56" s="92">
        <f>ROUND(BA56*L30,2)</f>
        <v>0</v>
      </c>
      <c r="AX56" s="92">
        <f>ROUND(BB56*L29,2)</f>
        <v>0</v>
      </c>
      <c r="AY56" s="92">
        <f>ROUND(BC56*L30,2)</f>
        <v>0</v>
      </c>
      <c r="AZ56" s="92">
        <f>ROUND(SUM(AZ57:AZ60),2)</f>
        <v>0</v>
      </c>
      <c r="BA56" s="92">
        <f>ROUND(SUM(BA57:BA60),2)</f>
        <v>0</v>
      </c>
      <c r="BB56" s="92">
        <f>ROUND(SUM(BB57:BB60),2)</f>
        <v>0</v>
      </c>
      <c r="BC56" s="92">
        <f>ROUND(SUM(BC57:BC60),2)</f>
        <v>0</v>
      </c>
      <c r="BD56" s="94">
        <f>ROUND(SUM(BD57:BD60),2)</f>
        <v>0</v>
      </c>
      <c r="BS56" s="95" t="s">
        <v>69</v>
      </c>
      <c r="BT56" s="95" t="s">
        <v>75</v>
      </c>
      <c r="BU56" s="95" t="s">
        <v>71</v>
      </c>
      <c r="BV56" s="95" t="s">
        <v>72</v>
      </c>
      <c r="BW56" s="95" t="s">
        <v>81</v>
      </c>
      <c r="BX56" s="95" t="s">
        <v>5</v>
      </c>
      <c r="CL56" s="95" t="s">
        <v>17</v>
      </c>
      <c r="CM56" s="95" t="s">
        <v>79</v>
      </c>
    </row>
    <row r="57" spans="1:91" s="4" customFormat="1" ht="16.5" customHeight="1">
      <c r="A57" s="85" t="s">
        <v>74</v>
      </c>
      <c r="B57" s="50"/>
      <c r="C57" s="96"/>
      <c r="D57" s="96"/>
      <c r="E57" s="386" t="s">
        <v>82</v>
      </c>
      <c r="F57" s="386"/>
      <c r="G57" s="386"/>
      <c r="H57" s="386"/>
      <c r="I57" s="386"/>
      <c r="J57" s="96"/>
      <c r="K57" s="386" t="s">
        <v>83</v>
      </c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4">
        <f>'2.1 - 1. oddělení'!J32</f>
        <v>0</v>
      </c>
      <c r="AH57" s="385"/>
      <c r="AI57" s="385"/>
      <c r="AJ57" s="385"/>
      <c r="AK57" s="385"/>
      <c r="AL57" s="385"/>
      <c r="AM57" s="385"/>
      <c r="AN57" s="384">
        <f t="shared" si="0"/>
        <v>0</v>
      </c>
      <c r="AO57" s="385"/>
      <c r="AP57" s="385"/>
      <c r="AQ57" s="97" t="s">
        <v>84</v>
      </c>
      <c r="AR57" s="52"/>
      <c r="AS57" s="98">
        <v>0</v>
      </c>
      <c r="AT57" s="99">
        <f t="shared" si="1"/>
        <v>0</v>
      </c>
      <c r="AU57" s="100">
        <f>'2.1 - 1. oddělení'!P99</f>
        <v>437.32490300000001</v>
      </c>
      <c r="AV57" s="99">
        <f>'2.1 - 1. oddělení'!J35</f>
        <v>0</v>
      </c>
      <c r="AW57" s="99">
        <f>'2.1 - 1. oddělení'!J36</f>
        <v>0</v>
      </c>
      <c r="AX57" s="99">
        <f>'2.1 - 1. oddělení'!J37</f>
        <v>0</v>
      </c>
      <c r="AY57" s="99">
        <f>'2.1 - 1. oddělení'!J38</f>
        <v>0</v>
      </c>
      <c r="AZ57" s="99">
        <f>'2.1 - 1. oddělení'!F35</f>
        <v>0</v>
      </c>
      <c r="BA57" s="99">
        <f>'2.1 - 1. oddělení'!F36</f>
        <v>0</v>
      </c>
      <c r="BB57" s="99">
        <f>'2.1 - 1. oddělení'!F37</f>
        <v>0</v>
      </c>
      <c r="BC57" s="99">
        <f>'2.1 - 1. oddělení'!F38</f>
        <v>0</v>
      </c>
      <c r="BD57" s="101">
        <f>'2.1 - 1. oddělení'!F39</f>
        <v>0</v>
      </c>
      <c r="BT57" s="102" t="s">
        <v>79</v>
      </c>
      <c r="BV57" s="102" t="s">
        <v>72</v>
      </c>
      <c r="BW57" s="102" t="s">
        <v>85</v>
      </c>
      <c r="BX57" s="102" t="s">
        <v>81</v>
      </c>
      <c r="CL57" s="102" t="s">
        <v>17</v>
      </c>
    </row>
    <row r="58" spans="1:91" s="4" customFormat="1" ht="16.5" customHeight="1">
      <c r="A58" s="85" t="s">
        <v>74</v>
      </c>
      <c r="B58" s="50"/>
      <c r="C58" s="96"/>
      <c r="D58" s="96"/>
      <c r="E58" s="386" t="s">
        <v>86</v>
      </c>
      <c r="F58" s="386"/>
      <c r="G58" s="386"/>
      <c r="H58" s="386"/>
      <c r="I58" s="386"/>
      <c r="J58" s="96"/>
      <c r="K58" s="386" t="s">
        <v>87</v>
      </c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4">
        <f>'2.2 - 2. oddělení'!J32</f>
        <v>0</v>
      </c>
      <c r="AH58" s="385"/>
      <c r="AI58" s="385"/>
      <c r="AJ58" s="385"/>
      <c r="AK58" s="385"/>
      <c r="AL58" s="385"/>
      <c r="AM58" s="385"/>
      <c r="AN58" s="384">
        <f t="shared" si="0"/>
        <v>0</v>
      </c>
      <c r="AO58" s="385"/>
      <c r="AP58" s="385"/>
      <c r="AQ58" s="97" t="s">
        <v>84</v>
      </c>
      <c r="AR58" s="52"/>
      <c r="AS58" s="98">
        <v>0</v>
      </c>
      <c r="AT58" s="99">
        <f t="shared" si="1"/>
        <v>0</v>
      </c>
      <c r="AU58" s="100">
        <f>'2.2 - 2. oddělení'!P97</f>
        <v>264.29579900000004</v>
      </c>
      <c r="AV58" s="99">
        <f>'2.2 - 2. oddělení'!J35</f>
        <v>0</v>
      </c>
      <c r="AW58" s="99">
        <f>'2.2 - 2. oddělení'!J36</f>
        <v>0</v>
      </c>
      <c r="AX58" s="99">
        <f>'2.2 - 2. oddělení'!J37</f>
        <v>0</v>
      </c>
      <c r="AY58" s="99">
        <f>'2.2 - 2. oddělení'!J38</f>
        <v>0</v>
      </c>
      <c r="AZ58" s="99">
        <f>'2.2 - 2. oddělení'!F35</f>
        <v>0</v>
      </c>
      <c r="BA58" s="99">
        <f>'2.2 - 2. oddělení'!F36</f>
        <v>0</v>
      </c>
      <c r="BB58" s="99">
        <f>'2.2 - 2. oddělení'!F37</f>
        <v>0</v>
      </c>
      <c r="BC58" s="99">
        <f>'2.2 - 2. oddělení'!F38</f>
        <v>0</v>
      </c>
      <c r="BD58" s="101">
        <f>'2.2 - 2. oddělení'!F39</f>
        <v>0</v>
      </c>
      <c r="BT58" s="102" t="s">
        <v>79</v>
      </c>
      <c r="BV58" s="102" t="s">
        <v>72</v>
      </c>
      <c r="BW58" s="102" t="s">
        <v>88</v>
      </c>
      <c r="BX58" s="102" t="s">
        <v>81</v>
      </c>
      <c r="CL58" s="102" t="s">
        <v>17</v>
      </c>
    </row>
    <row r="59" spans="1:91" s="4" customFormat="1" ht="16.5" customHeight="1">
      <c r="A59" s="85" t="s">
        <v>74</v>
      </c>
      <c r="B59" s="50"/>
      <c r="C59" s="96"/>
      <c r="D59" s="96"/>
      <c r="E59" s="386" t="s">
        <v>89</v>
      </c>
      <c r="F59" s="386"/>
      <c r="G59" s="386"/>
      <c r="H59" s="386"/>
      <c r="I59" s="386"/>
      <c r="J59" s="96"/>
      <c r="K59" s="386" t="s">
        <v>90</v>
      </c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4">
        <f>'2.3 - 3. oddělení'!J32</f>
        <v>0</v>
      </c>
      <c r="AH59" s="385"/>
      <c r="AI59" s="385"/>
      <c r="AJ59" s="385"/>
      <c r="AK59" s="385"/>
      <c r="AL59" s="385"/>
      <c r="AM59" s="385"/>
      <c r="AN59" s="384">
        <f t="shared" si="0"/>
        <v>0</v>
      </c>
      <c r="AO59" s="385"/>
      <c r="AP59" s="385"/>
      <c r="AQ59" s="97" t="s">
        <v>84</v>
      </c>
      <c r="AR59" s="52"/>
      <c r="AS59" s="98">
        <v>0</v>
      </c>
      <c r="AT59" s="99">
        <f t="shared" si="1"/>
        <v>0</v>
      </c>
      <c r="AU59" s="100">
        <f>'2.3 - 3. oddělení'!P98</f>
        <v>446.72789600000004</v>
      </c>
      <c r="AV59" s="99">
        <f>'2.3 - 3. oddělení'!J35</f>
        <v>0</v>
      </c>
      <c r="AW59" s="99">
        <f>'2.3 - 3. oddělení'!J36</f>
        <v>0</v>
      </c>
      <c r="AX59" s="99">
        <f>'2.3 - 3. oddělení'!J37</f>
        <v>0</v>
      </c>
      <c r="AY59" s="99">
        <f>'2.3 - 3. oddělení'!J38</f>
        <v>0</v>
      </c>
      <c r="AZ59" s="99">
        <f>'2.3 - 3. oddělení'!F35</f>
        <v>0</v>
      </c>
      <c r="BA59" s="99">
        <f>'2.3 - 3. oddělení'!F36</f>
        <v>0</v>
      </c>
      <c r="BB59" s="99">
        <f>'2.3 - 3. oddělení'!F37</f>
        <v>0</v>
      </c>
      <c r="BC59" s="99">
        <f>'2.3 - 3. oddělení'!F38</f>
        <v>0</v>
      </c>
      <c r="BD59" s="101">
        <f>'2.3 - 3. oddělení'!F39</f>
        <v>0</v>
      </c>
      <c r="BT59" s="102" t="s">
        <v>79</v>
      </c>
      <c r="BV59" s="102" t="s">
        <v>72</v>
      </c>
      <c r="BW59" s="102" t="s">
        <v>91</v>
      </c>
      <c r="BX59" s="102" t="s">
        <v>81</v>
      </c>
      <c r="CL59" s="102" t="s">
        <v>17</v>
      </c>
    </row>
    <row r="60" spans="1:91" s="4" customFormat="1" ht="16.5" customHeight="1">
      <c r="A60" s="85" t="s">
        <v>74</v>
      </c>
      <c r="B60" s="50"/>
      <c r="C60" s="96"/>
      <c r="D60" s="96"/>
      <c r="E60" s="386" t="s">
        <v>92</v>
      </c>
      <c r="F60" s="386"/>
      <c r="G60" s="386"/>
      <c r="H60" s="386"/>
      <c r="I60" s="386"/>
      <c r="J60" s="96"/>
      <c r="K60" s="386" t="s">
        <v>93</v>
      </c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4">
        <f>'2.4 - Chodba'!J32</f>
        <v>0</v>
      </c>
      <c r="AH60" s="385"/>
      <c r="AI60" s="385"/>
      <c r="AJ60" s="385"/>
      <c r="AK60" s="385"/>
      <c r="AL60" s="385"/>
      <c r="AM60" s="385"/>
      <c r="AN60" s="384">
        <f t="shared" si="0"/>
        <v>0</v>
      </c>
      <c r="AO60" s="385"/>
      <c r="AP60" s="385"/>
      <c r="AQ60" s="97" t="s">
        <v>84</v>
      </c>
      <c r="AR60" s="52"/>
      <c r="AS60" s="98">
        <v>0</v>
      </c>
      <c r="AT60" s="99">
        <f t="shared" si="1"/>
        <v>0</v>
      </c>
      <c r="AU60" s="100">
        <f>'2.4 - Chodba'!P94</f>
        <v>155.52207799999999</v>
      </c>
      <c r="AV60" s="99">
        <f>'2.4 - Chodba'!J35</f>
        <v>0</v>
      </c>
      <c r="AW60" s="99">
        <f>'2.4 - Chodba'!J36</f>
        <v>0</v>
      </c>
      <c r="AX60" s="99">
        <f>'2.4 - Chodba'!J37</f>
        <v>0</v>
      </c>
      <c r="AY60" s="99">
        <f>'2.4 - Chodba'!J38</f>
        <v>0</v>
      </c>
      <c r="AZ60" s="99">
        <f>'2.4 - Chodba'!F35</f>
        <v>0</v>
      </c>
      <c r="BA60" s="99">
        <f>'2.4 - Chodba'!F36</f>
        <v>0</v>
      </c>
      <c r="BB60" s="99">
        <f>'2.4 - Chodba'!F37</f>
        <v>0</v>
      </c>
      <c r="BC60" s="99">
        <f>'2.4 - Chodba'!F38</f>
        <v>0</v>
      </c>
      <c r="BD60" s="101">
        <f>'2.4 - Chodba'!F39</f>
        <v>0</v>
      </c>
      <c r="BT60" s="102" t="s">
        <v>79</v>
      </c>
      <c r="BV60" s="102" t="s">
        <v>72</v>
      </c>
      <c r="BW60" s="102" t="s">
        <v>94</v>
      </c>
      <c r="BX60" s="102" t="s">
        <v>81</v>
      </c>
      <c r="CL60" s="102" t="s">
        <v>17</v>
      </c>
    </row>
    <row r="61" spans="1:91" s="7" customFormat="1" ht="16.5" customHeight="1">
      <c r="A61" s="85" t="s">
        <v>74</v>
      </c>
      <c r="B61" s="86"/>
      <c r="C61" s="87"/>
      <c r="D61" s="389" t="s">
        <v>95</v>
      </c>
      <c r="E61" s="389"/>
      <c r="F61" s="389"/>
      <c r="G61" s="389"/>
      <c r="H61" s="389"/>
      <c r="I61" s="88"/>
      <c r="J61" s="389" t="s">
        <v>96</v>
      </c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7">
        <f>'3 - Vybavení'!J30</f>
        <v>0</v>
      </c>
      <c r="AH61" s="388"/>
      <c r="AI61" s="388"/>
      <c r="AJ61" s="388"/>
      <c r="AK61" s="388"/>
      <c r="AL61" s="388"/>
      <c r="AM61" s="388"/>
      <c r="AN61" s="387">
        <f t="shared" si="0"/>
        <v>0</v>
      </c>
      <c r="AO61" s="388"/>
      <c r="AP61" s="388"/>
      <c r="AQ61" s="89" t="s">
        <v>77</v>
      </c>
      <c r="AR61" s="90"/>
      <c r="AS61" s="103">
        <v>0</v>
      </c>
      <c r="AT61" s="104">
        <f t="shared" si="1"/>
        <v>0</v>
      </c>
      <c r="AU61" s="105">
        <f>'3 - Vybavení'!P81</f>
        <v>0</v>
      </c>
      <c r="AV61" s="104">
        <f>'3 - Vybavení'!J33</f>
        <v>0</v>
      </c>
      <c r="AW61" s="104">
        <f>'3 - Vybavení'!J34</f>
        <v>0</v>
      </c>
      <c r="AX61" s="104">
        <f>'3 - Vybavení'!J35</f>
        <v>0</v>
      </c>
      <c r="AY61" s="104">
        <f>'3 - Vybavení'!J36</f>
        <v>0</v>
      </c>
      <c r="AZ61" s="104">
        <f>'3 - Vybavení'!F33</f>
        <v>0</v>
      </c>
      <c r="BA61" s="104">
        <f>'3 - Vybavení'!F34</f>
        <v>0</v>
      </c>
      <c r="BB61" s="104">
        <f>'3 - Vybavení'!F35</f>
        <v>0</v>
      </c>
      <c r="BC61" s="104">
        <f>'3 - Vybavení'!F36</f>
        <v>0</v>
      </c>
      <c r="BD61" s="106">
        <f>'3 - Vybavení'!F37</f>
        <v>0</v>
      </c>
      <c r="BT61" s="95" t="s">
        <v>75</v>
      </c>
      <c r="BV61" s="95" t="s">
        <v>72</v>
      </c>
      <c r="BW61" s="95" t="s">
        <v>97</v>
      </c>
      <c r="BX61" s="95" t="s">
        <v>5</v>
      </c>
      <c r="CL61" s="95" t="s">
        <v>17</v>
      </c>
      <c r="CM61" s="95" t="s">
        <v>79</v>
      </c>
    </row>
    <row r="62" spans="1:91" s="2" customFormat="1" ht="30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8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91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38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</sheetData>
  <sheetProtection algorithmName="SHA-512" hashValue="LwySkB9AtwR57S9qi9EOmQYUewMLiEJCWK5PJg8cUWET8thU68/r2mw62Gg+VonJ7N42eBfFEBudi3Y2iMH/Gw==" saltValue="duHGqqQhj7rQ+6tEUlDTw0e200EkgqnUJExRKqtGQ2AyGjXMveYeqmUP/GTu4MGCPQcNpBxM/99FkEV9UZnrcw==" spinCount="100000" sheet="1" objects="1" scenarios="1" formatColumns="0" formatRows="0"/>
  <mergeCells count="64">
    <mergeCell ref="L45:AO45"/>
    <mergeCell ref="AM47:AN47"/>
    <mergeCell ref="AM49:AP49"/>
    <mergeCell ref="AS49:AT51"/>
    <mergeCell ref="AM50:AP50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G54:AM54"/>
    <mergeCell ref="AN54:AP54"/>
    <mergeCell ref="D56:H56"/>
    <mergeCell ref="AN56:AP56"/>
    <mergeCell ref="AG56:AM56"/>
    <mergeCell ref="J56:AF56"/>
    <mergeCell ref="AG57:AM57"/>
    <mergeCell ref="E57:I57"/>
    <mergeCell ref="K57:AF57"/>
    <mergeCell ref="AN57:AP57"/>
    <mergeCell ref="K58:AF58"/>
    <mergeCell ref="AN58:AP58"/>
    <mergeCell ref="AG58:AM58"/>
    <mergeCell ref="E58:I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55" location="'1 - Bezbariérové úpravy'!C2" display="/"/>
    <hyperlink ref="A57" location="'2.1 - 1. oddělení'!C2" display="/"/>
    <hyperlink ref="A58" location="'2.2 - 2. oddělení'!C2" display="/"/>
    <hyperlink ref="A59" location="'2.3 - 3. oddělení'!C2" display="/"/>
    <hyperlink ref="A60" location="'2.4 - Chodba'!C2" display="/"/>
    <hyperlink ref="A61" location="'3 - Vybav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66"/>
  <sheetViews>
    <sheetView showGridLines="0" topLeftCell="A129" zoomScaleNormal="100" workbookViewId="0">
      <selection activeCell="W463" sqref="W46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78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413" t="s">
        <v>100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16</v>
      </c>
      <c r="E11" s="33"/>
      <c r="F11" s="102" t="s">
        <v>17</v>
      </c>
      <c r="G11" s="33"/>
      <c r="H11" s="33"/>
      <c r="I11" s="111" t="s">
        <v>18</v>
      </c>
      <c r="J11" s="102" t="s">
        <v>17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02" t="s">
        <v>33</v>
      </c>
      <c r="G12" s="33"/>
      <c r="H12" s="33"/>
      <c r="I12" s="111" t="s">
        <v>21</v>
      </c>
      <c r="J12" s="113" t="str">
        <f>'Rekapitulace stavby'!AN8</f>
        <v>26. 10. 2023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02" t="str">
        <f>IF('Rekapitulace stavby'!AN10="","",'Rekapitulace stavby'!AN10)</f>
        <v/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>Město Sokolov</v>
      </c>
      <c r="F15" s="33"/>
      <c r="G15" s="33"/>
      <c r="H15" s="33"/>
      <c r="I15" s="111" t="s">
        <v>26</v>
      </c>
      <c r="J15" s="102" t="str">
        <f>IF('Rekapitulace stavby'!AN11="","",'Rekapitulace stavby'!AN11)</f>
        <v/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102" t="str">
        <f>'Rekapitulace stavby'!AN13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415" t="str">
        <f>'Rekapitulace stavby'!E14</f>
        <v>dle VŘ</v>
      </c>
      <c r="F18" s="415"/>
      <c r="G18" s="415"/>
      <c r="H18" s="415"/>
      <c r="I18" s="111" t="s">
        <v>26</v>
      </c>
      <c r="J18" s="102" t="str">
        <f>'Rekapitulace stavby'!AN14</f>
        <v/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02" t="str">
        <f>IF('Rekapitulace stavby'!AN16="","",'Rekapitulace stavby'!AN16)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>Jiří Preisler a Petr Holan</v>
      </c>
      <c r="F21" s="33"/>
      <c r="G21" s="33"/>
      <c r="H21" s="33"/>
      <c r="I21" s="111" t="s">
        <v>26</v>
      </c>
      <c r="J21" s="102" t="str">
        <f>IF('Rekapitulace stavby'!AN17="","",'Rekapitulace stavby'!AN17)</f>
        <v/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416" t="s">
        <v>17</v>
      </c>
      <c r="F27" s="416"/>
      <c r="G27" s="416"/>
      <c r="H27" s="41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ROUND(J102,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ROUND((SUM(BE102:BE465)),  2)</f>
        <v>0</v>
      </c>
      <c r="G33" s="33"/>
      <c r="H33" s="33"/>
      <c r="I33" s="123">
        <v>0.21</v>
      </c>
      <c r="J33" s="122">
        <f>ROUND(((SUM(BE102:BE465))*I33),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ROUND((SUM(BF102:BF465)),  2)</f>
        <v>0</v>
      </c>
      <c r="G34" s="33"/>
      <c r="H34" s="33"/>
      <c r="I34" s="123">
        <v>0.15</v>
      </c>
      <c r="J34" s="122">
        <f>ROUND(((SUM(BF102:BF465))*I34),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ROUND((SUM(BG102:BG465)),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ROUND((SUM(BH102:BH465)),  2)</f>
        <v>0</v>
      </c>
      <c r="G36" s="33"/>
      <c r="H36" s="33"/>
      <c r="I36" s="123">
        <v>0.15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ROUND((SUM(BI102:BI465)),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5" t="s">
        <v>101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30" t="s">
        <v>14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409" t="str">
        <f>E7</f>
        <v>ZŠ Pionýrů 1614, Sokolov - Bezbariérové zpřístupnění pavilonu D - verze schodolez</v>
      </c>
      <c r="F48" s="410"/>
      <c r="G48" s="410"/>
      <c r="H48" s="410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99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97" t="str">
        <f>E9</f>
        <v>1 - Bezbariérové úpravy</v>
      </c>
      <c r="F50" s="408"/>
      <c r="G50" s="408"/>
      <c r="H50" s="408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30" t="s">
        <v>19</v>
      </c>
      <c r="D52" s="35"/>
      <c r="E52" s="35"/>
      <c r="F52" s="28" t="str">
        <f>F12</f>
        <v xml:space="preserve"> </v>
      </c>
      <c r="G52" s="35"/>
      <c r="H52" s="35"/>
      <c r="I52" s="30" t="s">
        <v>21</v>
      </c>
      <c r="J52" s="58" t="str">
        <f>IF(J12="","",J12)</f>
        <v>26. 10. 2023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30" t="s">
        <v>23</v>
      </c>
      <c r="D54" s="35"/>
      <c r="E54" s="35"/>
      <c r="F54" s="28" t="str">
        <f>E15</f>
        <v>Město Sokolov</v>
      </c>
      <c r="G54" s="35"/>
      <c r="H54" s="35"/>
      <c r="I54" s="30" t="s">
        <v>29</v>
      </c>
      <c r="J54" s="31" t="str">
        <f>E21</f>
        <v>Jiří Preisler a Petr Holan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30" t="s">
        <v>27</v>
      </c>
      <c r="D55" s="35"/>
      <c r="E55" s="35"/>
      <c r="F55" s="28" t="str">
        <f>IF(E18="","",E18)</f>
        <v>dle VŘ</v>
      </c>
      <c r="G55" s="35"/>
      <c r="H55" s="35"/>
      <c r="I55" s="30" t="s">
        <v>32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5" t="s">
        <v>102</v>
      </c>
      <c r="D57" s="136"/>
      <c r="E57" s="136"/>
      <c r="F57" s="136"/>
      <c r="G57" s="136"/>
      <c r="H57" s="136"/>
      <c r="I57" s="136"/>
      <c r="J57" s="137" t="s">
        <v>103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8" t="s">
        <v>68</v>
      </c>
      <c r="D59" s="35"/>
      <c r="E59" s="35"/>
      <c r="F59" s="35"/>
      <c r="G59" s="35"/>
      <c r="H59" s="35"/>
      <c r="I59" s="35"/>
      <c r="J59" s="76">
        <f>J102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9" t="s">
        <v>104</v>
      </c>
    </row>
    <row r="60" spans="1:47" s="9" customFormat="1" ht="24.95" customHeight="1">
      <c r="B60" s="139"/>
      <c r="C60" s="140"/>
      <c r="D60" s="141" t="s">
        <v>105</v>
      </c>
      <c r="E60" s="142"/>
      <c r="F60" s="142"/>
      <c r="G60" s="142"/>
      <c r="H60" s="142"/>
      <c r="I60" s="142"/>
      <c r="J60" s="143">
        <f>J103</f>
        <v>0</v>
      </c>
      <c r="K60" s="140"/>
      <c r="L60" s="144"/>
    </row>
    <row r="61" spans="1:47" s="10" customFormat="1" ht="19.899999999999999" customHeight="1">
      <c r="B61" s="145"/>
      <c r="C61" s="96"/>
      <c r="D61" s="146" t="s">
        <v>106</v>
      </c>
      <c r="E61" s="147"/>
      <c r="F61" s="147"/>
      <c r="G61" s="147"/>
      <c r="H61" s="147"/>
      <c r="I61" s="147"/>
      <c r="J61" s="148">
        <f>J104</f>
        <v>0</v>
      </c>
      <c r="K61" s="96"/>
      <c r="L61" s="149"/>
    </row>
    <row r="62" spans="1:47" s="10" customFormat="1" ht="19.899999999999999" customHeight="1">
      <c r="B62" s="145"/>
      <c r="C62" s="96"/>
      <c r="D62" s="146" t="s">
        <v>107</v>
      </c>
      <c r="E62" s="147"/>
      <c r="F62" s="147"/>
      <c r="G62" s="147"/>
      <c r="H62" s="147"/>
      <c r="I62" s="147"/>
      <c r="J62" s="148">
        <f>J116</f>
        <v>0</v>
      </c>
      <c r="K62" s="96"/>
      <c r="L62" s="149"/>
    </row>
    <row r="63" spans="1:47" s="10" customFormat="1" ht="19.899999999999999" customHeight="1">
      <c r="B63" s="145"/>
      <c r="C63" s="96"/>
      <c r="D63" s="146" t="s">
        <v>108</v>
      </c>
      <c r="E63" s="147"/>
      <c r="F63" s="147"/>
      <c r="G63" s="147"/>
      <c r="H63" s="147"/>
      <c r="I63" s="147"/>
      <c r="J63" s="148">
        <f>J170</f>
        <v>0</v>
      </c>
      <c r="K63" s="96"/>
      <c r="L63" s="149"/>
    </row>
    <row r="64" spans="1:47" s="10" customFormat="1" ht="19.899999999999999" customHeight="1">
      <c r="B64" s="145"/>
      <c r="C64" s="96"/>
      <c r="D64" s="146" t="s">
        <v>109</v>
      </c>
      <c r="E64" s="147"/>
      <c r="F64" s="147"/>
      <c r="G64" s="147"/>
      <c r="H64" s="147"/>
      <c r="I64" s="147"/>
      <c r="J64" s="148">
        <f>J175</f>
        <v>0</v>
      </c>
      <c r="K64" s="96"/>
      <c r="L64" s="149"/>
    </row>
    <row r="65" spans="2:12" s="10" customFormat="1" ht="19.899999999999999" customHeight="1">
      <c r="B65" s="145"/>
      <c r="C65" s="96"/>
      <c r="D65" s="146" t="s">
        <v>110</v>
      </c>
      <c r="E65" s="147"/>
      <c r="F65" s="147"/>
      <c r="G65" s="147"/>
      <c r="H65" s="147"/>
      <c r="I65" s="147"/>
      <c r="J65" s="148">
        <f>J179</f>
        <v>0</v>
      </c>
      <c r="K65" s="96"/>
      <c r="L65" s="149"/>
    </row>
    <row r="66" spans="2:12" s="10" customFormat="1" ht="19.899999999999999" customHeight="1">
      <c r="B66" s="145"/>
      <c r="C66" s="96"/>
      <c r="D66" s="146" t="s">
        <v>111</v>
      </c>
      <c r="E66" s="147"/>
      <c r="F66" s="147"/>
      <c r="G66" s="147"/>
      <c r="H66" s="147"/>
      <c r="I66" s="147"/>
      <c r="J66" s="148">
        <f>J189</f>
        <v>0</v>
      </c>
      <c r="K66" s="96"/>
      <c r="L66" s="149"/>
    </row>
    <row r="67" spans="2:12" s="10" customFormat="1" ht="19.899999999999999" customHeight="1">
      <c r="B67" s="145"/>
      <c r="C67" s="96"/>
      <c r="D67" s="146" t="s">
        <v>112</v>
      </c>
      <c r="E67" s="147"/>
      <c r="F67" s="147"/>
      <c r="G67" s="147"/>
      <c r="H67" s="147"/>
      <c r="I67" s="147"/>
      <c r="J67" s="148">
        <f>J193</f>
        <v>0</v>
      </c>
      <c r="K67" s="96"/>
      <c r="L67" s="149"/>
    </row>
    <row r="68" spans="2:12" s="10" customFormat="1" ht="19.899999999999999" customHeight="1">
      <c r="B68" s="145"/>
      <c r="C68" s="96"/>
      <c r="D68" s="146" t="s">
        <v>113</v>
      </c>
      <c r="E68" s="147"/>
      <c r="F68" s="147"/>
      <c r="G68" s="147"/>
      <c r="H68" s="147"/>
      <c r="I68" s="147"/>
      <c r="J68" s="148">
        <f>J232</f>
        <v>0</v>
      </c>
      <c r="K68" s="96"/>
      <c r="L68" s="149"/>
    </row>
    <row r="69" spans="2:12" s="10" customFormat="1" ht="19.899999999999999" customHeight="1">
      <c r="B69" s="145"/>
      <c r="C69" s="96"/>
      <c r="D69" s="146" t="s">
        <v>114</v>
      </c>
      <c r="E69" s="147"/>
      <c r="F69" s="147"/>
      <c r="G69" s="147"/>
      <c r="H69" s="147"/>
      <c r="I69" s="147"/>
      <c r="J69" s="148">
        <f>J243</f>
        <v>0</v>
      </c>
      <c r="K69" s="96"/>
      <c r="L69" s="149"/>
    </row>
    <row r="70" spans="2:12" s="9" customFormat="1" ht="24.95" customHeight="1">
      <c r="B70" s="139"/>
      <c r="C70" s="140"/>
      <c r="D70" s="141" t="s">
        <v>115</v>
      </c>
      <c r="E70" s="142"/>
      <c r="F70" s="142"/>
      <c r="G70" s="142"/>
      <c r="H70" s="142"/>
      <c r="I70" s="142"/>
      <c r="J70" s="143">
        <f>J246</f>
        <v>0</v>
      </c>
      <c r="K70" s="140"/>
      <c r="L70" s="144"/>
    </row>
    <row r="71" spans="2:12" s="10" customFormat="1" ht="19.899999999999999" customHeight="1">
      <c r="B71" s="145"/>
      <c r="C71" s="96"/>
      <c r="D71" s="146" t="s">
        <v>116</v>
      </c>
      <c r="E71" s="147"/>
      <c r="F71" s="147"/>
      <c r="G71" s="147"/>
      <c r="H71" s="147"/>
      <c r="I71" s="147"/>
      <c r="J71" s="148">
        <f>J247</f>
        <v>0</v>
      </c>
      <c r="K71" s="96"/>
      <c r="L71" s="149"/>
    </row>
    <row r="72" spans="2:12" s="10" customFormat="1" ht="19.899999999999999" customHeight="1">
      <c r="B72" s="145"/>
      <c r="C72" s="96"/>
      <c r="D72" s="146" t="s">
        <v>117</v>
      </c>
      <c r="E72" s="147"/>
      <c r="F72" s="147"/>
      <c r="G72" s="147"/>
      <c r="H72" s="147"/>
      <c r="I72" s="147"/>
      <c r="J72" s="148">
        <f>J250</f>
        <v>0</v>
      </c>
      <c r="K72" s="96"/>
      <c r="L72" s="149"/>
    </row>
    <row r="73" spans="2:12" s="10" customFormat="1" ht="19.899999999999999" customHeight="1">
      <c r="B73" s="145"/>
      <c r="C73" s="96"/>
      <c r="D73" s="146" t="s">
        <v>118</v>
      </c>
      <c r="E73" s="147"/>
      <c r="F73" s="147"/>
      <c r="G73" s="147"/>
      <c r="H73" s="147"/>
      <c r="I73" s="147"/>
      <c r="J73" s="148">
        <f>J298</f>
        <v>0</v>
      </c>
      <c r="K73" s="96"/>
      <c r="L73" s="149"/>
    </row>
    <row r="74" spans="2:12" s="10" customFormat="1" ht="19.899999999999999" customHeight="1">
      <c r="B74" s="145"/>
      <c r="C74" s="96"/>
      <c r="D74" s="146" t="s">
        <v>119</v>
      </c>
      <c r="E74" s="147"/>
      <c r="F74" s="147"/>
      <c r="G74" s="147"/>
      <c r="H74" s="147"/>
      <c r="I74" s="147"/>
      <c r="J74" s="148">
        <f>J309</f>
        <v>0</v>
      </c>
      <c r="K74" s="96"/>
      <c r="L74" s="149"/>
    </row>
    <row r="75" spans="2:12" s="10" customFormat="1" ht="19.899999999999999" customHeight="1">
      <c r="B75" s="145"/>
      <c r="C75" s="96"/>
      <c r="D75" s="146" t="s">
        <v>120</v>
      </c>
      <c r="E75" s="147"/>
      <c r="F75" s="147"/>
      <c r="G75" s="147"/>
      <c r="H75" s="147"/>
      <c r="I75" s="147"/>
      <c r="J75" s="148">
        <f>J312</f>
        <v>0</v>
      </c>
      <c r="K75" s="96"/>
      <c r="L75" s="149"/>
    </row>
    <row r="76" spans="2:12" s="10" customFormat="1" ht="19.899999999999999" customHeight="1">
      <c r="B76" s="145"/>
      <c r="C76" s="96"/>
      <c r="D76" s="146" t="s">
        <v>121</v>
      </c>
      <c r="E76" s="147"/>
      <c r="F76" s="147"/>
      <c r="G76" s="147"/>
      <c r="H76" s="147"/>
      <c r="I76" s="147"/>
      <c r="J76" s="148">
        <f>J328</f>
        <v>0</v>
      </c>
      <c r="K76" s="96"/>
      <c r="L76" s="149"/>
    </row>
    <row r="77" spans="2:12" s="10" customFormat="1" ht="19.899999999999999" customHeight="1">
      <c r="B77" s="145"/>
      <c r="C77" s="96"/>
      <c r="D77" s="146" t="s">
        <v>122</v>
      </c>
      <c r="E77" s="147"/>
      <c r="F77" s="147"/>
      <c r="G77" s="147"/>
      <c r="H77" s="147"/>
      <c r="I77" s="147"/>
      <c r="J77" s="148">
        <f>J359</f>
        <v>0</v>
      </c>
      <c r="K77" s="96"/>
      <c r="L77" s="149"/>
    </row>
    <row r="78" spans="2:12" s="10" customFormat="1" ht="19.899999999999999" customHeight="1">
      <c r="B78" s="145"/>
      <c r="C78" s="96"/>
      <c r="D78" s="146" t="s">
        <v>123</v>
      </c>
      <c r="E78" s="147"/>
      <c r="F78" s="147"/>
      <c r="G78" s="147"/>
      <c r="H78" s="147"/>
      <c r="I78" s="147"/>
      <c r="J78" s="148">
        <f>J367</f>
        <v>0</v>
      </c>
      <c r="K78" s="96"/>
      <c r="L78" s="149"/>
    </row>
    <row r="79" spans="2:12" s="10" customFormat="1" ht="19.899999999999999" customHeight="1">
      <c r="B79" s="145"/>
      <c r="C79" s="96"/>
      <c r="D79" s="146" t="s">
        <v>124</v>
      </c>
      <c r="E79" s="147"/>
      <c r="F79" s="147"/>
      <c r="G79" s="147"/>
      <c r="H79" s="147"/>
      <c r="I79" s="147"/>
      <c r="J79" s="148">
        <f>J393</f>
        <v>0</v>
      </c>
      <c r="K79" s="96"/>
      <c r="L79" s="149"/>
    </row>
    <row r="80" spans="2:12" s="10" customFormat="1" ht="19.899999999999999" customHeight="1">
      <c r="B80" s="145"/>
      <c r="C80" s="96"/>
      <c r="D80" s="146" t="s">
        <v>125</v>
      </c>
      <c r="E80" s="147"/>
      <c r="F80" s="147"/>
      <c r="G80" s="147"/>
      <c r="H80" s="147"/>
      <c r="I80" s="147"/>
      <c r="J80" s="148">
        <f>J427</f>
        <v>0</v>
      </c>
      <c r="K80" s="96"/>
      <c r="L80" s="149"/>
    </row>
    <row r="81" spans="1:31" s="10" customFormat="1" ht="19.899999999999999" customHeight="1">
      <c r="B81" s="145"/>
      <c r="C81" s="96"/>
      <c r="D81" s="146" t="s">
        <v>126</v>
      </c>
      <c r="E81" s="147"/>
      <c r="F81" s="147"/>
      <c r="G81" s="147"/>
      <c r="H81" s="147"/>
      <c r="I81" s="147"/>
      <c r="J81" s="148">
        <f>J437</f>
        <v>0</v>
      </c>
      <c r="K81" s="96"/>
      <c r="L81" s="149"/>
    </row>
    <row r="82" spans="1:31" s="9" customFormat="1" ht="24.95" customHeight="1">
      <c r="B82" s="139"/>
      <c r="C82" s="140"/>
      <c r="D82" s="141" t="s">
        <v>127</v>
      </c>
      <c r="E82" s="142"/>
      <c r="F82" s="142"/>
      <c r="G82" s="142"/>
      <c r="H82" s="142"/>
      <c r="I82" s="142"/>
      <c r="J82" s="143">
        <f>J463</f>
        <v>0</v>
      </c>
      <c r="K82" s="140"/>
      <c r="L82" s="144"/>
    </row>
    <row r="83" spans="1:31" s="2" customFormat="1" ht="21.7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6.95" customHeight="1">
      <c r="A84" s="33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8" spans="1:31" s="2" customFormat="1" ht="6.95" customHeight="1">
      <c r="A88" s="33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112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24.95" customHeight="1">
      <c r="A89" s="33"/>
      <c r="B89" s="34"/>
      <c r="C89" s="25" t="s">
        <v>128</v>
      </c>
      <c r="D89" s="35"/>
      <c r="E89" s="35"/>
      <c r="F89" s="35"/>
      <c r="G89" s="35"/>
      <c r="H89" s="35"/>
      <c r="I89" s="35"/>
      <c r="J89" s="35"/>
      <c r="K89" s="35"/>
      <c r="L89" s="112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2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30" t="s">
        <v>14</v>
      </c>
      <c r="D91" s="35"/>
      <c r="E91" s="35"/>
      <c r="F91" s="35"/>
      <c r="G91" s="35"/>
      <c r="H91" s="35"/>
      <c r="I91" s="35"/>
      <c r="J91" s="35"/>
      <c r="K91" s="35"/>
      <c r="L91" s="112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6.5" customHeight="1">
      <c r="A92" s="33"/>
      <c r="B92" s="34"/>
      <c r="C92" s="35"/>
      <c r="D92" s="35"/>
      <c r="E92" s="409" t="str">
        <f>E7</f>
        <v>ZŠ Pionýrů 1614, Sokolov - Bezbariérové zpřístupnění pavilonu D - verze schodolez</v>
      </c>
      <c r="F92" s="410"/>
      <c r="G92" s="410"/>
      <c r="H92" s="410"/>
      <c r="I92" s="35"/>
      <c r="J92" s="35"/>
      <c r="K92" s="35"/>
      <c r="L92" s="112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30" t="s">
        <v>99</v>
      </c>
      <c r="D93" s="35"/>
      <c r="E93" s="35"/>
      <c r="F93" s="35"/>
      <c r="G93" s="35"/>
      <c r="H93" s="35"/>
      <c r="I93" s="35"/>
      <c r="J93" s="35"/>
      <c r="K93" s="35"/>
      <c r="L93" s="112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6.5" customHeight="1">
      <c r="A94" s="33"/>
      <c r="B94" s="34"/>
      <c r="C94" s="35"/>
      <c r="D94" s="35"/>
      <c r="E94" s="397" t="str">
        <f>E9</f>
        <v>1 - Bezbariérové úpravy</v>
      </c>
      <c r="F94" s="408"/>
      <c r="G94" s="408"/>
      <c r="H94" s="408"/>
      <c r="I94" s="35"/>
      <c r="J94" s="35"/>
      <c r="K94" s="35"/>
      <c r="L94" s="112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6.9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12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2" customHeight="1">
      <c r="A96" s="33"/>
      <c r="B96" s="34"/>
      <c r="C96" s="30" t="s">
        <v>19</v>
      </c>
      <c r="D96" s="35"/>
      <c r="E96" s="35"/>
      <c r="F96" s="28" t="str">
        <f>F12</f>
        <v xml:space="preserve"> </v>
      </c>
      <c r="G96" s="35"/>
      <c r="H96" s="35"/>
      <c r="I96" s="30" t="s">
        <v>21</v>
      </c>
      <c r="J96" s="58" t="str">
        <f>IF(J12="","",J12)</f>
        <v>26. 10. 2023</v>
      </c>
      <c r="K96" s="35"/>
      <c r="L96" s="112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6.9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112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5.7" customHeight="1">
      <c r="A98" s="33"/>
      <c r="B98" s="34"/>
      <c r="C98" s="30" t="s">
        <v>23</v>
      </c>
      <c r="D98" s="35"/>
      <c r="E98" s="35"/>
      <c r="F98" s="28" t="str">
        <f>E15</f>
        <v>Město Sokolov</v>
      </c>
      <c r="G98" s="35"/>
      <c r="H98" s="35"/>
      <c r="I98" s="30" t="s">
        <v>29</v>
      </c>
      <c r="J98" s="31" t="str">
        <f>E21</f>
        <v>Jiří Preisler a Petr Holan</v>
      </c>
      <c r="K98" s="35"/>
      <c r="L98" s="112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65" s="2" customFormat="1" ht="15.2" customHeight="1">
      <c r="A99" s="33"/>
      <c r="B99" s="34"/>
      <c r="C99" s="30" t="s">
        <v>27</v>
      </c>
      <c r="D99" s="35"/>
      <c r="E99" s="35"/>
      <c r="F99" s="28" t="str">
        <f>IF(E18="","",E18)</f>
        <v>dle VŘ</v>
      </c>
      <c r="G99" s="35"/>
      <c r="H99" s="35"/>
      <c r="I99" s="30" t="s">
        <v>32</v>
      </c>
      <c r="J99" s="31" t="str">
        <f>E24</f>
        <v xml:space="preserve"> </v>
      </c>
      <c r="K99" s="35"/>
      <c r="L99" s="112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65" s="2" customFormat="1" ht="10.3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112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65" s="11" customFormat="1" ht="29.25" customHeight="1">
      <c r="A101" s="150"/>
      <c r="B101" s="151"/>
      <c r="C101" s="152" t="s">
        <v>129</v>
      </c>
      <c r="D101" s="153" t="s">
        <v>55</v>
      </c>
      <c r="E101" s="153" t="s">
        <v>51</v>
      </c>
      <c r="F101" s="153" t="s">
        <v>52</v>
      </c>
      <c r="G101" s="153" t="s">
        <v>130</v>
      </c>
      <c r="H101" s="153" t="s">
        <v>131</v>
      </c>
      <c r="I101" s="153" t="s">
        <v>132</v>
      </c>
      <c r="J101" s="153" t="s">
        <v>103</v>
      </c>
      <c r="K101" s="154" t="s">
        <v>133</v>
      </c>
      <c r="L101" s="155"/>
      <c r="M101" s="67" t="s">
        <v>17</v>
      </c>
      <c r="N101" s="68" t="s">
        <v>40</v>
      </c>
      <c r="O101" s="68" t="s">
        <v>134</v>
      </c>
      <c r="P101" s="68" t="s">
        <v>135</v>
      </c>
      <c r="Q101" s="68" t="s">
        <v>136</v>
      </c>
      <c r="R101" s="68" t="s">
        <v>137</v>
      </c>
      <c r="S101" s="68" t="s">
        <v>138</v>
      </c>
      <c r="T101" s="69" t="s">
        <v>139</v>
      </c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</row>
    <row r="102" spans="1:65" s="2" customFormat="1" ht="22.9" customHeight="1">
      <c r="A102" s="33"/>
      <c r="B102" s="34"/>
      <c r="C102" s="74" t="s">
        <v>140</v>
      </c>
      <c r="D102" s="35"/>
      <c r="E102" s="35"/>
      <c r="F102" s="35"/>
      <c r="G102" s="35"/>
      <c r="H102" s="35"/>
      <c r="I102" s="35"/>
      <c r="J102" s="156">
        <f>BK102</f>
        <v>0</v>
      </c>
      <c r="K102" s="35"/>
      <c r="L102" s="38"/>
      <c r="M102" s="70"/>
      <c r="N102" s="157"/>
      <c r="O102" s="71"/>
      <c r="P102" s="158">
        <f>P103+P246+P463</f>
        <v>373.35265800000002</v>
      </c>
      <c r="Q102" s="71"/>
      <c r="R102" s="158">
        <f>R103+R246+R463</f>
        <v>3.1237286600000003</v>
      </c>
      <c r="S102" s="71"/>
      <c r="T102" s="159">
        <f>T103+T246+T463</f>
        <v>5.0734816400000007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69</v>
      </c>
      <c r="AU102" s="19" t="s">
        <v>104</v>
      </c>
      <c r="BK102" s="160">
        <f>BK103+BK246+BK463</f>
        <v>0</v>
      </c>
    </row>
    <row r="103" spans="1:65" s="12" customFormat="1" ht="25.9" customHeight="1">
      <c r="B103" s="161"/>
      <c r="C103" s="162"/>
      <c r="D103" s="163" t="s">
        <v>69</v>
      </c>
      <c r="E103" s="164" t="s">
        <v>141</v>
      </c>
      <c r="F103" s="164" t="s">
        <v>142</v>
      </c>
      <c r="G103" s="162"/>
      <c r="H103" s="162"/>
      <c r="I103" s="162"/>
      <c r="J103" s="165">
        <f>BK103</f>
        <v>0</v>
      </c>
      <c r="K103" s="162"/>
      <c r="L103" s="166"/>
      <c r="M103" s="167"/>
      <c r="N103" s="168"/>
      <c r="O103" s="168"/>
      <c r="P103" s="169">
        <f>P104+P116+P170+P175+P179+P189+P193+P232+P243</f>
        <v>237.03125899999998</v>
      </c>
      <c r="Q103" s="168"/>
      <c r="R103" s="169">
        <f>R104+R116+R170+R175+R179+R189+R193+R232+R243</f>
        <v>1.8085143000000001</v>
      </c>
      <c r="S103" s="168"/>
      <c r="T103" s="170">
        <f>T104+T116+T170+T175+T179+T189+T193+T232+T243</f>
        <v>4.7736610000000006</v>
      </c>
      <c r="AR103" s="171" t="s">
        <v>75</v>
      </c>
      <c r="AT103" s="172" t="s">
        <v>69</v>
      </c>
      <c r="AU103" s="172" t="s">
        <v>70</v>
      </c>
      <c r="AY103" s="171" t="s">
        <v>143</v>
      </c>
      <c r="BK103" s="173">
        <f>BK104+BK116+BK170+BK175+BK179+BK189+BK193+BK232+BK243</f>
        <v>0</v>
      </c>
    </row>
    <row r="104" spans="1:65" s="12" customFormat="1" ht="22.9" customHeight="1">
      <c r="B104" s="161"/>
      <c r="C104" s="162"/>
      <c r="D104" s="163" t="s">
        <v>69</v>
      </c>
      <c r="E104" s="174" t="s">
        <v>95</v>
      </c>
      <c r="F104" s="174" t="s">
        <v>144</v>
      </c>
      <c r="G104" s="162"/>
      <c r="H104" s="162"/>
      <c r="I104" s="162"/>
      <c r="J104" s="175">
        <f>BK104</f>
        <v>0</v>
      </c>
      <c r="K104" s="162"/>
      <c r="L104" s="166"/>
      <c r="M104" s="167"/>
      <c r="N104" s="168"/>
      <c r="O104" s="168"/>
      <c r="P104" s="169">
        <f>SUM(P105:P115)</f>
        <v>8.7636400000000005</v>
      </c>
      <c r="Q104" s="168"/>
      <c r="R104" s="169">
        <f>SUM(R105:R115)</f>
        <v>0.76391766000000005</v>
      </c>
      <c r="S104" s="168"/>
      <c r="T104" s="170">
        <f>SUM(T105:T115)</f>
        <v>0</v>
      </c>
      <c r="AR104" s="171" t="s">
        <v>75</v>
      </c>
      <c r="AT104" s="172" t="s">
        <v>69</v>
      </c>
      <c r="AU104" s="172" t="s">
        <v>75</v>
      </c>
      <c r="AY104" s="171" t="s">
        <v>143</v>
      </c>
      <c r="BK104" s="173">
        <f>SUM(BK105:BK115)</f>
        <v>0</v>
      </c>
    </row>
    <row r="105" spans="1:65" s="2" customFormat="1" ht="21.75" customHeight="1">
      <c r="A105" s="33"/>
      <c r="B105" s="34"/>
      <c r="C105" s="176" t="s">
        <v>75</v>
      </c>
      <c r="D105" s="176" t="s">
        <v>145</v>
      </c>
      <c r="E105" s="177" t="s">
        <v>146</v>
      </c>
      <c r="F105" s="178" t="s">
        <v>147</v>
      </c>
      <c r="G105" s="179" t="s">
        <v>148</v>
      </c>
      <c r="H105" s="180">
        <v>2</v>
      </c>
      <c r="I105" s="366"/>
      <c r="J105" s="181">
        <f>ROUND(I105*H105,2)</f>
        <v>0</v>
      </c>
      <c r="K105" s="178" t="s">
        <v>149</v>
      </c>
      <c r="L105" s="38"/>
      <c r="M105" s="182" t="s">
        <v>17</v>
      </c>
      <c r="N105" s="183" t="s">
        <v>41</v>
      </c>
      <c r="O105" s="184">
        <v>0.318</v>
      </c>
      <c r="P105" s="184">
        <f>O105*H105</f>
        <v>0.63600000000000001</v>
      </c>
      <c r="Q105" s="184">
        <v>2.2780000000000002E-2</v>
      </c>
      <c r="R105" s="184">
        <f>Q105*H105</f>
        <v>4.5560000000000003E-2</v>
      </c>
      <c r="S105" s="184">
        <v>0</v>
      </c>
      <c r="T105" s="18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150</v>
      </c>
      <c r="AT105" s="186" t="s">
        <v>145</v>
      </c>
      <c r="AU105" s="186" t="s">
        <v>79</v>
      </c>
      <c r="AY105" s="19" t="s">
        <v>143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75</v>
      </c>
      <c r="BK105" s="187">
        <f>ROUND(I105*H105,2)</f>
        <v>0</v>
      </c>
      <c r="BL105" s="19" t="s">
        <v>150</v>
      </c>
      <c r="BM105" s="186" t="s">
        <v>151</v>
      </c>
    </row>
    <row r="106" spans="1:65" s="2" customFormat="1">
      <c r="A106" s="33"/>
      <c r="B106" s="34"/>
      <c r="C106" s="35"/>
      <c r="D106" s="188" t="s">
        <v>152</v>
      </c>
      <c r="E106" s="35"/>
      <c r="F106" s="189" t="s">
        <v>153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152</v>
      </c>
      <c r="AU106" s="19" t="s">
        <v>79</v>
      </c>
    </row>
    <row r="107" spans="1:65" s="13" customFormat="1">
      <c r="B107" s="192"/>
      <c r="C107" s="193"/>
      <c r="D107" s="194" t="s">
        <v>154</v>
      </c>
      <c r="E107" s="195" t="s">
        <v>17</v>
      </c>
      <c r="F107" s="196" t="s">
        <v>155</v>
      </c>
      <c r="G107" s="193"/>
      <c r="H107" s="195" t="s">
        <v>17</v>
      </c>
      <c r="I107" s="193"/>
      <c r="J107" s="193"/>
      <c r="K107" s="193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154</v>
      </c>
      <c r="AU107" s="201" t="s">
        <v>79</v>
      </c>
      <c r="AV107" s="13" t="s">
        <v>75</v>
      </c>
      <c r="AW107" s="13" t="s">
        <v>31</v>
      </c>
      <c r="AX107" s="13" t="s">
        <v>70</v>
      </c>
      <c r="AY107" s="201" t="s">
        <v>143</v>
      </c>
    </row>
    <row r="108" spans="1:65" s="14" customFormat="1">
      <c r="B108" s="202"/>
      <c r="C108" s="203"/>
      <c r="D108" s="194" t="s">
        <v>154</v>
      </c>
      <c r="E108" s="204" t="s">
        <v>17</v>
      </c>
      <c r="F108" s="205" t="s">
        <v>79</v>
      </c>
      <c r="G108" s="203"/>
      <c r="H108" s="206">
        <v>2</v>
      </c>
      <c r="I108" s="203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154</v>
      </c>
      <c r="AU108" s="211" t="s">
        <v>79</v>
      </c>
      <c r="AV108" s="14" t="s">
        <v>79</v>
      </c>
      <c r="AW108" s="14" t="s">
        <v>31</v>
      </c>
      <c r="AX108" s="14" t="s">
        <v>75</v>
      </c>
      <c r="AY108" s="211" t="s">
        <v>143</v>
      </c>
    </row>
    <row r="109" spans="1:65" s="2" customFormat="1" ht="24.2" customHeight="1">
      <c r="A109" s="33"/>
      <c r="B109" s="34"/>
      <c r="C109" s="176" t="s">
        <v>79</v>
      </c>
      <c r="D109" s="176" t="s">
        <v>145</v>
      </c>
      <c r="E109" s="177" t="s">
        <v>156</v>
      </c>
      <c r="F109" s="178" t="s">
        <v>157</v>
      </c>
      <c r="G109" s="179" t="s">
        <v>158</v>
      </c>
      <c r="H109" s="180">
        <v>11.617000000000001</v>
      </c>
      <c r="I109" s="366"/>
      <c r="J109" s="181">
        <f>ROUND(I109*H109,2)</f>
        <v>0</v>
      </c>
      <c r="K109" s="178" t="s">
        <v>149</v>
      </c>
      <c r="L109" s="38"/>
      <c r="M109" s="182" t="s">
        <v>17</v>
      </c>
      <c r="N109" s="183" t="s">
        <v>41</v>
      </c>
      <c r="O109" s="184">
        <v>0.52</v>
      </c>
      <c r="P109" s="184">
        <f>O109*H109</f>
        <v>6.0408400000000011</v>
      </c>
      <c r="Q109" s="184">
        <v>6.1719999999999997E-2</v>
      </c>
      <c r="R109" s="184">
        <f>Q109*H109</f>
        <v>0.71700123999999998</v>
      </c>
      <c r="S109" s="184">
        <v>0</v>
      </c>
      <c r="T109" s="18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6" t="s">
        <v>150</v>
      </c>
      <c r="AT109" s="186" t="s">
        <v>145</v>
      </c>
      <c r="AU109" s="186" t="s">
        <v>79</v>
      </c>
      <c r="AY109" s="19" t="s">
        <v>143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75</v>
      </c>
      <c r="BK109" s="187">
        <f>ROUND(I109*H109,2)</f>
        <v>0</v>
      </c>
      <c r="BL109" s="19" t="s">
        <v>150</v>
      </c>
      <c r="BM109" s="186" t="s">
        <v>159</v>
      </c>
    </row>
    <row r="110" spans="1:65" s="2" customFormat="1">
      <c r="A110" s="33"/>
      <c r="B110" s="34"/>
      <c r="C110" s="35"/>
      <c r="D110" s="188" t="s">
        <v>152</v>
      </c>
      <c r="E110" s="35"/>
      <c r="F110" s="189" t="s">
        <v>160</v>
      </c>
      <c r="G110" s="35"/>
      <c r="H110" s="35"/>
      <c r="I110" s="35"/>
      <c r="J110" s="35"/>
      <c r="K110" s="35"/>
      <c r="L110" s="38"/>
      <c r="M110" s="190"/>
      <c r="N110" s="191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9" t="s">
        <v>152</v>
      </c>
      <c r="AU110" s="19" t="s">
        <v>79</v>
      </c>
    </row>
    <row r="111" spans="1:65" s="14" customFormat="1">
      <c r="B111" s="202"/>
      <c r="C111" s="203"/>
      <c r="D111" s="194" t="s">
        <v>154</v>
      </c>
      <c r="E111" s="204" t="s">
        <v>17</v>
      </c>
      <c r="F111" s="205" t="s">
        <v>161</v>
      </c>
      <c r="G111" s="203"/>
      <c r="H111" s="206">
        <v>11.617000000000001</v>
      </c>
      <c r="I111" s="203"/>
      <c r="J111" s="203"/>
      <c r="K111" s="203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154</v>
      </c>
      <c r="AU111" s="211" t="s">
        <v>79</v>
      </c>
      <c r="AV111" s="14" t="s">
        <v>79</v>
      </c>
      <c r="AW111" s="14" t="s">
        <v>31</v>
      </c>
      <c r="AX111" s="14" t="s">
        <v>75</v>
      </c>
      <c r="AY111" s="211" t="s">
        <v>143</v>
      </c>
    </row>
    <row r="112" spans="1:65" s="2" customFormat="1" ht="16.5" customHeight="1">
      <c r="A112" s="33"/>
      <c r="B112" s="34"/>
      <c r="C112" s="176" t="s">
        <v>95</v>
      </c>
      <c r="D112" s="176" t="s">
        <v>145</v>
      </c>
      <c r="E112" s="177" t="s">
        <v>162</v>
      </c>
      <c r="F112" s="178" t="s">
        <v>163</v>
      </c>
      <c r="G112" s="179" t="s">
        <v>164</v>
      </c>
      <c r="H112" s="180">
        <v>10.433999999999999</v>
      </c>
      <c r="I112" s="366"/>
      <c r="J112" s="181">
        <f>ROUND(I112*H112,2)</f>
        <v>0</v>
      </c>
      <c r="K112" s="178" t="s">
        <v>149</v>
      </c>
      <c r="L112" s="38"/>
      <c r="M112" s="182" t="s">
        <v>17</v>
      </c>
      <c r="N112" s="183" t="s">
        <v>41</v>
      </c>
      <c r="O112" s="184">
        <v>0.2</v>
      </c>
      <c r="P112" s="184">
        <f>O112*H112</f>
        <v>2.0867999999999998</v>
      </c>
      <c r="Q112" s="184">
        <v>1.2999999999999999E-4</v>
      </c>
      <c r="R112" s="184">
        <f>Q112*H112</f>
        <v>1.3564199999999999E-3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150</v>
      </c>
      <c r="AT112" s="186" t="s">
        <v>145</v>
      </c>
      <c r="AU112" s="186" t="s">
        <v>79</v>
      </c>
      <c r="AY112" s="19" t="s">
        <v>143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75</v>
      </c>
      <c r="BK112" s="187">
        <f>ROUND(I112*H112,2)</f>
        <v>0</v>
      </c>
      <c r="BL112" s="19" t="s">
        <v>150</v>
      </c>
      <c r="BM112" s="186" t="s">
        <v>165</v>
      </c>
    </row>
    <row r="113" spans="1:65" s="2" customFormat="1">
      <c r="A113" s="33"/>
      <c r="B113" s="34"/>
      <c r="C113" s="35"/>
      <c r="D113" s="188" t="s">
        <v>152</v>
      </c>
      <c r="E113" s="35"/>
      <c r="F113" s="189" t="s">
        <v>166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152</v>
      </c>
      <c r="AU113" s="19" t="s">
        <v>79</v>
      </c>
    </row>
    <row r="114" spans="1:65" s="13" customFormat="1">
      <c r="B114" s="192"/>
      <c r="C114" s="193"/>
      <c r="D114" s="194" t="s">
        <v>154</v>
      </c>
      <c r="E114" s="195" t="s">
        <v>17</v>
      </c>
      <c r="F114" s="196" t="s">
        <v>167</v>
      </c>
      <c r="G114" s="193"/>
      <c r="H114" s="195" t="s">
        <v>17</v>
      </c>
      <c r="I114" s="193"/>
      <c r="J114" s="193"/>
      <c r="K114" s="193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154</v>
      </c>
      <c r="AU114" s="201" t="s">
        <v>79</v>
      </c>
      <c r="AV114" s="13" t="s">
        <v>75</v>
      </c>
      <c r="AW114" s="13" t="s">
        <v>31</v>
      </c>
      <c r="AX114" s="13" t="s">
        <v>70</v>
      </c>
      <c r="AY114" s="201" t="s">
        <v>143</v>
      </c>
    </row>
    <row r="115" spans="1:65" s="14" customFormat="1">
      <c r="B115" s="202"/>
      <c r="C115" s="203"/>
      <c r="D115" s="194" t="s">
        <v>154</v>
      </c>
      <c r="E115" s="204" t="s">
        <v>17</v>
      </c>
      <c r="F115" s="205" t="s">
        <v>168</v>
      </c>
      <c r="G115" s="203"/>
      <c r="H115" s="206">
        <v>10.433999999999999</v>
      </c>
      <c r="I115" s="203"/>
      <c r="J115" s="203"/>
      <c r="K115" s="203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154</v>
      </c>
      <c r="AU115" s="211" t="s">
        <v>79</v>
      </c>
      <c r="AV115" s="14" t="s">
        <v>79</v>
      </c>
      <c r="AW115" s="14" t="s">
        <v>31</v>
      </c>
      <c r="AX115" s="14" t="s">
        <v>75</v>
      </c>
      <c r="AY115" s="211" t="s">
        <v>143</v>
      </c>
    </row>
    <row r="116" spans="1:65" s="12" customFormat="1" ht="22.9" customHeight="1">
      <c r="B116" s="161"/>
      <c r="C116" s="162"/>
      <c r="D116" s="163" t="s">
        <v>69</v>
      </c>
      <c r="E116" s="174" t="s">
        <v>169</v>
      </c>
      <c r="F116" s="174" t="s">
        <v>170</v>
      </c>
      <c r="G116" s="162"/>
      <c r="H116" s="162"/>
      <c r="I116" s="162"/>
      <c r="J116" s="175">
        <f>BK116</f>
        <v>0</v>
      </c>
      <c r="K116" s="162"/>
      <c r="L116" s="166"/>
      <c r="M116" s="167"/>
      <c r="N116" s="168"/>
      <c r="O116" s="168"/>
      <c r="P116" s="169">
        <f>SUM(P117:P169)</f>
        <v>36.938502999999997</v>
      </c>
      <c r="Q116" s="168"/>
      <c r="R116" s="169">
        <f>SUM(R117:R169)</f>
        <v>0.97434664000000015</v>
      </c>
      <c r="S116" s="168"/>
      <c r="T116" s="170">
        <f>SUM(T117:T169)</f>
        <v>0</v>
      </c>
      <c r="AR116" s="171" t="s">
        <v>75</v>
      </c>
      <c r="AT116" s="172" t="s">
        <v>69</v>
      </c>
      <c r="AU116" s="172" t="s">
        <v>75</v>
      </c>
      <c r="AY116" s="171" t="s">
        <v>143</v>
      </c>
      <c r="BK116" s="173">
        <f>SUM(BK117:BK169)</f>
        <v>0</v>
      </c>
    </row>
    <row r="117" spans="1:65" s="2" customFormat="1" ht="24.2" customHeight="1">
      <c r="A117" s="33"/>
      <c r="B117" s="34"/>
      <c r="C117" s="176" t="s">
        <v>150</v>
      </c>
      <c r="D117" s="176" t="s">
        <v>145</v>
      </c>
      <c r="E117" s="177" t="s">
        <v>171</v>
      </c>
      <c r="F117" s="178" t="s">
        <v>172</v>
      </c>
      <c r="G117" s="179" t="s">
        <v>158</v>
      </c>
      <c r="H117" s="180">
        <v>5.48</v>
      </c>
      <c r="I117" s="366"/>
      <c r="J117" s="181">
        <f>ROUND(I117*H117,2)</f>
        <v>0</v>
      </c>
      <c r="K117" s="178" t="s">
        <v>149</v>
      </c>
      <c r="L117" s="38"/>
      <c r="M117" s="182" t="s">
        <v>17</v>
      </c>
      <c r="N117" s="183" t="s">
        <v>41</v>
      </c>
      <c r="O117" s="184">
        <v>0.38</v>
      </c>
      <c r="P117" s="184">
        <f>O117*H117</f>
        <v>2.0824000000000003</v>
      </c>
      <c r="Q117" s="184">
        <v>1.6899999999999998E-2</v>
      </c>
      <c r="R117" s="184">
        <f>Q117*H117</f>
        <v>9.2612E-2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150</v>
      </c>
      <c r="AT117" s="186" t="s">
        <v>145</v>
      </c>
      <c r="AU117" s="186" t="s">
        <v>79</v>
      </c>
      <c r="AY117" s="19" t="s">
        <v>143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75</v>
      </c>
      <c r="BK117" s="187">
        <f>ROUND(I117*H117,2)</f>
        <v>0</v>
      </c>
      <c r="BL117" s="19" t="s">
        <v>150</v>
      </c>
      <c r="BM117" s="186" t="s">
        <v>173</v>
      </c>
    </row>
    <row r="118" spans="1:65" s="2" customFormat="1">
      <c r="A118" s="33"/>
      <c r="B118" s="34"/>
      <c r="C118" s="35"/>
      <c r="D118" s="188" t="s">
        <v>152</v>
      </c>
      <c r="E118" s="35"/>
      <c r="F118" s="189" t="s">
        <v>174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152</v>
      </c>
      <c r="AU118" s="19" t="s">
        <v>79</v>
      </c>
    </row>
    <row r="119" spans="1:65" s="13" customFormat="1">
      <c r="B119" s="192"/>
      <c r="C119" s="193"/>
      <c r="D119" s="194" t="s">
        <v>154</v>
      </c>
      <c r="E119" s="195" t="s">
        <v>17</v>
      </c>
      <c r="F119" s="196" t="s">
        <v>175</v>
      </c>
      <c r="G119" s="193"/>
      <c r="H119" s="195" t="s">
        <v>17</v>
      </c>
      <c r="I119" s="193"/>
      <c r="J119" s="193"/>
      <c r="K119" s="193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154</v>
      </c>
      <c r="AU119" s="201" t="s">
        <v>79</v>
      </c>
      <c r="AV119" s="13" t="s">
        <v>75</v>
      </c>
      <c r="AW119" s="13" t="s">
        <v>31</v>
      </c>
      <c r="AX119" s="13" t="s">
        <v>70</v>
      </c>
      <c r="AY119" s="201" t="s">
        <v>143</v>
      </c>
    </row>
    <row r="120" spans="1:65" s="14" customFormat="1">
      <c r="B120" s="202"/>
      <c r="C120" s="203"/>
      <c r="D120" s="194" t="s">
        <v>154</v>
      </c>
      <c r="E120" s="204" t="s">
        <v>17</v>
      </c>
      <c r="F120" s="205" t="s">
        <v>176</v>
      </c>
      <c r="G120" s="203"/>
      <c r="H120" s="206">
        <v>1.224</v>
      </c>
      <c r="I120" s="203"/>
      <c r="J120" s="203"/>
      <c r="K120" s="203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154</v>
      </c>
      <c r="AU120" s="211" t="s">
        <v>79</v>
      </c>
      <c r="AV120" s="14" t="s">
        <v>79</v>
      </c>
      <c r="AW120" s="14" t="s">
        <v>31</v>
      </c>
      <c r="AX120" s="14" t="s">
        <v>70</v>
      </c>
      <c r="AY120" s="211" t="s">
        <v>143</v>
      </c>
    </row>
    <row r="121" spans="1:65" s="14" customFormat="1">
      <c r="B121" s="202"/>
      <c r="C121" s="203"/>
      <c r="D121" s="194" t="s">
        <v>154</v>
      </c>
      <c r="E121" s="204" t="s">
        <v>17</v>
      </c>
      <c r="F121" s="205" t="s">
        <v>177</v>
      </c>
      <c r="G121" s="203"/>
      <c r="H121" s="206">
        <v>1.0409999999999999</v>
      </c>
      <c r="I121" s="203"/>
      <c r="J121" s="203"/>
      <c r="K121" s="203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154</v>
      </c>
      <c r="AU121" s="211" t="s">
        <v>79</v>
      </c>
      <c r="AV121" s="14" t="s">
        <v>79</v>
      </c>
      <c r="AW121" s="14" t="s">
        <v>31</v>
      </c>
      <c r="AX121" s="14" t="s">
        <v>70</v>
      </c>
      <c r="AY121" s="211" t="s">
        <v>143</v>
      </c>
    </row>
    <row r="122" spans="1:65" s="14" customFormat="1">
      <c r="B122" s="202"/>
      <c r="C122" s="203"/>
      <c r="D122" s="194" t="s">
        <v>154</v>
      </c>
      <c r="E122" s="204" t="s">
        <v>17</v>
      </c>
      <c r="F122" s="205" t="s">
        <v>178</v>
      </c>
      <c r="G122" s="203"/>
      <c r="H122" s="206">
        <v>0.51200000000000001</v>
      </c>
      <c r="I122" s="203"/>
      <c r="J122" s="203"/>
      <c r="K122" s="203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154</v>
      </c>
      <c r="AU122" s="211" t="s">
        <v>79</v>
      </c>
      <c r="AV122" s="14" t="s">
        <v>79</v>
      </c>
      <c r="AW122" s="14" t="s">
        <v>31</v>
      </c>
      <c r="AX122" s="14" t="s">
        <v>70</v>
      </c>
      <c r="AY122" s="211" t="s">
        <v>143</v>
      </c>
    </row>
    <row r="123" spans="1:65" s="14" customFormat="1">
      <c r="B123" s="202"/>
      <c r="C123" s="203"/>
      <c r="D123" s="194" t="s">
        <v>154</v>
      </c>
      <c r="E123" s="204" t="s">
        <v>17</v>
      </c>
      <c r="F123" s="205" t="s">
        <v>179</v>
      </c>
      <c r="G123" s="203"/>
      <c r="H123" s="206">
        <v>1.224</v>
      </c>
      <c r="I123" s="203"/>
      <c r="J123" s="203"/>
      <c r="K123" s="203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154</v>
      </c>
      <c r="AU123" s="211" t="s">
        <v>79</v>
      </c>
      <c r="AV123" s="14" t="s">
        <v>79</v>
      </c>
      <c r="AW123" s="14" t="s">
        <v>31</v>
      </c>
      <c r="AX123" s="14" t="s">
        <v>70</v>
      </c>
      <c r="AY123" s="211" t="s">
        <v>143</v>
      </c>
    </row>
    <row r="124" spans="1:65" s="14" customFormat="1">
      <c r="B124" s="202"/>
      <c r="C124" s="203"/>
      <c r="D124" s="194" t="s">
        <v>154</v>
      </c>
      <c r="E124" s="204" t="s">
        <v>17</v>
      </c>
      <c r="F124" s="205" t="s">
        <v>180</v>
      </c>
      <c r="G124" s="203"/>
      <c r="H124" s="206">
        <v>1.4790000000000001</v>
      </c>
      <c r="I124" s="203"/>
      <c r="J124" s="203"/>
      <c r="K124" s="203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154</v>
      </c>
      <c r="AU124" s="211" t="s">
        <v>79</v>
      </c>
      <c r="AV124" s="14" t="s">
        <v>79</v>
      </c>
      <c r="AW124" s="14" t="s">
        <v>31</v>
      </c>
      <c r="AX124" s="14" t="s">
        <v>70</v>
      </c>
      <c r="AY124" s="211" t="s">
        <v>143</v>
      </c>
    </row>
    <row r="125" spans="1:65" s="15" customFormat="1">
      <c r="B125" s="212"/>
      <c r="C125" s="213"/>
      <c r="D125" s="194" t="s">
        <v>154</v>
      </c>
      <c r="E125" s="214" t="s">
        <v>17</v>
      </c>
      <c r="F125" s="215" t="s">
        <v>181</v>
      </c>
      <c r="G125" s="213"/>
      <c r="H125" s="216">
        <v>5.4799999999999995</v>
      </c>
      <c r="I125" s="213"/>
      <c r="J125" s="213"/>
      <c r="K125" s="213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154</v>
      </c>
      <c r="AU125" s="221" t="s">
        <v>79</v>
      </c>
      <c r="AV125" s="15" t="s">
        <v>150</v>
      </c>
      <c r="AW125" s="15" t="s">
        <v>31</v>
      </c>
      <c r="AX125" s="15" t="s">
        <v>75</v>
      </c>
      <c r="AY125" s="221" t="s">
        <v>143</v>
      </c>
    </row>
    <row r="126" spans="1:65" s="2" customFormat="1" ht="16.5" customHeight="1">
      <c r="A126" s="33"/>
      <c r="B126" s="34"/>
      <c r="C126" s="176" t="s">
        <v>182</v>
      </c>
      <c r="D126" s="176" t="s">
        <v>145</v>
      </c>
      <c r="E126" s="177" t="s">
        <v>183</v>
      </c>
      <c r="F126" s="178" t="s">
        <v>184</v>
      </c>
      <c r="G126" s="179" t="s">
        <v>158</v>
      </c>
      <c r="H126" s="180">
        <v>0.434</v>
      </c>
      <c r="I126" s="366"/>
      <c r="J126" s="181">
        <f>ROUND(I126*H126,2)</f>
        <v>0</v>
      </c>
      <c r="K126" s="178" t="s">
        <v>149</v>
      </c>
      <c r="L126" s="38"/>
      <c r="M126" s="182" t="s">
        <v>17</v>
      </c>
      <c r="N126" s="183" t="s">
        <v>41</v>
      </c>
      <c r="O126" s="184">
        <v>1.728</v>
      </c>
      <c r="P126" s="184">
        <f>O126*H126</f>
        <v>0.74995199999999995</v>
      </c>
      <c r="Q126" s="184">
        <v>3.8899999999999997E-2</v>
      </c>
      <c r="R126" s="184">
        <f>Q126*H126</f>
        <v>1.6882599999999998E-2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150</v>
      </c>
      <c r="AT126" s="186" t="s">
        <v>145</v>
      </c>
      <c r="AU126" s="186" t="s">
        <v>79</v>
      </c>
      <c r="AY126" s="19" t="s">
        <v>143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75</v>
      </c>
      <c r="BK126" s="187">
        <f>ROUND(I126*H126,2)</f>
        <v>0</v>
      </c>
      <c r="BL126" s="19" t="s">
        <v>150</v>
      </c>
      <c r="BM126" s="186" t="s">
        <v>185</v>
      </c>
    </row>
    <row r="127" spans="1:65" s="2" customFormat="1">
      <c r="A127" s="33"/>
      <c r="B127" s="34"/>
      <c r="C127" s="35"/>
      <c r="D127" s="188" t="s">
        <v>152</v>
      </c>
      <c r="E127" s="35"/>
      <c r="F127" s="189" t="s">
        <v>186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152</v>
      </c>
      <c r="AU127" s="19" t="s">
        <v>79</v>
      </c>
    </row>
    <row r="128" spans="1:65" s="14" customFormat="1">
      <c r="B128" s="202"/>
      <c r="C128" s="203"/>
      <c r="D128" s="194" t="s">
        <v>154</v>
      </c>
      <c r="E128" s="204" t="s">
        <v>17</v>
      </c>
      <c r="F128" s="205" t="s">
        <v>187</v>
      </c>
      <c r="G128" s="203"/>
      <c r="H128" s="206">
        <v>0.434</v>
      </c>
      <c r="I128" s="203"/>
      <c r="J128" s="203"/>
      <c r="K128" s="203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154</v>
      </c>
      <c r="AU128" s="211" t="s">
        <v>79</v>
      </c>
      <c r="AV128" s="14" t="s">
        <v>79</v>
      </c>
      <c r="AW128" s="14" t="s">
        <v>31</v>
      </c>
      <c r="AX128" s="14" t="s">
        <v>75</v>
      </c>
      <c r="AY128" s="211" t="s">
        <v>143</v>
      </c>
    </row>
    <row r="129" spans="1:65" s="2" customFormat="1" ht="16.5" customHeight="1">
      <c r="A129" s="33"/>
      <c r="B129" s="34"/>
      <c r="C129" s="176" t="s">
        <v>188</v>
      </c>
      <c r="D129" s="176" t="s">
        <v>145</v>
      </c>
      <c r="E129" s="177" t="s">
        <v>189</v>
      </c>
      <c r="F129" s="178" t="s">
        <v>190</v>
      </c>
      <c r="G129" s="179" t="s">
        <v>158</v>
      </c>
      <c r="H129" s="180">
        <v>5.6280000000000001</v>
      </c>
      <c r="I129" s="366"/>
      <c r="J129" s="181">
        <f>ROUND(I129*H129,2)</f>
        <v>0</v>
      </c>
      <c r="K129" s="178" t="s">
        <v>149</v>
      </c>
      <c r="L129" s="38"/>
      <c r="M129" s="182" t="s">
        <v>17</v>
      </c>
      <c r="N129" s="183" t="s">
        <v>41</v>
      </c>
      <c r="O129" s="184">
        <v>0.14799999999999999</v>
      </c>
      <c r="P129" s="184">
        <f>O129*H129</f>
        <v>0.83294400000000002</v>
      </c>
      <c r="Q129" s="184">
        <v>2.5999999999999998E-4</v>
      </c>
      <c r="R129" s="184">
        <f>Q129*H129</f>
        <v>1.46328E-3</v>
      </c>
      <c r="S129" s="184">
        <v>0</v>
      </c>
      <c r="T129" s="18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6" t="s">
        <v>150</v>
      </c>
      <c r="AT129" s="186" t="s">
        <v>145</v>
      </c>
      <c r="AU129" s="186" t="s">
        <v>79</v>
      </c>
      <c r="AY129" s="19" t="s">
        <v>143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75</v>
      </c>
      <c r="BK129" s="187">
        <f>ROUND(I129*H129,2)</f>
        <v>0</v>
      </c>
      <c r="BL129" s="19" t="s">
        <v>150</v>
      </c>
      <c r="BM129" s="186" t="s">
        <v>191</v>
      </c>
    </row>
    <row r="130" spans="1:65" s="2" customFormat="1">
      <c r="A130" s="33"/>
      <c r="B130" s="34"/>
      <c r="C130" s="35"/>
      <c r="D130" s="188" t="s">
        <v>152</v>
      </c>
      <c r="E130" s="35"/>
      <c r="F130" s="189" t="s">
        <v>192</v>
      </c>
      <c r="G130" s="35"/>
      <c r="H130" s="35"/>
      <c r="I130" s="35"/>
      <c r="J130" s="35"/>
      <c r="K130" s="35"/>
      <c r="L130" s="38"/>
      <c r="M130" s="190"/>
      <c r="N130" s="191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9" t="s">
        <v>152</v>
      </c>
      <c r="AU130" s="19" t="s">
        <v>79</v>
      </c>
    </row>
    <row r="131" spans="1:65" s="13" customFormat="1">
      <c r="B131" s="192"/>
      <c r="C131" s="193"/>
      <c r="D131" s="194" t="s">
        <v>154</v>
      </c>
      <c r="E131" s="195" t="s">
        <v>17</v>
      </c>
      <c r="F131" s="196" t="s">
        <v>193</v>
      </c>
      <c r="G131" s="193"/>
      <c r="H131" s="195" t="s">
        <v>17</v>
      </c>
      <c r="I131" s="193"/>
      <c r="J131" s="193"/>
      <c r="K131" s="193"/>
      <c r="L131" s="197"/>
      <c r="M131" s="198"/>
      <c r="N131" s="199"/>
      <c r="O131" s="199"/>
      <c r="P131" s="199"/>
      <c r="Q131" s="199"/>
      <c r="R131" s="199"/>
      <c r="S131" s="199"/>
      <c r="T131" s="200"/>
      <c r="AT131" s="201" t="s">
        <v>154</v>
      </c>
      <c r="AU131" s="201" t="s">
        <v>79</v>
      </c>
      <c r="AV131" s="13" t="s">
        <v>75</v>
      </c>
      <c r="AW131" s="13" t="s">
        <v>31</v>
      </c>
      <c r="AX131" s="13" t="s">
        <v>70</v>
      </c>
      <c r="AY131" s="201" t="s">
        <v>143</v>
      </c>
    </row>
    <row r="132" spans="1:65" s="14" customFormat="1">
      <c r="B132" s="202"/>
      <c r="C132" s="203"/>
      <c r="D132" s="194" t="s">
        <v>154</v>
      </c>
      <c r="E132" s="204" t="s">
        <v>17</v>
      </c>
      <c r="F132" s="205" t="s">
        <v>194</v>
      </c>
      <c r="G132" s="203"/>
      <c r="H132" s="206">
        <v>1.022</v>
      </c>
      <c r="I132" s="203"/>
      <c r="J132" s="203"/>
      <c r="K132" s="203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154</v>
      </c>
      <c r="AU132" s="211" t="s">
        <v>79</v>
      </c>
      <c r="AV132" s="14" t="s">
        <v>79</v>
      </c>
      <c r="AW132" s="14" t="s">
        <v>31</v>
      </c>
      <c r="AX132" s="14" t="s">
        <v>70</v>
      </c>
      <c r="AY132" s="211" t="s">
        <v>143</v>
      </c>
    </row>
    <row r="133" spans="1:65" s="14" customFormat="1">
      <c r="B133" s="202"/>
      <c r="C133" s="203"/>
      <c r="D133" s="194" t="s">
        <v>154</v>
      </c>
      <c r="E133" s="204" t="s">
        <v>17</v>
      </c>
      <c r="F133" s="205" t="s">
        <v>195</v>
      </c>
      <c r="G133" s="203"/>
      <c r="H133" s="206">
        <v>0.82</v>
      </c>
      <c r="I133" s="203"/>
      <c r="J133" s="203"/>
      <c r="K133" s="203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154</v>
      </c>
      <c r="AU133" s="211" t="s">
        <v>79</v>
      </c>
      <c r="AV133" s="14" t="s">
        <v>79</v>
      </c>
      <c r="AW133" s="14" t="s">
        <v>31</v>
      </c>
      <c r="AX133" s="14" t="s">
        <v>70</v>
      </c>
      <c r="AY133" s="211" t="s">
        <v>143</v>
      </c>
    </row>
    <row r="134" spans="1:65" s="14" customFormat="1">
      <c r="B134" s="202"/>
      <c r="C134" s="203"/>
      <c r="D134" s="194" t="s">
        <v>154</v>
      </c>
      <c r="E134" s="204" t="s">
        <v>17</v>
      </c>
      <c r="F134" s="205" t="s">
        <v>196</v>
      </c>
      <c r="G134" s="203"/>
      <c r="H134" s="206">
        <v>0.42499999999999999</v>
      </c>
      <c r="I134" s="203"/>
      <c r="J134" s="203"/>
      <c r="K134" s="203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154</v>
      </c>
      <c r="AU134" s="211" t="s">
        <v>79</v>
      </c>
      <c r="AV134" s="14" t="s">
        <v>79</v>
      </c>
      <c r="AW134" s="14" t="s">
        <v>31</v>
      </c>
      <c r="AX134" s="14" t="s">
        <v>70</v>
      </c>
      <c r="AY134" s="211" t="s">
        <v>143</v>
      </c>
    </row>
    <row r="135" spans="1:65" s="14" customFormat="1">
      <c r="B135" s="202"/>
      <c r="C135" s="203"/>
      <c r="D135" s="194" t="s">
        <v>154</v>
      </c>
      <c r="E135" s="204" t="s">
        <v>17</v>
      </c>
      <c r="F135" s="205" t="s">
        <v>197</v>
      </c>
      <c r="G135" s="203"/>
      <c r="H135" s="206">
        <v>2.7370000000000001</v>
      </c>
      <c r="I135" s="203"/>
      <c r="J135" s="203"/>
      <c r="K135" s="203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154</v>
      </c>
      <c r="AU135" s="211" t="s">
        <v>79</v>
      </c>
      <c r="AV135" s="14" t="s">
        <v>79</v>
      </c>
      <c r="AW135" s="14" t="s">
        <v>31</v>
      </c>
      <c r="AX135" s="14" t="s">
        <v>70</v>
      </c>
      <c r="AY135" s="211" t="s">
        <v>143</v>
      </c>
    </row>
    <row r="136" spans="1:65" s="14" customFormat="1">
      <c r="B136" s="202"/>
      <c r="C136" s="203"/>
      <c r="D136" s="194" t="s">
        <v>154</v>
      </c>
      <c r="E136" s="204" t="s">
        <v>17</v>
      </c>
      <c r="F136" s="205" t="s">
        <v>198</v>
      </c>
      <c r="G136" s="203"/>
      <c r="H136" s="206">
        <v>0.624</v>
      </c>
      <c r="I136" s="203"/>
      <c r="J136" s="203"/>
      <c r="K136" s="203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154</v>
      </c>
      <c r="AU136" s="211" t="s">
        <v>79</v>
      </c>
      <c r="AV136" s="14" t="s">
        <v>79</v>
      </c>
      <c r="AW136" s="14" t="s">
        <v>31</v>
      </c>
      <c r="AX136" s="14" t="s">
        <v>70</v>
      </c>
      <c r="AY136" s="211" t="s">
        <v>143</v>
      </c>
    </row>
    <row r="137" spans="1:65" s="15" customFormat="1">
      <c r="B137" s="212"/>
      <c r="C137" s="213"/>
      <c r="D137" s="194" t="s">
        <v>154</v>
      </c>
      <c r="E137" s="214" t="s">
        <v>17</v>
      </c>
      <c r="F137" s="215" t="s">
        <v>181</v>
      </c>
      <c r="G137" s="213"/>
      <c r="H137" s="216">
        <v>5.6279999999999992</v>
      </c>
      <c r="I137" s="213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154</v>
      </c>
      <c r="AU137" s="221" t="s">
        <v>79</v>
      </c>
      <c r="AV137" s="15" t="s">
        <v>150</v>
      </c>
      <c r="AW137" s="15" t="s">
        <v>31</v>
      </c>
      <c r="AX137" s="15" t="s">
        <v>75</v>
      </c>
      <c r="AY137" s="221" t="s">
        <v>143</v>
      </c>
    </row>
    <row r="138" spans="1:65" s="2" customFormat="1" ht="24.2" customHeight="1">
      <c r="A138" s="33"/>
      <c r="B138" s="34"/>
      <c r="C138" s="176" t="s">
        <v>199</v>
      </c>
      <c r="D138" s="176" t="s">
        <v>145</v>
      </c>
      <c r="E138" s="177" t="s">
        <v>200</v>
      </c>
      <c r="F138" s="178" t="s">
        <v>201</v>
      </c>
      <c r="G138" s="179" t="s">
        <v>158</v>
      </c>
      <c r="H138" s="180">
        <v>5.6280000000000001</v>
      </c>
      <c r="I138" s="366"/>
      <c r="J138" s="181">
        <f>ROUND(I138*H138,2)</f>
        <v>0</v>
      </c>
      <c r="K138" s="178" t="s">
        <v>149</v>
      </c>
      <c r="L138" s="38"/>
      <c r="M138" s="182" t="s">
        <v>17</v>
      </c>
      <c r="N138" s="183" t="s">
        <v>41</v>
      </c>
      <c r="O138" s="184">
        <v>0.39500000000000002</v>
      </c>
      <c r="P138" s="184">
        <f>O138*H138</f>
        <v>2.2230600000000003</v>
      </c>
      <c r="Q138" s="184">
        <v>4.0000000000000001E-3</v>
      </c>
      <c r="R138" s="184">
        <f>Q138*H138</f>
        <v>2.2512000000000001E-2</v>
      </c>
      <c r="S138" s="184">
        <v>0</v>
      </c>
      <c r="T138" s="18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6" t="s">
        <v>150</v>
      </c>
      <c r="AT138" s="186" t="s">
        <v>145</v>
      </c>
      <c r="AU138" s="186" t="s">
        <v>79</v>
      </c>
      <c r="AY138" s="19" t="s">
        <v>143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75</v>
      </c>
      <c r="BK138" s="187">
        <f>ROUND(I138*H138,2)</f>
        <v>0</v>
      </c>
      <c r="BL138" s="19" t="s">
        <v>150</v>
      </c>
      <c r="BM138" s="186" t="s">
        <v>202</v>
      </c>
    </row>
    <row r="139" spans="1:65" s="2" customFormat="1">
      <c r="A139" s="33"/>
      <c r="B139" s="34"/>
      <c r="C139" s="35"/>
      <c r="D139" s="188" t="s">
        <v>152</v>
      </c>
      <c r="E139" s="35"/>
      <c r="F139" s="189" t="s">
        <v>203</v>
      </c>
      <c r="G139" s="35"/>
      <c r="H139" s="35"/>
      <c r="I139" s="35"/>
      <c r="J139" s="35"/>
      <c r="K139" s="35"/>
      <c r="L139" s="38"/>
      <c r="M139" s="190"/>
      <c r="N139" s="19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9" t="s">
        <v>152</v>
      </c>
      <c r="AU139" s="19" t="s">
        <v>79</v>
      </c>
    </row>
    <row r="140" spans="1:65" s="2" customFormat="1" ht="24.2" customHeight="1">
      <c r="A140" s="33"/>
      <c r="B140" s="34"/>
      <c r="C140" s="176" t="s">
        <v>204</v>
      </c>
      <c r="D140" s="176" t="s">
        <v>145</v>
      </c>
      <c r="E140" s="177" t="s">
        <v>205</v>
      </c>
      <c r="F140" s="178" t="s">
        <v>206</v>
      </c>
      <c r="G140" s="179" t="s">
        <v>158</v>
      </c>
      <c r="H140" s="180">
        <v>10.852</v>
      </c>
      <c r="I140" s="366"/>
      <c r="J140" s="181">
        <f>ROUND(I140*H140,2)</f>
        <v>0</v>
      </c>
      <c r="K140" s="178" t="s">
        <v>149</v>
      </c>
      <c r="L140" s="38"/>
      <c r="M140" s="182" t="s">
        <v>17</v>
      </c>
      <c r="N140" s="183" t="s">
        <v>41</v>
      </c>
      <c r="O140" s="184">
        <v>0.29699999999999999</v>
      </c>
      <c r="P140" s="184">
        <f>O140*H140</f>
        <v>3.2230439999999998</v>
      </c>
      <c r="Q140" s="184">
        <v>1.5599999999999999E-2</v>
      </c>
      <c r="R140" s="184">
        <f>Q140*H140</f>
        <v>0.1692912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150</v>
      </c>
      <c r="AT140" s="186" t="s">
        <v>145</v>
      </c>
      <c r="AU140" s="186" t="s">
        <v>79</v>
      </c>
      <c r="AY140" s="19" t="s">
        <v>143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75</v>
      </c>
      <c r="BK140" s="187">
        <f>ROUND(I140*H140,2)</f>
        <v>0</v>
      </c>
      <c r="BL140" s="19" t="s">
        <v>150</v>
      </c>
      <c r="BM140" s="186" t="s">
        <v>207</v>
      </c>
    </row>
    <row r="141" spans="1:65" s="2" customFormat="1">
      <c r="A141" s="33"/>
      <c r="B141" s="34"/>
      <c r="C141" s="35"/>
      <c r="D141" s="188" t="s">
        <v>152</v>
      </c>
      <c r="E141" s="35"/>
      <c r="F141" s="189" t="s">
        <v>208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152</v>
      </c>
      <c r="AU141" s="19" t="s">
        <v>79</v>
      </c>
    </row>
    <row r="142" spans="1:65" s="13" customFormat="1">
      <c r="B142" s="192"/>
      <c r="C142" s="193"/>
      <c r="D142" s="194" t="s">
        <v>154</v>
      </c>
      <c r="E142" s="195" t="s">
        <v>17</v>
      </c>
      <c r="F142" s="196" t="s">
        <v>209</v>
      </c>
      <c r="G142" s="193"/>
      <c r="H142" s="195" t="s">
        <v>17</v>
      </c>
      <c r="I142" s="193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154</v>
      </c>
      <c r="AU142" s="201" t="s">
        <v>79</v>
      </c>
      <c r="AV142" s="13" t="s">
        <v>75</v>
      </c>
      <c r="AW142" s="13" t="s">
        <v>31</v>
      </c>
      <c r="AX142" s="13" t="s">
        <v>70</v>
      </c>
      <c r="AY142" s="201" t="s">
        <v>143</v>
      </c>
    </row>
    <row r="143" spans="1:65" s="14" customFormat="1">
      <c r="B143" s="202"/>
      <c r="C143" s="203"/>
      <c r="D143" s="194" t="s">
        <v>154</v>
      </c>
      <c r="E143" s="204" t="s">
        <v>17</v>
      </c>
      <c r="F143" s="205" t="s">
        <v>210</v>
      </c>
      <c r="G143" s="203"/>
      <c r="H143" s="206">
        <v>10.852</v>
      </c>
      <c r="I143" s="203"/>
      <c r="J143" s="203"/>
      <c r="K143" s="203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154</v>
      </c>
      <c r="AU143" s="211" t="s">
        <v>79</v>
      </c>
      <c r="AV143" s="14" t="s">
        <v>79</v>
      </c>
      <c r="AW143" s="14" t="s">
        <v>31</v>
      </c>
      <c r="AX143" s="14" t="s">
        <v>75</v>
      </c>
      <c r="AY143" s="211" t="s">
        <v>143</v>
      </c>
    </row>
    <row r="144" spans="1:65" s="2" customFormat="1" ht="16.5" customHeight="1">
      <c r="A144" s="33"/>
      <c r="B144" s="34"/>
      <c r="C144" s="176" t="s">
        <v>211</v>
      </c>
      <c r="D144" s="176" t="s">
        <v>145</v>
      </c>
      <c r="E144" s="177" t="s">
        <v>212</v>
      </c>
      <c r="F144" s="178" t="s">
        <v>213</v>
      </c>
      <c r="G144" s="179" t="s">
        <v>158</v>
      </c>
      <c r="H144" s="180">
        <v>1.0429999999999999</v>
      </c>
      <c r="I144" s="366"/>
      <c r="J144" s="181">
        <f>ROUND(I144*H144,2)</f>
        <v>0</v>
      </c>
      <c r="K144" s="178" t="s">
        <v>149</v>
      </c>
      <c r="L144" s="38"/>
      <c r="M144" s="182" t="s">
        <v>17</v>
      </c>
      <c r="N144" s="183" t="s">
        <v>41</v>
      </c>
      <c r="O144" s="184">
        <v>1.379</v>
      </c>
      <c r="P144" s="184">
        <f>O144*H144</f>
        <v>1.4382969999999999</v>
      </c>
      <c r="Q144" s="184">
        <v>3.8899999999999997E-2</v>
      </c>
      <c r="R144" s="184">
        <f>Q144*H144</f>
        <v>4.0572699999999996E-2</v>
      </c>
      <c r="S144" s="184">
        <v>0</v>
      </c>
      <c r="T144" s="18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6" t="s">
        <v>150</v>
      </c>
      <c r="AT144" s="186" t="s">
        <v>145</v>
      </c>
      <c r="AU144" s="186" t="s">
        <v>79</v>
      </c>
      <c r="AY144" s="19" t="s">
        <v>143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75</v>
      </c>
      <c r="BK144" s="187">
        <f>ROUND(I144*H144,2)</f>
        <v>0</v>
      </c>
      <c r="BL144" s="19" t="s">
        <v>150</v>
      </c>
      <c r="BM144" s="186" t="s">
        <v>214</v>
      </c>
    </row>
    <row r="145" spans="1:65" s="2" customFormat="1">
      <c r="A145" s="33"/>
      <c r="B145" s="34"/>
      <c r="C145" s="35"/>
      <c r="D145" s="188" t="s">
        <v>152</v>
      </c>
      <c r="E145" s="35"/>
      <c r="F145" s="189" t="s">
        <v>215</v>
      </c>
      <c r="G145" s="35"/>
      <c r="H145" s="35"/>
      <c r="I145" s="35"/>
      <c r="J145" s="35"/>
      <c r="K145" s="35"/>
      <c r="L145" s="38"/>
      <c r="M145" s="190"/>
      <c r="N145" s="19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9" t="s">
        <v>152</v>
      </c>
      <c r="AU145" s="19" t="s">
        <v>79</v>
      </c>
    </row>
    <row r="146" spans="1:65" s="14" customFormat="1">
      <c r="B146" s="202"/>
      <c r="C146" s="203"/>
      <c r="D146" s="194" t="s">
        <v>154</v>
      </c>
      <c r="E146" s="204" t="s">
        <v>17</v>
      </c>
      <c r="F146" s="205" t="s">
        <v>216</v>
      </c>
      <c r="G146" s="203"/>
      <c r="H146" s="206">
        <v>1.0429999999999999</v>
      </c>
      <c r="I146" s="203"/>
      <c r="J146" s="203"/>
      <c r="K146" s="203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154</v>
      </c>
      <c r="AU146" s="211" t="s">
        <v>79</v>
      </c>
      <c r="AV146" s="14" t="s">
        <v>79</v>
      </c>
      <c r="AW146" s="14" t="s">
        <v>31</v>
      </c>
      <c r="AX146" s="14" t="s">
        <v>75</v>
      </c>
      <c r="AY146" s="211" t="s">
        <v>143</v>
      </c>
    </row>
    <row r="147" spans="1:65" s="2" customFormat="1" ht="21.75" customHeight="1">
      <c r="A147" s="33"/>
      <c r="B147" s="34"/>
      <c r="C147" s="176" t="s">
        <v>217</v>
      </c>
      <c r="D147" s="176" t="s">
        <v>145</v>
      </c>
      <c r="E147" s="177" t="s">
        <v>218</v>
      </c>
      <c r="F147" s="178" t="s">
        <v>219</v>
      </c>
      <c r="G147" s="179" t="s">
        <v>158</v>
      </c>
      <c r="H147" s="180">
        <v>10.554</v>
      </c>
      <c r="I147" s="366"/>
      <c r="J147" s="181">
        <f>ROUND(I147*H147,2)</f>
        <v>0</v>
      </c>
      <c r="K147" s="178" t="s">
        <v>149</v>
      </c>
      <c r="L147" s="38"/>
      <c r="M147" s="182" t="s">
        <v>17</v>
      </c>
      <c r="N147" s="183" t="s">
        <v>41</v>
      </c>
      <c r="O147" s="184">
        <v>0.11700000000000001</v>
      </c>
      <c r="P147" s="184">
        <f>O147*H147</f>
        <v>1.2348180000000002</v>
      </c>
      <c r="Q147" s="184">
        <v>7.3499999999999998E-3</v>
      </c>
      <c r="R147" s="184">
        <f>Q147*H147</f>
        <v>7.7571899999999999E-2</v>
      </c>
      <c r="S147" s="184">
        <v>0</v>
      </c>
      <c r="T147" s="18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6" t="s">
        <v>150</v>
      </c>
      <c r="AT147" s="186" t="s">
        <v>145</v>
      </c>
      <c r="AU147" s="186" t="s">
        <v>79</v>
      </c>
      <c r="AY147" s="19" t="s">
        <v>143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75</v>
      </c>
      <c r="BK147" s="187">
        <f>ROUND(I147*H147,2)</f>
        <v>0</v>
      </c>
      <c r="BL147" s="19" t="s">
        <v>150</v>
      </c>
      <c r="BM147" s="186" t="s">
        <v>220</v>
      </c>
    </row>
    <row r="148" spans="1:65" s="2" customFormat="1">
      <c r="A148" s="33"/>
      <c r="B148" s="34"/>
      <c r="C148" s="35"/>
      <c r="D148" s="188" t="s">
        <v>152</v>
      </c>
      <c r="E148" s="35"/>
      <c r="F148" s="189" t="s">
        <v>221</v>
      </c>
      <c r="G148" s="35"/>
      <c r="H148" s="35"/>
      <c r="I148" s="35"/>
      <c r="J148" s="35"/>
      <c r="K148" s="35"/>
      <c r="L148" s="38"/>
      <c r="M148" s="190"/>
      <c r="N148" s="191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9" t="s">
        <v>152</v>
      </c>
      <c r="AU148" s="19" t="s">
        <v>79</v>
      </c>
    </row>
    <row r="149" spans="1:65" s="13" customFormat="1">
      <c r="B149" s="192"/>
      <c r="C149" s="193"/>
      <c r="D149" s="194" t="s">
        <v>154</v>
      </c>
      <c r="E149" s="195" t="s">
        <v>17</v>
      </c>
      <c r="F149" s="196" t="s">
        <v>222</v>
      </c>
      <c r="G149" s="193"/>
      <c r="H149" s="195" t="s">
        <v>17</v>
      </c>
      <c r="I149" s="193"/>
      <c r="J149" s="193"/>
      <c r="K149" s="193"/>
      <c r="L149" s="197"/>
      <c r="M149" s="198"/>
      <c r="N149" s="199"/>
      <c r="O149" s="199"/>
      <c r="P149" s="199"/>
      <c r="Q149" s="199"/>
      <c r="R149" s="199"/>
      <c r="S149" s="199"/>
      <c r="T149" s="200"/>
      <c r="AT149" s="201" t="s">
        <v>154</v>
      </c>
      <c r="AU149" s="201" t="s">
        <v>79</v>
      </c>
      <c r="AV149" s="13" t="s">
        <v>75</v>
      </c>
      <c r="AW149" s="13" t="s">
        <v>31</v>
      </c>
      <c r="AX149" s="13" t="s">
        <v>70</v>
      </c>
      <c r="AY149" s="201" t="s">
        <v>143</v>
      </c>
    </row>
    <row r="150" spans="1:65" s="14" customFormat="1">
      <c r="B150" s="202"/>
      <c r="C150" s="203"/>
      <c r="D150" s="194" t="s">
        <v>154</v>
      </c>
      <c r="E150" s="204" t="s">
        <v>17</v>
      </c>
      <c r="F150" s="205" t="s">
        <v>223</v>
      </c>
      <c r="G150" s="203"/>
      <c r="H150" s="206">
        <v>10.554</v>
      </c>
      <c r="I150" s="203"/>
      <c r="J150" s="203"/>
      <c r="K150" s="203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154</v>
      </c>
      <c r="AU150" s="211" t="s">
        <v>79</v>
      </c>
      <c r="AV150" s="14" t="s">
        <v>79</v>
      </c>
      <c r="AW150" s="14" t="s">
        <v>31</v>
      </c>
      <c r="AX150" s="14" t="s">
        <v>75</v>
      </c>
      <c r="AY150" s="211" t="s">
        <v>143</v>
      </c>
    </row>
    <row r="151" spans="1:65" s="2" customFormat="1" ht="24.2" customHeight="1">
      <c r="A151" s="33"/>
      <c r="B151" s="34"/>
      <c r="C151" s="176" t="s">
        <v>224</v>
      </c>
      <c r="D151" s="176" t="s">
        <v>145</v>
      </c>
      <c r="E151" s="177" t="s">
        <v>225</v>
      </c>
      <c r="F151" s="178" t="s">
        <v>226</v>
      </c>
      <c r="G151" s="179" t="s">
        <v>158</v>
      </c>
      <c r="H151" s="180">
        <v>10.554</v>
      </c>
      <c r="I151" s="366"/>
      <c r="J151" s="181">
        <f>ROUND(I151*H151,2)</f>
        <v>0</v>
      </c>
      <c r="K151" s="178" t="s">
        <v>149</v>
      </c>
      <c r="L151" s="38"/>
      <c r="M151" s="182" t="s">
        <v>17</v>
      </c>
      <c r="N151" s="183" t="s">
        <v>41</v>
      </c>
      <c r="O151" s="184">
        <v>0.39</v>
      </c>
      <c r="P151" s="184">
        <f>O151*H151</f>
        <v>4.1160600000000001</v>
      </c>
      <c r="Q151" s="184">
        <v>1.54E-2</v>
      </c>
      <c r="R151" s="184">
        <f>Q151*H151</f>
        <v>0.1625316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150</v>
      </c>
      <c r="AT151" s="186" t="s">
        <v>145</v>
      </c>
      <c r="AU151" s="186" t="s">
        <v>79</v>
      </c>
      <c r="AY151" s="19" t="s">
        <v>143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75</v>
      </c>
      <c r="BK151" s="187">
        <f>ROUND(I151*H151,2)</f>
        <v>0</v>
      </c>
      <c r="BL151" s="19" t="s">
        <v>150</v>
      </c>
      <c r="BM151" s="186" t="s">
        <v>227</v>
      </c>
    </row>
    <row r="152" spans="1:65" s="2" customFormat="1">
      <c r="A152" s="33"/>
      <c r="B152" s="34"/>
      <c r="C152" s="35"/>
      <c r="D152" s="188" t="s">
        <v>152</v>
      </c>
      <c r="E152" s="35"/>
      <c r="F152" s="189" t="s">
        <v>228</v>
      </c>
      <c r="G152" s="35"/>
      <c r="H152" s="35"/>
      <c r="I152" s="35"/>
      <c r="J152" s="35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152</v>
      </c>
      <c r="AU152" s="19" t="s">
        <v>79</v>
      </c>
    </row>
    <row r="153" spans="1:65" s="14" customFormat="1">
      <c r="B153" s="202"/>
      <c r="C153" s="203"/>
      <c r="D153" s="194" t="s">
        <v>154</v>
      </c>
      <c r="E153" s="204" t="s">
        <v>17</v>
      </c>
      <c r="F153" s="205" t="s">
        <v>229</v>
      </c>
      <c r="G153" s="203"/>
      <c r="H153" s="206">
        <v>10.554</v>
      </c>
      <c r="I153" s="203"/>
      <c r="J153" s="203"/>
      <c r="K153" s="203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154</v>
      </c>
      <c r="AU153" s="211" t="s">
        <v>79</v>
      </c>
      <c r="AV153" s="14" t="s">
        <v>79</v>
      </c>
      <c r="AW153" s="14" t="s">
        <v>31</v>
      </c>
      <c r="AX153" s="14" t="s">
        <v>75</v>
      </c>
      <c r="AY153" s="211" t="s">
        <v>143</v>
      </c>
    </row>
    <row r="154" spans="1:65" s="2" customFormat="1" ht="24.2" customHeight="1">
      <c r="A154" s="33"/>
      <c r="B154" s="34"/>
      <c r="C154" s="176" t="s">
        <v>230</v>
      </c>
      <c r="D154" s="176" t="s">
        <v>145</v>
      </c>
      <c r="E154" s="177" t="s">
        <v>231</v>
      </c>
      <c r="F154" s="178" t="s">
        <v>232</v>
      </c>
      <c r="G154" s="179" t="s">
        <v>158</v>
      </c>
      <c r="H154" s="180">
        <v>21.108000000000001</v>
      </c>
      <c r="I154" s="366"/>
      <c r="J154" s="181">
        <f>ROUND(I154*H154,2)</f>
        <v>0</v>
      </c>
      <c r="K154" s="178" t="s">
        <v>149</v>
      </c>
      <c r="L154" s="38"/>
      <c r="M154" s="182" t="s">
        <v>17</v>
      </c>
      <c r="N154" s="183" t="s">
        <v>41</v>
      </c>
      <c r="O154" s="184">
        <v>0.09</v>
      </c>
      <c r="P154" s="184">
        <f>O154*H154</f>
        <v>1.8997200000000001</v>
      </c>
      <c r="Q154" s="184">
        <v>7.9000000000000008E-3</v>
      </c>
      <c r="R154" s="184">
        <f>Q154*H154</f>
        <v>0.16675320000000002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150</v>
      </c>
      <c r="AT154" s="186" t="s">
        <v>145</v>
      </c>
      <c r="AU154" s="186" t="s">
        <v>79</v>
      </c>
      <c r="AY154" s="19" t="s">
        <v>143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75</v>
      </c>
      <c r="BK154" s="187">
        <f>ROUND(I154*H154,2)</f>
        <v>0</v>
      </c>
      <c r="BL154" s="19" t="s">
        <v>150</v>
      </c>
      <c r="BM154" s="186" t="s">
        <v>233</v>
      </c>
    </row>
    <row r="155" spans="1:65" s="2" customFormat="1">
      <c r="A155" s="33"/>
      <c r="B155" s="34"/>
      <c r="C155" s="35"/>
      <c r="D155" s="188" t="s">
        <v>152</v>
      </c>
      <c r="E155" s="35"/>
      <c r="F155" s="189" t="s">
        <v>234</v>
      </c>
      <c r="G155" s="35"/>
      <c r="H155" s="35"/>
      <c r="I155" s="35"/>
      <c r="J155" s="35"/>
      <c r="K155" s="35"/>
      <c r="L155" s="38"/>
      <c r="M155" s="190"/>
      <c r="N155" s="191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9" t="s">
        <v>152</v>
      </c>
      <c r="AU155" s="19" t="s">
        <v>79</v>
      </c>
    </row>
    <row r="156" spans="1:65" s="14" customFormat="1">
      <c r="B156" s="202"/>
      <c r="C156" s="203"/>
      <c r="D156" s="194" t="s">
        <v>154</v>
      </c>
      <c r="E156" s="204" t="s">
        <v>17</v>
      </c>
      <c r="F156" s="205" t="s">
        <v>235</v>
      </c>
      <c r="G156" s="203"/>
      <c r="H156" s="206">
        <v>21.108000000000001</v>
      </c>
      <c r="I156" s="203"/>
      <c r="J156" s="203"/>
      <c r="K156" s="203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154</v>
      </c>
      <c r="AU156" s="211" t="s">
        <v>79</v>
      </c>
      <c r="AV156" s="14" t="s">
        <v>79</v>
      </c>
      <c r="AW156" s="14" t="s">
        <v>31</v>
      </c>
      <c r="AX156" s="14" t="s">
        <v>75</v>
      </c>
      <c r="AY156" s="211" t="s">
        <v>143</v>
      </c>
    </row>
    <row r="157" spans="1:65" s="2" customFormat="1" ht="24.2" customHeight="1">
      <c r="A157" s="33"/>
      <c r="B157" s="34"/>
      <c r="C157" s="176" t="s">
        <v>236</v>
      </c>
      <c r="D157" s="176" t="s">
        <v>145</v>
      </c>
      <c r="E157" s="177" t="s">
        <v>237</v>
      </c>
      <c r="F157" s="178" t="s">
        <v>238</v>
      </c>
      <c r="G157" s="179" t="s">
        <v>158</v>
      </c>
      <c r="H157" s="180">
        <v>24.311</v>
      </c>
      <c r="I157" s="366"/>
      <c r="J157" s="181">
        <f>ROUND(I157*H157,2)</f>
        <v>0</v>
      </c>
      <c r="K157" s="178" t="s">
        <v>149</v>
      </c>
      <c r="L157" s="38"/>
      <c r="M157" s="182" t="s">
        <v>17</v>
      </c>
      <c r="N157" s="183" t="s">
        <v>41</v>
      </c>
      <c r="O157" s="184">
        <v>0.36</v>
      </c>
      <c r="P157" s="184">
        <f>O157*H157</f>
        <v>8.7519600000000004</v>
      </c>
      <c r="Q157" s="184">
        <v>4.3800000000000002E-3</v>
      </c>
      <c r="R157" s="184">
        <f>Q157*H157</f>
        <v>0.10648218000000001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150</v>
      </c>
      <c r="AT157" s="186" t="s">
        <v>145</v>
      </c>
      <c r="AU157" s="186" t="s">
        <v>79</v>
      </c>
      <c r="AY157" s="19" t="s">
        <v>143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75</v>
      </c>
      <c r="BK157" s="187">
        <f>ROUND(I157*H157,2)</f>
        <v>0</v>
      </c>
      <c r="BL157" s="19" t="s">
        <v>150</v>
      </c>
      <c r="BM157" s="186" t="s">
        <v>239</v>
      </c>
    </row>
    <row r="158" spans="1:65" s="2" customFormat="1">
      <c r="A158" s="33"/>
      <c r="B158" s="34"/>
      <c r="C158" s="35"/>
      <c r="D158" s="188" t="s">
        <v>152</v>
      </c>
      <c r="E158" s="35"/>
      <c r="F158" s="189" t="s">
        <v>240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152</v>
      </c>
      <c r="AU158" s="19" t="s">
        <v>79</v>
      </c>
    </row>
    <row r="159" spans="1:65" s="13" customFormat="1">
      <c r="B159" s="192"/>
      <c r="C159" s="193"/>
      <c r="D159" s="194" t="s">
        <v>154</v>
      </c>
      <c r="E159" s="195" t="s">
        <v>17</v>
      </c>
      <c r="F159" s="196" t="s">
        <v>241</v>
      </c>
      <c r="G159" s="193"/>
      <c r="H159" s="195" t="s">
        <v>17</v>
      </c>
      <c r="I159" s="193"/>
      <c r="J159" s="193"/>
      <c r="K159" s="193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154</v>
      </c>
      <c r="AU159" s="201" t="s">
        <v>79</v>
      </c>
      <c r="AV159" s="13" t="s">
        <v>75</v>
      </c>
      <c r="AW159" s="13" t="s">
        <v>31</v>
      </c>
      <c r="AX159" s="13" t="s">
        <v>70</v>
      </c>
      <c r="AY159" s="201" t="s">
        <v>143</v>
      </c>
    </row>
    <row r="160" spans="1:65" s="14" customFormat="1">
      <c r="B160" s="202"/>
      <c r="C160" s="203"/>
      <c r="D160" s="194" t="s">
        <v>154</v>
      </c>
      <c r="E160" s="204" t="s">
        <v>17</v>
      </c>
      <c r="F160" s="205" t="s">
        <v>242</v>
      </c>
      <c r="G160" s="203"/>
      <c r="H160" s="206">
        <v>24.311</v>
      </c>
      <c r="I160" s="203"/>
      <c r="J160" s="203"/>
      <c r="K160" s="203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154</v>
      </c>
      <c r="AU160" s="211" t="s">
        <v>79</v>
      </c>
      <c r="AV160" s="14" t="s">
        <v>79</v>
      </c>
      <c r="AW160" s="14" t="s">
        <v>31</v>
      </c>
      <c r="AX160" s="14" t="s">
        <v>75</v>
      </c>
      <c r="AY160" s="211" t="s">
        <v>143</v>
      </c>
    </row>
    <row r="161" spans="1:65" s="2" customFormat="1" ht="21.75" customHeight="1">
      <c r="A161" s="33"/>
      <c r="B161" s="34"/>
      <c r="C161" s="176" t="s">
        <v>243</v>
      </c>
      <c r="D161" s="176" t="s">
        <v>145</v>
      </c>
      <c r="E161" s="177" t="s">
        <v>244</v>
      </c>
      <c r="F161" s="178" t="s">
        <v>245</v>
      </c>
      <c r="G161" s="179" t="s">
        <v>158</v>
      </c>
      <c r="H161" s="180">
        <v>27.623000000000001</v>
      </c>
      <c r="I161" s="366"/>
      <c r="J161" s="181">
        <f>ROUND(I161*H161,2)</f>
        <v>0</v>
      </c>
      <c r="K161" s="178" t="s">
        <v>149</v>
      </c>
      <c r="L161" s="38"/>
      <c r="M161" s="182" t="s">
        <v>17</v>
      </c>
      <c r="N161" s="183" t="s">
        <v>41</v>
      </c>
      <c r="O161" s="184">
        <v>0.104</v>
      </c>
      <c r="P161" s="184">
        <f>O161*H161</f>
        <v>2.872792</v>
      </c>
      <c r="Q161" s="184">
        <v>2.5999999999999998E-4</v>
      </c>
      <c r="R161" s="184">
        <f>Q161*H161</f>
        <v>7.1819799999999993E-3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150</v>
      </c>
      <c r="AT161" s="186" t="s">
        <v>145</v>
      </c>
      <c r="AU161" s="186" t="s">
        <v>79</v>
      </c>
      <c r="AY161" s="19" t="s">
        <v>143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75</v>
      </c>
      <c r="BK161" s="187">
        <f>ROUND(I161*H161,2)</f>
        <v>0</v>
      </c>
      <c r="BL161" s="19" t="s">
        <v>150</v>
      </c>
      <c r="BM161" s="186" t="s">
        <v>246</v>
      </c>
    </row>
    <row r="162" spans="1:65" s="2" customFormat="1">
      <c r="A162" s="33"/>
      <c r="B162" s="34"/>
      <c r="C162" s="35"/>
      <c r="D162" s="188" t="s">
        <v>152</v>
      </c>
      <c r="E162" s="35"/>
      <c r="F162" s="189" t="s">
        <v>247</v>
      </c>
      <c r="G162" s="35"/>
      <c r="H162" s="35"/>
      <c r="I162" s="35"/>
      <c r="J162" s="35"/>
      <c r="K162" s="35"/>
      <c r="L162" s="38"/>
      <c r="M162" s="190"/>
      <c r="N162" s="19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9" t="s">
        <v>152</v>
      </c>
      <c r="AU162" s="19" t="s">
        <v>79</v>
      </c>
    </row>
    <row r="163" spans="1:65" s="13" customFormat="1">
      <c r="B163" s="192"/>
      <c r="C163" s="193"/>
      <c r="D163" s="194" t="s">
        <v>154</v>
      </c>
      <c r="E163" s="195" t="s">
        <v>17</v>
      </c>
      <c r="F163" s="196" t="s">
        <v>248</v>
      </c>
      <c r="G163" s="193"/>
      <c r="H163" s="195" t="s">
        <v>17</v>
      </c>
      <c r="I163" s="193"/>
      <c r="J163" s="193"/>
      <c r="K163" s="193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154</v>
      </c>
      <c r="AU163" s="201" t="s">
        <v>79</v>
      </c>
      <c r="AV163" s="13" t="s">
        <v>75</v>
      </c>
      <c r="AW163" s="13" t="s">
        <v>31</v>
      </c>
      <c r="AX163" s="13" t="s">
        <v>70</v>
      </c>
      <c r="AY163" s="201" t="s">
        <v>143</v>
      </c>
    </row>
    <row r="164" spans="1:65" s="14" customFormat="1">
      <c r="B164" s="202"/>
      <c r="C164" s="203"/>
      <c r="D164" s="194" t="s">
        <v>154</v>
      </c>
      <c r="E164" s="204" t="s">
        <v>17</v>
      </c>
      <c r="F164" s="205" t="s">
        <v>249</v>
      </c>
      <c r="G164" s="203"/>
      <c r="H164" s="206">
        <v>8.0340000000000007</v>
      </c>
      <c r="I164" s="203"/>
      <c r="J164" s="203"/>
      <c r="K164" s="203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154</v>
      </c>
      <c r="AU164" s="211" t="s">
        <v>79</v>
      </c>
      <c r="AV164" s="14" t="s">
        <v>79</v>
      </c>
      <c r="AW164" s="14" t="s">
        <v>31</v>
      </c>
      <c r="AX164" s="14" t="s">
        <v>70</v>
      </c>
      <c r="AY164" s="211" t="s">
        <v>143</v>
      </c>
    </row>
    <row r="165" spans="1:65" s="14" customFormat="1">
      <c r="B165" s="202"/>
      <c r="C165" s="203"/>
      <c r="D165" s="194" t="s">
        <v>154</v>
      </c>
      <c r="E165" s="204" t="s">
        <v>17</v>
      </c>
      <c r="F165" s="205" t="s">
        <v>250</v>
      </c>
      <c r="G165" s="203"/>
      <c r="H165" s="206">
        <v>19.588999999999999</v>
      </c>
      <c r="I165" s="203"/>
      <c r="J165" s="203"/>
      <c r="K165" s="203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154</v>
      </c>
      <c r="AU165" s="211" t="s">
        <v>79</v>
      </c>
      <c r="AV165" s="14" t="s">
        <v>79</v>
      </c>
      <c r="AW165" s="14" t="s">
        <v>31</v>
      </c>
      <c r="AX165" s="14" t="s">
        <v>70</v>
      </c>
      <c r="AY165" s="211" t="s">
        <v>143</v>
      </c>
    </row>
    <row r="166" spans="1:65" s="15" customFormat="1">
      <c r="B166" s="212"/>
      <c r="C166" s="213"/>
      <c r="D166" s="194" t="s">
        <v>154</v>
      </c>
      <c r="E166" s="214" t="s">
        <v>17</v>
      </c>
      <c r="F166" s="215" t="s">
        <v>181</v>
      </c>
      <c r="G166" s="213"/>
      <c r="H166" s="216">
        <v>27.622999999999998</v>
      </c>
      <c r="I166" s="213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154</v>
      </c>
      <c r="AU166" s="221" t="s">
        <v>79</v>
      </c>
      <c r="AV166" s="15" t="s">
        <v>150</v>
      </c>
      <c r="AW166" s="15" t="s">
        <v>31</v>
      </c>
      <c r="AX166" s="15" t="s">
        <v>75</v>
      </c>
      <c r="AY166" s="221" t="s">
        <v>143</v>
      </c>
    </row>
    <row r="167" spans="1:65" s="2" customFormat="1" ht="16.5" customHeight="1">
      <c r="A167" s="33"/>
      <c r="B167" s="34"/>
      <c r="C167" s="176" t="s">
        <v>8</v>
      </c>
      <c r="D167" s="176" t="s">
        <v>145</v>
      </c>
      <c r="E167" s="177" t="s">
        <v>251</v>
      </c>
      <c r="F167" s="178" t="s">
        <v>252</v>
      </c>
      <c r="G167" s="179" t="s">
        <v>158</v>
      </c>
      <c r="H167" s="180">
        <v>27.623000000000001</v>
      </c>
      <c r="I167" s="366"/>
      <c r="J167" s="181">
        <f>ROUND(I167*H167,2)</f>
        <v>0</v>
      </c>
      <c r="K167" s="178" t="s">
        <v>149</v>
      </c>
      <c r="L167" s="38"/>
      <c r="M167" s="182" t="s">
        <v>17</v>
      </c>
      <c r="N167" s="183" t="s">
        <v>41</v>
      </c>
      <c r="O167" s="184">
        <v>0.27200000000000002</v>
      </c>
      <c r="P167" s="184">
        <f>O167*H167</f>
        <v>7.5134560000000006</v>
      </c>
      <c r="Q167" s="184">
        <v>4.0000000000000001E-3</v>
      </c>
      <c r="R167" s="184">
        <f>Q167*H167</f>
        <v>0.11049200000000001</v>
      </c>
      <c r="S167" s="184">
        <v>0</v>
      </c>
      <c r="T167" s="18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6" t="s">
        <v>150</v>
      </c>
      <c r="AT167" s="186" t="s">
        <v>145</v>
      </c>
      <c r="AU167" s="186" t="s">
        <v>79</v>
      </c>
      <c r="AY167" s="19" t="s">
        <v>143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75</v>
      </c>
      <c r="BK167" s="187">
        <f>ROUND(I167*H167,2)</f>
        <v>0</v>
      </c>
      <c r="BL167" s="19" t="s">
        <v>150</v>
      </c>
      <c r="BM167" s="186" t="s">
        <v>253</v>
      </c>
    </row>
    <row r="168" spans="1:65" s="2" customFormat="1">
      <c r="A168" s="33"/>
      <c r="B168" s="34"/>
      <c r="C168" s="35"/>
      <c r="D168" s="188" t="s">
        <v>152</v>
      </c>
      <c r="E168" s="35"/>
      <c r="F168" s="189" t="s">
        <v>254</v>
      </c>
      <c r="G168" s="35"/>
      <c r="H168" s="35"/>
      <c r="I168" s="35"/>
      <c r="J168" s="35"/>
      <c r="K168" s="35"/>
      <c r="L168" s="38"/>
      <c r="M168" s="190"/>
      <c r="N168" s="191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9" t="s">
        <v>152</v>
      </c>
      <c r="AU168" s="19" t="s">
        <v>79</v>
      </c>
    </row>
    <row r="169" spans="1:65" s="14" customFormat="1">
      <c r="B169" s="202"/>
      <c r="C169" s="203"/>
      <c r="D169" s="194" t="s">
        <v>154</v>
      </c>
      <c r="E169" s="204" t="s">
        <v>17</v>
      </c>
      <c r="F169" s="205" t="s">
        <v>255</v>
      </c>
      <c r="G169" s="203"/>
      <c r="H169" s="206">
        <v>27.623000000000001</v>
      </c>
      <c r="I169" s="203"/>
      <c r="J169" s="203"/>
      <c r="K169" s="203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154</v>
      </c>
      <c r="AU169" s="211" t="s">
        <v>79</v>
      </c>
      <c r="AV169" s="14" t="s">
        <v>79</v>
      </c>
      <c r="AW169" s="14" t="s">
        <v>31</v>
      </c>
      <c r="AX169" s="14" t="s">
        <v>75</v>
      </c>
      <c r="AY169" s="211" t="s">
        <v>143</v>
      </c>
    </row>
    <row r="170" spans="1:65" s="12" customFormat="1" ht="22.9" customHeight="1">
      <c r="B170" s="161"/>
      <c r="C170" s="162"/>
      <c r="D170" s="163" t="s">
        <v>69</v>
      </c>
      <c r="E170" s="174" t="s">
        <v>239</v>
      </c>
      <c r="F170" s="174" t="s">
        <v>256</v>
      </c>
      <c r="G170" s="162"/>
      <c r="H170" s="162"/>
      <c r="I170" s="162"/>
      <c r="J170" s="175">
        <f>BK170</f>
        <v>0</v>
      </c>
      <c r="K170" s="162"/>
      <c r="L170" s="166"/>
      <c r="M170" s="167"/>
      <c r="N170" s="168"/>
      <c r="O170" s="168"/>
      <c r="P170" s="169">
        <f>SUM(P171:P174)</f>
        <v>0.89300000000000002</v>
      </c>
      <c r="Q170" s="168"/>
      <c r="R170" s="169">
        <f>SUM(R171:R174)</f>
        <v>3.0260000000000002E-2</v>
      </c>
      <c r="S170" s="168"/>
      <c r="T170" s="170">
        <f>SUM(T171:T174)</f>
        <v>0</v>
      </c>
      <c r="AR170" s="171" t="s">
        <v>75</v>
      </c>
      <c r="AT170" s="172" t="s">
        <v>69</v>
      </c>
      <c r="AU170" s="172" t="s">
        <v>75</v>
      </c>
      <c r="AY170" s="171" t="s">
        <v>143</v>
      </c>
      <c r="BK170" s="173">
        <f>SUM(BK171:BK174)</f>
        <v>0</v>
      </c>
    </row>
    <row r="171" spans="1:65" s="2" customFormat="1" ht="24.2" customHeight="1">
      <c r="A171" s="33"/>
      <c r="B171" s="34"/>
      <c r="C171" s="176" t="s">
        <v>257</v>
      </c>
      <c r="D171" s="176" t="s">
        <v>145</v>
      </c>
      <c r="E171" s="177" t="s">
        <v>258</v>
      </c>
      <c r="F171" s="178" t="s">
        <v>259</v>
      </c>
      <c r="G171" s="179" t="s">
        <v>148</v>
      </c>
      <c r="H171" s="180">
        <v>1</v>
      </c>
      <c r="I171" s="366"/>
      <c r="J171" s="181">
        <f>ROUND(I171*H171,2)</f>
        <v>0</v>
      </c>
      <c r="K171" s="178" t="s">
        <v>149</v>
      </c>
      <c r="L171" s="38"/>
      <c r="M171" s="182" t="s">
        <v>17</v>
      </c>
      <c r="N171" s="183" t="s">
        <v>41</v>
      </c>
      <c r="O171" s="184">
        <v>0.89300000000000002</v>
      </c>
      <c r="P171" s="184">
        <f>O171*H171</f>
        <v>0.89300000000000002</v>
      </c>
      <c r="Q171" s="184">
        <v>1.7770000000000001E-2</v>
      </c>
      <c r="R171" s="184">
        <f>Q171*H171</f>
        <v>1.7770000000000001E-2</v>
      </c>
      <c r="S171" s="184">
        <v>0</v>
      </c>
      <c r="T171" s="18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6" t="s">
        <v>150</v>
      </c>
      <c r="AT171" s="186" t="s">
        <v>145</v>
      </c>
      <c r="AU171" s="186" t="s">
        <v>79</v>
      </c>
      <c r="AY171" s="19" t="s">
        <v>143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75</v>
      </c>
      <c r="BK171" s="187">
        <f>ROUND(I171*H171,2)</f>
        <v>0</v>
      </c>
      <c r="BL171" s="19" t="s">
        <v>150</v>
      </c>
      <c r="BM171" s="186" t="s">
        <v>260</v>
      </c>
    </row>
    <row r="172" spans="1:65" s="2" customFormat="1">
      <c r="A172" s="33"/>
      <c r="B172" s="34"/>
      <c r="C172" s="35"/>
      <c r="D172" s="188" t="s">
        <v>152</v>
      </c>
      <c r="E172" s="35"/>
      <c r="F172" s="189" t="s">
        <v>261</v>
      </c>
      <c r="G172" s="35"/>
      <c r="H172" s="35"/>
      <c r="I172" s="35"/>
      <c r="J172" s="35"/>
      <c r="K172" s="35"/>
      <c r="L172" s="38"/>
      <c r="M172" s="190"/>
      <c r="N172" s="191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9" t="s">
        <v>152</v>
      </c>
      <c r="AU172" s="19" t="s">
        <v>79</v>
      </c>
    </row>
    <row r="173" spans="1:65" s="14" customFormat="1">
      <c r="B173" s="202"/>
      <c r="C173" s="203"/>
      <c r="D173" s="194" t="s">
        <v>154</v>
      </c>
      <c r="E173" s="204" t="s">
        <v>17</v>
      </c>
      <c r="F173" s="205" t="s">
        <v>75</v>
      </c>
      <c r="G173" s="203"/>
      <c r="H173" s="206">
        <v>1</v>
      </c>
      <c r="I173" s="203"/>
      <c r="J173" s="203"/>
      <c r="K173" s="203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154</v>
      </c>
      <c r="AU173" s="211" t="s">
        <v>79</v>
      </c>
      <c r="AV173" s="14" t="s">
        <v>79</v>
      </c>
      <c r="AW173" s="14" t="s">
        <v>31</v>
      </c>
      <c r="AX173" s="14" t="s">
        <v>75</v>
      </c>
      <c r="AY173" s="211" t="s">
        <v>143</v>
      </c>
    </row>
    <row r="174" spans="1:65" s="2" customFormat="1" ht="16.5" customHeight="1">
      <c r="A174" s="33"/>
      <c r="B174" s="34"/>
      <c r="C174" s="222" t="s">
        <v>262</v>
      </c>
      <c r="D174" s="222" t="s">
        <v>263</v>
      </c>
      <c r="E174" s="223" t="s">
        <v>264</v>
      </c>
      <c r="F174" s="224" t="s">
        <v>265</v>
      </c>
      <c r="G174" s="225" t="s">
        <v>148</v>
      </c>
      <c r="H174" s="226">
        <v>1</v>
      </c>
      <c r="I174" s="367"/>
      <c r="J174" s="227">
        <f>ROUND(I174*H174,2)</f>
        <v>0</v>
      </c>
      <c r="K174" s="224" t="s">
        <v>149</v>
      </c>
      <c r="L174" s="228"/>
      <c r="M174" s="229" t="s">
        <v>17</v>
      </c>
      <c r="N174" s="230" t="s">
        <v>41</v>
      </c>
      <c r="O174" s="184">
        <v>0</v>
      </c>
      <c r="P174" s="184">
        <f>O174*H174</f>
        <v>0</v>
      </c>
      <c r="Q174" s="184">
        <v>1.2489999999999999E-2</v>
      </c>
      <c r="R174" s="184">
        <f>Q174*H174</f>
        <v>1.2489999999999999E-2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204</v>
      </c>
      <c r="AT174" s="186" t="s">
        <v>263</v>
      </c>
      <c r="AU174" s="186" t="s">
        <v>79</v>
      </c>
      <c r="AY174" s="19" t="s">
        <v>143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75</v>
      </c>
      <c r="BK174" s="187">
        <f>ROUND(I174*H174,2)</f>
        <v>0</v>
      </c>
      <c r="BL174" s="19" t="s">
        <v>150</v>
      </c>
      <c r="BM174" s="186" t="s">
        <v>266</v>
      </c>
    </row>
    <row r="175" spans="1:65" s="12" customFormat="1" ht="22.9" customHeight="1">
      <c r="B175" s="161"/>
      <c r="C175" s="162"/>
      <c r="D175" s="163" t="s">
        <v>69</v>
      </c>
      <c r="E175" s="174" t="s">
        <v>267</v>
      </c>
      <c r="F175" s="174" t="s">
        <v>268</v>
      </c>
      <c r="G175" s="162"/>
      <c r="H175" s="162"/>
      <c r="I175" s="162"/>
      <c r="J175" s="175">
        <f>BK175</f>
        <v>0</v>
      </c>
      <c r="K175" s="162"/>
      <c r="L175" s="166"/>
      <c r="M175" s="167"/>
      <c r="N175" s="168"/>
      <c r="O175" s="168"/>
      <c r="P175" s="169">
        <f>SUM(P176:P178)</f>
        <v>1.575</v>
      </c>
      <c r="Q175" s="168"/>
      <c r="R175" s="169">
        <f>SUM(R176:R178)</f>
        <v>1.9499999999999999E-3</v>
      </c>
      <c r="S175" s="168"/>
      <c r="T175" s="170">
        <f>SUM(T176:T178)</f>
        <v>0</v>
      </c>
      <c r="AR175" s="171" t="s">
        <v>75</v>
      </c>
      <c r="AT175" s="172" t="s">
        <v>69</v>
      </c>
      <c r="AU175" s="172" t="s">
        <v>75</v>
      </c>
      <c r="AY175" s="171" t="s">
        <v>143</v>
      </c>
      <c r="BK175" s="173">
        <f>SUM(BK176:BK178)</f>
        <v>0</v>
      </c>
    </row>
    <row r="176" spans="1:65" s="2" customFormat="1" ht="24.2" customHeight="1">
      <c r="A176" s="33"/>
      <c r="B176" s="34"/>
      <c r="C176" s="176" t="s">
        <v>269</v>
      </c>
      <c r="D176" s="176" t="s">
        <v>145</v>
      </c>
      <c r="E176" s="177" t="s">
        <v>270</v>
      </c>
      <c r="F176" s="178" t="s">
        <v>271</v>
      </c>
      <c r="G176" s="179" t="s">
        <v>158</v>
      </c>
      <c r="H176" s="180">
        <v>15</v>
      </c>
      <c r="I176" s="366"/>
      <c r="J176" s="181">
        <f>ROUND(I176*H176,2)</f>
        <v>0</v>
      </c>
      <c r="K176" s="178" t="s">
        <v>149</v>
      </c>
      <c r="L176" s="38"/>
      <c r="M176" s="182" t="s">
        <v>17</v>
      </c>
      <c r="N176" s="183" t="s">
        <v>41</v>
      </c>
      <c r="O176" s="184">
        <v>0.105</v>
      </c>
      <c r="P176" s="184">
        <f>O176*H176</f>
        <v>1.575</v>
      </c>
      <c r="Q176" s="184">
        <v>1.2999999999999999E-4</v>
      </c>
      <c r="R176" s="184">
        <f>Q176*H176</f>
        <v>1.9499999999999999E-3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150</v>
      </c>
      <c r="AT176" s="186" t="s">
        <v>145</v>
      </c>
      <c r="AU176" s="186" t="s">
        <v>79</v>
      </c>
      <c r="AY176" s="19" t="s">
        <v>143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75</v>
      </c>
      <c r="BK176" s="187">
        <f>ROUND(I176*H176,2)</f>
        <v>0</v>
      </c>
      <c r="BL176" s="19" t="s">
        <v>150</v>
      </c>
      <c r="BM176" s="186" t="s">
        <v>272</v>
      </c>
    </row>
    <row r="177" spans="1:65" s="2" customFormat="1">
      <c r="A177" s="33"/>
      <c r="B177" s="34"/>
      <c r="C177" s="35"/>
      <c r="D177" s="188" t="s">
        <v>152</v>
      </c>
      <c r="E177" s="35"/>
      <c r="F177" s="189" t="s">
        <v>273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152</v>
      </c>
      <c r="AU177" s="19" t="s">
        <v>79</v>
      </c>
    </row>
    <row r="178" spans="1:65" s="14" customFormat="1">
      <c r="B178" s="202"/>
      <c r="C178" s="203"/>
      <c r="D178" s="194" t="s">
        <v>154</v>
      </c>
      <c r="E178" s="204" t="s">
        <v>17</v>
      </c>
      <c r="F178" s="205" t="s">
        <v>8</v>
      </c>
      <c r="G178" s="203"/>
      <c r="H178" s="206">
        <v>15</v>
      </c>
      <c r="I178" s="203"/>
      <c r="J178" s="203"/>
      <c r="K178" s="203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154</v>
      </c>
      <c r="AU178" s="211" t="s">
        <v>79</v>
      </c>
      <c r="AV178" s="14" t="s">
        <v>79</v>
      </c>
      <c r="AW178" s="14" t="s">
        <v>31</v>
      </c>
      <c r="AX178" s="14" t="s">
        <v>75</v>
      </c>
      <c r="AY178" s="211" t="s">
        <v>143</v>
      </c>
    </row>
    <row r="179" spans="1:65" s="12" customFormat="1" ht="22.9" customHeight="1">
      <c r="B179" s="161"/>
      <c r="C179" s="162"/>
      <c r="D179" s="163" t="s">
        <v>69</v>
      </c>
      <c r="E179" s="174" t="s">
        <v>274</v>
      </c>
      <c r="F179" s="174" t="s">
        <v>275</v>
      </c>
      <c r="G179" s="162"/>
      <c r="H179" s="162"/>
      <c r="I179" s="162"/>
      <c r="J179" s="175">
        <f>BK179</f>
        <v>0</v>
      </c>
      <c r="K179" s="162"/>
      <c r="L179" s="166"/>
      <c r="M179" s="167"/>
      <c r="N179" s="168"/>
      <c r="O179" s="168"/>
      <c r="P179" s="169">
        <f>SUM(P180:P188)</f>
        <v>8.620000000000001</v>
      </c>
      <c r="Q179" s="168"/>
      <c r="R179" s="169">
        <f>SUM(R180:R188)</f>
        <v>3.8040000000000004E-2</v>
      </c>
      <c r="S179" s="168"/>
      <c r="T179" s="170">
        <f>SUM(T180:T188)</f>
        <v>0</v>
      </c>
      <c r="AR179" s="171" t="s">
        <v>75</v>
      </c>
      <c r="AT179" s="172" t="s">
        <v>69</v>
      </c>
      <c r="AU179" s="172" t="s">
        <v>75</v>
      </c>
      <c r="AY179" s="171" t="s">
        <v>143</v>
      </c>
      <c r="BK179" s="173">
        <f>SUM(BK180:BK188)</f>
        <v>0</v>
      </c>
    </row>
    <row r="180" spans="1:65" s="2" customFormat="1" ht="49.15" customHeight="1">
      <c r="A180" s="33"/>
      <c r="B180" s="34"/>
      <c r="C180" s="176" t="s">
        <v>276</v>
      </c>
      <c r="D180" s="176" t="s">
        <v>145</v>
      </c>
      <c r="E180" s="177" t="s">
        <v>277</v>
      </c>
      <c r="F180" s="178" t="s">
        <v>278</v>
      </c>
      <c r="G180" s="179" t="s">
        <v>158</v>
      </c>
      <c r="H180" s="180">
        <v>15</v>
      </c>
      <c r="I180" s="366"/>
      <c r="J180" s="181">
        <f>ROUND(I180*H180,2)</f>
        <v>0</v>
      </c>
      <c r="K180" s="178" t="s">
        <v>149</v>
      </c>
      <c r="L180" s="38"/>
      <c r="M180" s="182" t="s">
        <v>17</v>
      </c>
      <c r="N180" s="183" t="s">
        <v>41</v>
      </c>
      <c r="O180" s="184">
        <v>0.308</v>
      </c>
      <c r="P180" s="184">
        <f>O180*H180</f>
        <v>4.62</v>
      </c>
      <c r="Q180" s="184">
        <v>4.0000000000000003E-5</v>
      </c>
      <c r="R180" s="184">
        <f>Q180*H180</f>
        <v>6.0000000000000006E-4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150</v>
      </c>
      <c r="AT180" s="186" t="s">
        <v>145</v>
      </c>
      <c r="AU180" s="186" t="s">
        <v>79</v>
      </c>
      <c r="AY180" s="19" t="s">
        <v>143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75</v>
      </c>
      <c r="BK180" s="187">
        <f>ROUND(I180*H180,2)</f>
        <v>0</v>
      </c>
      <c r="BL180" s="19" t="s">
        <v>150</v>
      </c>
      <c r="BM180" s="186" t="s">
        <v>279</v>
      </c>
    </row>
    <row r="181" spans="1:65" s="2" customFormat="1">
      <c r="A181" s="33"/>
      <c r="B181" s="34"/>
      <c r="C181" s="35"/>
      <c r="D181" s="188" t="s">
        <v>152</v>
      </c>
      <c r="E181" s="35"/>
      <c r="F181" s="189" t="s">
        <v>280</v>
      </c>
      <c r="G181" s="35"/>
      <c r="H181" s="35"/>
      <c r="I181" s="35"/>
      <c r="J181" s="35"/>
      <c r="K181" s="35"/>
      <c r="L181" s="38"/>
      <c r="M181" s="190"/>
      <c r="N181" s="191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9" t="s">
        <v>152</v>
      </c>
      <c r="AU181" s="19" t="s">
        <v>79</v>
      </c>
    </row>
    <row r="182" spans="1:65" s="14" customFormat="1">
      <c r="B182" s="202"/>
      <c r="C182" s="203"/>
      <c r="D182" s="194" t="s">
        <v>154</v>
      </c>
      <c r="E182" s="204" t="s">
        <v>17</v>
      </c>
      <c r="F182" s="205" t="s">
        <v>8</v>
      </c>
      <c r="G182" s="203"/>
      <c r="H182" s="206">
        <v>15</v>
      </c>
      <c r="I182" s="203"/>
      <c r="J182" s="203"/>
      <c r="K182" s="203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154</v>
      </c>
      <c r="AU182" s="211" t="s">
        <v>79</v>
      </c>
      <c r="AV182" s="14" t="s">
        <v>79</v>
      </c>
      <c r="AW182" s="14" t="s">
        <v>31</v>
      </c>
      <c r="AX182" s="14" t="s">
        <v>75</v>
      </c>
      <c r="AY182" s="211" t="s">
        <v>143</v>
      </c>
    </row>
    <row r="183" spans="1:65" s="2" customFormat="1" ht="33" customHeight="1">
      <c r="A183" s="33"/>
      <c r="B183" s="34"/>
      <c r="C183" s="176" t="s">
        <v>281</v>
      </c>
      <c r="D183" s="176" t="s">
        <v>145</v>
      </c>
      <c r="E183" s="177" t="s">
        <v>282</v>
      </c>
      <c r="F183" s="178" t="s">
        <v>283</v>
      </c>
      <c r="G183" s="179" t="s">
        <v>148</v>
      </c>
      <c r="H183" s="180">
        <v>16</v>
      </c>
      <c r="I183" s="366"/>
      <c r="J183" s="181">
        <f>ROUND(I183*H183,2)</f>
        <v>0</v>
      </c>
      <c r="K183" s="178" t="s">
        <v>149</v>
      </c>
      <c r="L183" s="38"/>
      <c r="M183" s="182" t="s">
        <v>17</v>
      </c>
      <c r="N183" s="183" t="s">
        <v>41</v>
      </c>
      <c r="O183" s="184">
        <v>0.25</v>
      </c>
      <c r="P183" s="184">
        <f>O183*H183</f>
        <v>4</v>
      </c>
      <c r="Q183" s="184">
        <v>2.3400000000000001E-3</v>
      </c>
      <c r="R183" s="184">
        <f>Q183*H183</f>
        <v>3.7440000000000001E-2</v>
      </c>
      <c r="S183" s="184">
        <v>0</v>
      </c>
      <c r="T183" s="18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6" t="s">
        <v>150</v>
      </c>
      <c r="AT183" s="186" t="s">
        <v>145</v>
      </c>
      <c r="AU183" s="186" t="s">
        <v>79</v>
      </c>
      <c r="AY183" s="19" t="s">
        <v>143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75</v>
      </c>
      <c r="BK183" s="187">
        <f>ROUND(I183*H183,2)</f>
        <v>0</v>
      </c>
      <c r="BL183" s="19" t="s">
        <v>150</v>
      </c>
      <c r="BM183" s="186" t="s">
        <v>284</v>
      </c>
    </row>
    <row r="184" spans="1:65" s="2" customFormat="1">
      <c r="A184" s="33"/>
      <c r="B184" s="34"/>
      <c r="C184" s="35"/>
      <c r="D184" s="188" t="s">
        <v>152</v>
      </c>
      <c r="E184" s="35"/>
      <c r="F184" s="189" t="s">
        <v>285</v>
      </c>
      <c r="G184" s="35"/>
      <c r="H184" s="35"/>
      <c r="I184" s="35"/>
      <c r="J184" s="35"/>
      <c r="K184" s="35"/>
      <c r="L184" s="38"/>
      <c r="M184" s="190"/>
      <c r="N184" s="191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9" t="s">
        <v>152</v>
      </c>
      <c r="AU184" s="19" t="s">
        <v>79</v>
      </c>
    </row>
    <row r="185" spans="1:65" s="13" customFormat="1">
      <c r="B185" s="192"/>
      <c r="C185" s="193"/>
      <c r="D185" s="194" t="s">
        <v>154</v>
      </c>
      <c r="E185" s="195" t="s">
        <v>17</v>
      </c>
      <c r="F185" s="196" t="s">
        <v>286</v>
      </c>
      <c r="G185" s="193"/>
      <c r="H185" s="195" t="s">
        <v>17</v>
      </c>
      <c r="I185" s="193"/>
      <c r="J185" s="193"/>
      <c r="K185" s="193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154</v>
      </c>
      <c r="AU185" s="201" t="s">
        <v>79</v>
      </c>
      <c r="AV185" s="13" t="s">
        <v>75</v>
      </c>
      <c r="AW185" s="13" t="s">
        <v>31</v>
      </c>
      <c r="AX185" s="13" t="s">
        <v>70</v>
      </c>
      <c r="AY185" s="201" t="s">
        <v>143</v>
      </c>
    </row>
    <row r="186" spans="1:65" s="14" customFormat="1">
      <c r="B186" s="202"/>
      <c r="C186" s="203"/>
      <c r="D186" s="194" t="s">
        <v>154</v>
      </c>
      <c r="E186" s="204" t="s">
        <v>17</v>
      </c>
      <c r="F186" s="205" t="s">
        <v>287</v>
      </c>
      <c r="G186" s="203"/>
      <c r="H186" s="206">
        <v>16</v>
      </c>
      <c r="I186" s="203"/>
      <c r="J186" s="203"/>
      <c r="K186" s="203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154</v>
      </c>
      <c r="AU186" s="211" t="s">
        <v>79</v>
      </c>
      <c r="AV186" s="14" t="s">
        <v>79</v>
      </c>
      <c r="AW186" s="14" t="s">
        <v>31</v>
      </c>
      <c r="AX186" s="14" t="s">
        <v>70</v>
      </c>
      <c r="AY186" s="211" t="s">
        <v>143</v>
      </c>
    </row>
    <row r="187" spans="1:65" s="15" customFormat="1">
      <c r="B187" s="212"/>
      <c r="C187" s="213"/>
      <c r="D187" s="194" t="s">
        <v>154</v>
      </c>
      <c r="E187" s="214" t="s">
        <v>17</v>
      </c>
      <c r="F187" s="215" t="s">
        <v>181</v>
      </c>
      <c r="G187" s="213"/>
      <c r="H187" s="216">
        <v>16</v>
      </c>
      <c r="I187" s="213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154</v>
      </c>
      <c r="AU187" s="221" t="s">
        <v>79</v>
      </c>
      <c r="AV187" s="15" t="s">
        <v>150</v>
      </c>
      <c r="AW187" s="15" t="s">
        <v>31</v>
      </c>
      <c r="AX187" s="15" t="s">
        <v>75</v>
      </c>
      <c r="AY187" s="221" t="s">
        <v>143</v>
      </c>
    </row>
    <row r="188" spans="1:65" s="2" customFormat="1" ht="16.5" customHeight="1">
      <c r="A188" s="33"/>
      <c r="B188" s="34"/>
      <c r="C188" s="222" t="s">
        <v>7</v>
      </c>
      <c r="D188" s="222" t="s">
        <v>263</v>
      </c>
      <c r="E188" s="223" t="s">
        <v>288</v>
      </c>
      <c r="F188" s="224" t="s">
        <v>289</v>
      </c>
      <c r="G188" s="225" t="s">
        <v>148</v>
      </c>
      <c r="H188" s="226">
        <v>16</v>
      </c>
      <c r="I188" s="367"/>
      <c r="J188" s="227">
        <f>ROUND(I188*H188,2)</f>
        <v>0</v>
      </c>
      <c r="K188" s="224" t="s">
        <v>17</v>
      </c>
      <c r="L188" s="228"/>
      <c r="M188" s="229" t="s">
        <v>17</v>
      </c>
      <c r="N188" s="230" t="s">
        <v>41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6" t="s">
        <v>204</v>
      </c>
      <c r="AT188" s="186" t="s">
        <v>263</v>
      </c>
      <c r="AU188" s="186" t="s">
        <v>79</v>
      </c>
      <c r="AY188" s="19" t="s">
        <v>143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75</v>
      </c>
      <c r="BK188" s="187">
        <f>ROUND(I188*H188,2)</f>
        <v>0</v>
      </c>
      <c r="BL188" s="19" t="s">
        <v>150</v>
      </c>
      <c r="BM188" s="186" t="s">
        <v>290</v>
      </c>
    </row>
    <row r="189" spans="1:65" s="12" customFormat="1" ht="22.9" customHeight="1">
      <c r="B189" s="161"/>
      <c r="C189" s="162"/>
      <c r="D189" s="163" t="s">
        <v>69</v>
      </c>
      <c r="E189" s="174" t="s">
        <v>272</v>
      </c>
      <c r="F189" s="174" t="s">
        <v>291</v>
      </c>
      <c r="G189" s="162"/>
      <c r="H189" s="162"/>
      <c r="I189" s="162"/>
      <c r="J189" s="175">
        <f>BK189</f>
        <v>0</v>
      </c>
      <c r="K189" s="162"/>
      <c r="L189" s="166"/>
      <c r="M189" s="167"/>
      <c r="N189" s="168"/>
      <c r="O189" s="168"/>
      <c r="P189" s="169">
        <f>SUM(P190:P192)</f>
        <v>3.238165</v>
      </c>
      <c r="Q189" s="168"/>
      <c r="R189" s="169">
        <f>SUM(R190:R192)</f>
        <v>0</v>
      </c>
      <c r="S189" s="168"/>
      <c r="T189" s="170">
        <f>SUM(T190:T192)</f>
        <v>1.731427</v>
      </c>
      <c r="AR189" s="171" t="s">
        <v>75</v>
      </c>
      <c r="AT189" s="172" t="s">
        <v>69</v>
      </c>
      <c r="AU189" s="172" t="s">
        <v>75</v>
      </c>
      <c r="AY189" s="171" t="s">
        <v>143</v>
      </c>
      <c r="BK189" s="173">
        <f>SUM(BK190:BK192)</f>
        <v>0</v>
      </c>
    </row>
    <row r="190" spans="1:65" s="2" customFormat="1" ht="24.2" customHeight="1">
      <c r="A190" s="33"/>
      <c r="B190" s="34"/>
      <c r="C190" s="176" t="s">
        <v>292</v>
      </c>
      <c r="D190" s="176" t="s">
        <v>145</v>
      </c>
      <c r="E190" s="177" t="s">
        <v>293</v>
      </c>
      <c r="F190" s="178" t="s">
        <v>294</v>
      </c>
      <c r="G190" s="179" t="s">
        <v>158</v>
      </c>
      <c r="H190" s="180">
        <v>13.217000000000001</v>
      </c>
      <c r="I190" s="366"/>
      <c r="J190" s="181">
        <f>ROUND(I190*H190,2)</f>
        <v>0</v>
      </c>
      <c r="K190" s="178" t="s">
        <v>149</v>
      </c>
      <c r="L190" s="38"/>
      <c r="M190" s="182" t="s">
        <v>17</v>
      </c>
      <c r="N190" s="183" t="s">
        <v>41</v>
      </c>
      <c r="O190" s="184">
        <v>0.245</v>
      </c>
      <c r="P190" s="184">
        <f>O190*H190</f>
        <v>3.238165</v>
      </c>
      <c r="Q190" s="184">
        <v>0</v>
      </c>
      <c r="R190" s="184">
        <f>Q190*H190</f>
        <v>0</v>
      </c>
      <c r="S190" s="184">
        <v>0.13100000000000001</v>
      </c>
      <c r="T190" s="185">
        <f>S190*H190</f>
        <v>1.731427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150</v>
      </c>
      <c r="AT190" s="186" t="s">
        <v>145</v>
      </c>
      <c r="AU190" s="186" t="s">
        <v>79</v>
      </c>
      <c r="AY190" s="19" t="s">
        <v>143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75</v>
      </c>
      <c r="BK190" s="187">
        <f>ROUND(I190*H190,2)</f>
        <v>0</v>
      </c>
      <c r="BL190" s="19" t="s">
        <v>150</v>
      </c>
      <c r="BM190" s="186" t="s">
        <v>295</v>
      </c>
    </row>
    <row r="191" spans="1:65" s="2" customFormat="1">
      <c r="A191" s="33"/>
      <c r="B191" s="34"/>
      <c r="C191" s="35"/>
      <c r="D191" s="188" t="s">
        <v>152</v>
      </c>
      <c r="E191" s="35"/>
      <c r="F191" s="189" t="s">
        <v>296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152</v>
      </c>
      <c r="AU191" s="19" t="s">
        <v>79</v>
      </c>
    </row>
    <row r="192" spans="1:65" s="14" customFormat="1">
      <c r="B192" s="202"/>
      <c r="C192" s="203"/>
      <c r="D192" s="194" t="s">
        <v>154</v>
      </c>
      <c r="E192" s="204" t="s">
        <v>17</v>
      </c>
      <c r="F192" s="205" t="s">
        <v>297</v>
      </c>
      <c r="G192" s="203"/>
      <c r="H192" s="206">
        <v>13.217000000000001</v>
      </c>
      <c r="I192" s="203"/>
      <c r="J192" s="203"/>
      <c r="K192" s="203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154</v>
      </c>
      <c r="AU192" s="211" t="s">
        <v>79</v>
      </c>
      <c r="AV192" s="14" t="s">
        <v>79</v>
      </c>
      <c r="AW192" s="14" t="s">
        <v>31</v>
      </c>
      <c r="AX192" s="14" t="s">
        <v>75</v>
      </c>
      <c r="AY192" s="211" t="s">
        <v>143</v>
      </c>
    </row>
    <row r="193" spans="1:65" s="12" customFormat="1" ht="22.9" customHeight="1">
      <c r="B193" s="161"/>
      <c r="C193" s="162"/>
      <c r="D193" s="163" t="s">
        <v>69</v>
      </c>
      <c r="E193" s="174" t="s">
        <v>298</v>
      </c>
      <c r="F193" s="174" t="s">
        <v>299</v>
      </c>
      <c r="G193" s="162"/>
      <c r="H193" s="162"/>
      <c r="I193" s="162"/>
      <c r="J193" s="175">
        <f>BK193</f>
        <v>0</v>
      </c>
      <c r="K193" s="162"/>
      <c r="L193" s="166"/>
      <c r="M193" s="167"/>
      <c r="N193" s="168"/>
      <c r="O193" s="168"/>
      <c r="P193" s="169">
        <f>SUM(P194:P231)</f>
        <v>13.865819999999999</v>
      </c>
      <c r="Q193" s="168"/>
      <c r="R193" s="169">
        <f>SUM(R194:R231)</f>
        <v>0</v>
      </c>
      <c r="S193" s="168"/>
      <c r="T193" s="170">
        <f>SUM(T194:T231)</f>
        <v>3.0422340000000005</v>
      </c>
      <c r="AR193" s="171" t="s">
        <v>75</v>
      </c>
      <c r="AT193" s="172" t="s">
        <v>69</v>
      </c>
      <c r="AU193" s="172" t="s">
        <v>75</v>
      </c>
      <c r="AY193" s="171" t="s">
        <v>143</v>
      </c>
      <c r="BK193" s="173">
        <f>SUM(BK194:BK231)</f>
        <v>0</v>
      </c>
    </row>
    <row r="194" spans="1:65" s="2" customFormat="1" ht="24.2" customHeight="1">
      <c r="A194" s="33"/>
      <c r="B194" s="34"/>
      <c r="C194" s="176" t="s">
        <v>300</v>
      </c>
      <c r="D194" s="176" t="s">
        <v>145</v>
      </c>
      <c r="E194" s="177" t="s">
        <v>301</v>
      </c>
      <c r="F194" s="178" t="s">
        <v>302</v>
      </c>
      <c r="G194" s="179" t="s">
        <v>303</v>
      </c>
      <c r="H194" s="180">
        <v>0.43</v>
      </c>
      <c r="I194" s="366"/>
      <c r="J194" s="181">
        <f>ROUND(I194*H194,2)</f>
        <v>0</v>
      </c>
      <c r="K194" s="178" t="s">
        <v>149</v>
      </c>
      <c r="L194" s="38"/>
      <c r="M194" s="182" t="s">
        <v>17</v>
      </c>
      <c r="N194" s="183" t="s">
        <v>41</v>
      </c>
      <c r="O194" s="184">
        <v>3.1960000000000002</v>
      </c>
      <c r="P194" s="184">
        <f>O194*H194</f>
        <v>1.3742799999999999</v>
      </c>
      <c r="Q194" s="184">
        <v>0</v>
      </c>
      <c r="R194" s="184">
        <f>Q194*H194</f>
        <v>0</v>
      </c>
      <c r="S194" s="184">
        <v>1.8</v>
      </c>
      <c r="T194" s="185">
        <f>S194*H194</f>
        <v>0.77400000000000002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6" t="s">
        <v>150</v>
      </c>
      <c r="AT194" s="186" t="s">
        <v>145</v>
      </c>
      <c r="AU194" s="186" t="s">
        <v>79</v>
      </c>
      <c r="AY194" s="19" t="s">
        <v>143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75</v>
      </c>
      <c r="BK194" s="187">
        <f>ROUND(I194*H194,2)</f>
        <v>0</v>
      </c>
      <c r="BL194" s="19" t="s">
        <v>150</v>
      </c>
      <c r="BM194" s="186" t="s">
        <v>304</v>
      </c>
    </row>
    <row r="195" spans="1:65" s="2" customFormat="1">
      <c r="A195" s="33"/>
      <c r="B195" s="34"/>
      <c r="C195" s="35"/>
      <c r="D195" s="188" t="s">
        <v>152</v>
      </c>
      <c r="E195" s="35"/>
      <c r="F195" s="189" t="s">
        <v>305</v>
      </c>
      <c r="G195" s="35"/>
      <c r="H195" s="35"/>
      <c r="I195" s="35"/>
      <c r="J195" s="35"/>
      <c r="K195" s="35"/>
      <c r="L195" s="38"/>
      <c r="M195" s="190"/>
      <c r="N195" s="191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9" t="s">
        <v>152</v>
      </c>
      <c r="AU195" s="19" t="s">
        <v>79</v>
      </c>
    </row>
    <row r="196" spans="1:65" s="14" customFormat="1">
      <c r="B196" s="202"/>
      <c r="C196" s="203"/>
      <c r="D196" s="194" t="s">
        <v>154</v>
      </c>
      <c r="E196" s="204" t="s">
        <v>17</v>
      </c>
      <c r="F196" s="205" t="s">
        <v>306</v>
      </c>
      <c r="G196" s="203"/>
      <c r="H196" s="206">
        <v>0.43</v>
      </c>
      <c r="I196" s="203"/>
      <c r="J196" s="203"/>
      <c r="K196" s="203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154</v>
      </c>
      <c r="AU196" s="211" t="s">
        <v>79</v>
      </c>
      <c r="AV196" s="14" t="s">
        <v>79</v>
      </c>
      <c r="AW196" s="14" t="s">
        <v>31</v>
      </c>
      <c r="AX196" s="14" t="s">
        <v>75</v>
      </c>
      <c r="AY196" s="211" t="s">
        <v>143</v>
      </c>
    </row>
    <row r="197" spans="1:65" s="2" customFormat="1" ht="24.2" customHeight="1">
      <c r="A197" s="33"/>
      <c r="B197" s="34"/>
      <c r="C197" s="176" t="s">
        <v>307</v>
      </c>
      <c r="D197" s="176" t="s">
        <v>145</v>
      </c>
      <c r="E197" s="177" t="s">
        <v>308</v>
      </c>
      <c r="F197" s="178" t="s">
        <v>309</v>
      </c>
      <c r="G197" s="179" t="s">
        <v>164</v>
      </c>
      <c r="H197" s="180">
        <v>2.5</v>
      </c>
      <c r="I197" s="366"/>
      <c r="J197" s="181">
        <f>ROUND(I197*H197,2)</f>
        <v>0</v>
      </c>
      <c r="K197" s="178" t="s">
        <v>149</v>
      </c>
      <c r="L197" s="38"/>
      <c r="M197" s="182" t="s">
        <v>17</v>
      </c>
      <c r="N197" s="183" t="s">
        <v>41</v>
      </c>
      <c r="O197" s="184">
        <v>0.93</v>
      </c>
      <c r="P197" s="184">
        <f>O197*H197</f>
        <v>2.3250000000000002</v>
      </c>
      <c r="Q197" s="184">
        <v>0</v>
      </c>
      <c r="R197" s="184">
        <f>Q197*H197</f>
        <v>0</v>
      </c>
      <c r="S197" s="184">
        <v>6.5000000000000002E-2</v>
      </c>
      <c r="T197" s="185">
        <f>S197*H197</f>
        <v>0.16250000000000001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150</v>
      </c>
      <c r="AT197" s="186" t="s">
        <v>145</v>
      </c>
      <c r="AU197" s="186" t="s">
        <v>79</v>
      </c>
      <c r="AY197" s="19" t="s">
        <v>143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75</v>
      </c>
      <c r="BK197" s="187">
        <f>ROUND(I197*H197,2)</f>
        <v>0</v>
      </c>
      <c r="BL197" s="19" t="s">
        <v>150</v>
      </c>
      <c r="BM197" s="186" t="s">
        <v>310</v>
      </c>
    </row>
    <row r="198" spans="1:65" s="2" customFormat="1">
      <c r="A198" s="33"/>
      <c r="B198" s="34"/>
      <c r="C198" s="35"/>
      <c r="D198" s="188" t="s">
        <v>152</v>
      </c>
      <c r="E198" s="35"/>
      <c r="F198" s="189" t="s">
        <v>311</v>
      </c>
      <c r="G198" s="35"/>
      <c r="H198" s="35"/>
      <c r="I198" s="35"/>
      <c r="J198" s="35"/>
      <c r="K198" s="35"/>
      <c r="L198" s="38"/>
      <c r="M198" s="190"/>
      <c r="N198" s="19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152</v>
      </c>
      <c r="AU198" s="19" t="s">
        <v>79</v>
      </c>
    </row>
    <row r="199" spans="1:65" s="13" customFormat="1">
      <c r="B199" s="192"/>
      <c r="C199" s="193"/>
      <c r="D199" s="194" t="s">
        <v>154</v>
      </c>
      <c r="E199" s="195" t="s">
        <v>17</v>
      </c>
      <c r="F199" s="196" t="s">
        <v>312</v>
      </c>
      <c r="G199" s="193"/>
      <c r="H199" s="195" t="s">
        <v>17</v>
      </c>
      <c r="I199" s="193"/>
      <c r="J199" s="193"/>
      <c r="K199" s="193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154</v>
      </c>
      <c r="AU199" s="201" t="s">
        <v>79</v>
      </c>
      <c r="AV199" s="13" t="s">
        <v>75</v>
      </c>
      <c r="AW199" s="13" t="s">
        <v>31</v>
      </c>
      <c r="AX199" s="13" t="s">
        <v>70</v>
      </c>
      <c r="AY199" s="201" t="s">
        <v>143</v>
      </c>
    </row>
    <row r="200" spans="1:65" s="14" customFormat="1">
      <c r="B200" s="202"/>
      <c r="C200" s="203"/>
      <c r="D200" s="194" t="s">
        <v>154</v>
      </c>
      <c r="E200" s="204" t="s">
        <v>17</v>
      </c>
      <c r="F200" s="205" t="s">
        <v>313</v>
      </c>
      <c r="G200" s="203"/>
      <c r="H200" s="206">
        <v>2.5</v>
      </c>
      <c r="I200" s="203"/>
      <c r="J200" s="203"/>
      <c r="K200" s="203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154</v>
      </c>
      <c r="AU200" s="211" t="s">
        <v>79</v>
      </c>
      <c r="AV200" s="14" t="s">
        <v>79</v>
      </c>
      <c r="AW200" s="14" t="s">
        <v>31</v>
      </c>
      <c r="AX200" s="14" t="s">
        <v>75</v>
      </c>
      <c r="AY200" s="211" t="s">
        <v>143</v>
      </c>
    </row>
    <row r="201" spans="1:65" s="2" customFormat="1" ht="21.75" customHeight="1">
      <c r="A201" s="33"/>
      <c r="B201" s="34"/>
      <c r="C201" s="176" t="s">
        <v>314</v>
      </c>
      <c r="D201" s="176" t="s">
        <v>145</v>
      </c>
      <c r="E201" s="177" t="s">
        <v>315</v>
      </c>
      <c r="F201" s="178" t="s">
        <v>316</v>
      </c>
      <c r="G201" s="179" t="s">
        <v>158</v>
      </c>
      <c r="H201" s="180">
        <v>5.48</v>
      </c>
      <c r="I201" s="366"/>
      <c r="J201" s="181">
        <f>ROUND(I201*H201,2)</f>
        <v>0</v>
      </c>
      <c r="K201" s="178" t="s">
        <v>149</v>
      </c>
      <c r="L201" s="38"/>
      <c r="M201" s="182" t="s">
        <v>17</v>
      </c>
      <c r="N201" s="183" t="s">
        <v>41</v>
      </c>
      <c r="O201" s="184">
        <v>0.1</v>
      </c>
      <c r="P201" s="184">
        <f>O201*H201</f>
        <v>0.54800000000000004</v>
      </c>
      <c r="Q201" s="184">
        <v>0</v>
      </c>
      <c r="R201" s="184">
        <f>Q201*H201</f>
        <v>0</v>
      </c>
      <c r="S201" s="184">
        <v>0.01</v>
      </c>
      <c r="T201" s="185">
        <f>S201*H201</f>
        <v>5.4800000000000008E-2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150</v>
      </c>
      <c r="AT201" s="186" t="s">
        <v>145</v>
      </c>
      <c r="AU201" s="186" t="s">
        <v>79</v>
      </c>
      <c r="AY201" s="19" t="s">
        <v>143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75</v>
      </c>
      <c r="BK201" s="187">
        <f>ROUND(I201*H201,2)</f>
        <v>0</v>
      </c>
      <c r="BL201" s="19" t="s">
        <v>150</v>
      </c>
      <c r="BM201" s="186" t="s">
        <v>317</v>
      </c>
    </row>
    <row r="202" spans="1:65" s="2" customFormat="1">
      <c r="A202" s="33"/>
      <c r="B202" s="34"/>
      <c r="C202" s="35"/>
      <c r="D202" s="188" t="s">
        <v>152</v>
      </c>
      <c r="E202" s="35"/>
      <c r="F202" s="189" t="s">
        <v>318</v>
      </c>
      <c r="G202" s="35"/>
      <c r="H202" s="35"/>
      <c r="I202" s="35"/>
      <c r="J202" s="35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152</v>
      </c>
      <c r="AU202" s="19" t="s">
        <v>79</v>
      </c>
    </row>
    <row r="203" spans="1:65" s="13" customFormat="1">
      <c r="B203" s="192"/>
      <c r="C203" s="193"/>
      <c r="D203" s="194" t="s">
        <v>154</v>
      </c>
      <c r="E203" s="195" t="s">
        <v>17</v>
      </c>
      <c r="F203" s="196" t="s">
        <v>319</v>
      </c>
      <c r="G203" s="193"/>
      <c r="H203" s="195" t="s">
        <v>17</v>
      </c>
      <c r="I203" s="193"/>
      <c r="J203" s="193"/>
      <c r="K203" s="193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154</v>
      </c>
      <c r="AU203" s="201" t="s">
        <v>79</v>
      </c>
      <c r="AV203" s="13" t="s">
        <v>75</v>
      </c>
      <c r="AW203" s="13" t="s">
        <v>31</v>
      </c>
      <c r="AX203" s="13" t="s">
        <v>70</v>
      </c>
      <c r="AY203" s="201" t="s">
        <v>143</v>
      </c>
    </row>
    <row r="204" spans="1:65" s="14" customFormat="1">
      <c r="B204" s="202"/>
      <c r="C204" s="203"/>
      <c r="D204" s="194" t="s">
        <v>154</v>
      </c>
      <c r="E204" s="204" t="s">
        <v>17</v>
      </c>
      <c r="F204" s="205" t="s">
        <v>176</v>
      </c>
      <c r="G204" s="203"/>
      <c r="H204" s="206">
        <v>1.224</v>
      </c>
      <c r="I204" s="203"/>
      <c r="J204" s="203"/>
      <c r="K204" s="203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154</v>
      </c>
      <c r="AU204" s="211" t="s">
        <v>79</v>
      </c>
      <c r="AV204" s="14" t="s">
        <v>79</v>
      </c>
      <c r="AW204" s="14" t="s">
        <v>31</v>
      </c>
      <c r="AX204" s="14" t="s">
        <v>70</v>
      </c>
      <c r="AY204" s="211" t="s">
        <v>143</v>
      </c>
    </row>
    <row r="205" spans="1:65" s="14" customFormat="1">
      <c r="B205" s="202"/>
      <c r="C205" s="203"/>
      <c r="D205" s="194" t="s">
        <v>154</v>
      </c>
      <c r="E205" s="204" t="s">
        <v>17</v>
      </c>
      <c r="F205" s="205" t="s">
        <v>177</v>
      </c>
      <c r="G205" s="203"/>
      <c r="H205" s="206">
        <v>1.0409999999999999</v>
      </c>
      <c r="I205" s="203"/>
      <c r="J205" s="203"/>
      <c r="K205" s="203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154</v>
      </c>
      <c r="AU205" s="211" t="s">
        <v>79</v>
      </c>
      <c r="AV205" s="14" t="s">
        <v>79</v>
      </c>
      <c r="AW205" s="14" t="s">
        <v>31</v>
      </c>
      <c r="AX205" s="14" t="s">
        <v>70</v>
      </c>
      <c r="AY205" s="211" t="s">
        <v>143</v>
      </c>
    </row>
    <row r="206" spans="1:65" s="14" customFormat="1">
      <c r="B206" s="202"/>
      <c r="C206" s="203"/>
      <c r="D206" s="194" t="s">
        <v>154</v>
      </c>
      <c r="E206" s="204" t="s">
        <v>17</v>
      </c>
      <c r="F206" s="205" t="s">
        <v>178</v>
      </c>
      <c r="G206" s="203"/>
      <c r="H206" s="206">
        <v>0.51200000000000001</v>
      </c>
      <c r="I206" s="203"/>
      <c r="J206" s="203"/>
      <c r="K206" s="203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154</v>
      </c>
      <c r="AU206" s="211" t="s">
        <v>79</v>
      </c>
      <c r="AV206" s="14" t="s">
        <v>79</v>
      </c>
      <c r="AW206" s="14" t="s">
        <v>31</v>
      </c>
      <c r="AX206" s="14" t="s">
        <v>70</v>
      </c>
      <c r="AY206" s="211" t="s">
        <v>143</v>
      </c>
    </row>
    <row r="207" spans="1:65" s="14" customFormat="1">
      <c r="B207" s="202"/>
      <c r="C207" s="203"/>
      <c r="D207" s="194" t="s">
        <v>154</v>
      </c>
      <c r="E207" s="204" t="s">
        <v>17</v>
      </c>
      <c r="F207" s="205" t="s">
        <v>179</v>
      </c>
      <c r="G207" s="203"/>
      <c r="H207" s="206">
        <v>1.224</v>
      </c>
      <c r="I207" s="203"/>
      <c r="J207" s="203"/>
      <c r="K207" s="203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154</v>
      </c>
      <c r="AU207" s="211" t="s">
        <v>79</v>
      </c>
      <c r="AV207" s="14" t="s">
        <v>79</v>
      </c>
      <c r="AW207" s="14" t="s">
        <v>31</v>
      </c>
      <c r="AX207" s="14" t="s">
        <v>70</v>
      </c>
      <c r="AY207" s="211" t="s">
        <v>143</v>
      </c>
    </row>
    <row r="208" spans="1:65" s="14" customFormat="1">
      <c r="B208" s="202"/>
      <c r="C208" s="203"/>
      <c r="D208" s="194" t="s">
        <v>154</v>
      </c>
      <c r="E208" s="204" t="s">
        <v>17</v>
      </c>
      <c r="F208" s="205" t="s">
        <v>180</v>
      </c>
      <c r="G208" s="203"/>
      <c r="H208" s="206">
        <v>1.4790000000000001</v>
      </c>
      <c r="I208" s="203"/>
      <c r="J208" s="203"/>
      <c r="K208" s="203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154</v>
      </c>
      <c r="AU208" s="211" t="s">
        <v>79</v>
      </c>
      <c r="AV208" s="14" t="s">
        <v>79</v>
      </c>
      <c r="AW208" s="14" t="s">
        <v>31</v>
      </c>
      <c r="AX208" s="14" t="s">
        <v>70</v>
      </c>
      <c r="AY208" s="211" t="s">
        <v>143</v>
      </c>
    </row>
    <row r="209" spans="1:65" s="15" customFormat="1">
      <c r="B209" s="212"/>
      <c r="C209" s="213"/>
      <c r="D209" s="194" t="s">
        <v>154</v>
      </c>
      <c r="E209" s="214" t="s">
        <v>17</v>
      </c>
      <c r="F209" s="215" t="s">
        <v>181</v>
      </c>
      <c r="G209" s="213"/>
      <c r="H209" s="216">
        <v>5.4799999999999995</v>
      </c>
      <c r="I209" s="213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154</v>
      </c>
      <c r="AU209" s="221" t="s">
        <v>79</v>
      </c>
      <c r="AV209" s="15" t="s">
        <v>150</v>
      </c>
      <c r="AW209" s="15" t="s">
        <v>31</v>
      </c>
      <c r="AX209" s="15" t="s">
        <v>75</v>
      </c>
      <c r="AY209" s="221" t="s">
        <v>143</v>
      </c>
    </row>
    <row r="210" spans="1:65" s="2" customFormat="1" ht="24.2" customHeight="1">
      <c r="A210" s="33"/>
      <c r="B210" s="34"/>
      <c r="C210" s="176" t="s">
        <v>320</v>
      </c>
      <c r="D210" s="176" t="s">
        <v>145</v>
      </c>
      <c r="E210" s="177" t="s">
        <v>321</v>
      </c>
      <c r="F210" s="178" t="s">
        <v>322</v>
      </c>
      <c r="G210" s="179" t="s">
        <v>158</v>
      </c>
      <c r="H210" s="180">
        <v>10.852</v>
      </c>
      <c r="I210" s="366"/>
      <c r="J210" s="181">
        <f>ROUND(I210*H210,2)</f>
        <v>0</v>
      </c>
      <c r="K210" s="178" t="s">
        <v>149</v>
      </c>
      <c r="L210" s="38"/>
      <c r="M210" s="182" t="s">
        <v>17</v>
      </c>
      <c r="N210" s="183" t="s">
        <v>41</v>
      </c>
      <c r="O210" s="184">
        <v>0.08</v>
      </c>
      <c r="P210" s="184">
        <f>O210*H210</f>
        <v>0.86816000000000004</v>
      </c>
      <c r="Q210" s="184">
        <v>0</v>
      </c>
      <c r="R210" s="184">
        <f>Q210*H210</f>
        <v>0</v>
      </c>
      <c r="S210" s="184">
        <v>0.01</v>
      </c>
      <c r="T210" s="185">
        <f>S210*H210</f>
        <v>0.10852000000000001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6" t="s">
        <v>150</v>
      </c>
      <c r="AT210" s="186" t="s">
        <v>145</v>
      </c>
      <c r="AU210" s="186" t="s">
        <v>79</v>
      </c>
      <c r="AY210" s="19" t="s">
        <v>143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75</v>
      </c>
      <c r="BK210" s="187">
        <f>ROUND(I210*H210,2)</f>
        <v>0</v>
      </c>
      <c r="BL210" s="19" t="s">
        <v>150</v>
      </c>
      <c r="BM210" s="186" t="s">
        <v>323</v>
      </c>
    </row>
    <row r="211" spans="1:65" s="2" customFormat="1">
      <c r="A211" s="33"/>
      <c r="B211" s="34"/>
      <c r="C211" s="35"/>
      <c r="D211" s="188" t="s">
        <v>152</v>
      </c>
      <c r="E211" s="35"/>
      <c r="F211" s="189" t="s">
        <v>324</v>
      </c>
      <c r="G211" s="35"/>
      <c r="H211" s="35"/>
      <c r="I211" s="35"/>
      <c r="J211" s="35"/>
      <c r="K211" s="35"/>
      <c r="L211" s="38"/>
      <c r="M211" s="190"/>
      <c r="N211" s="19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9" t="s">
        <v>152</v>
      </c>
      <c r="AU211" s="19" t="s">
        <v>79</v>
      </c>
    </row>
    <row r="212" spans="1:65" s="13" customFormat="1">
      <c r="B212" s="192"/>
      <c r="C212" s="193"/>
      <c r="D212" s="194" t="s">
        <v>154</v>
      </c>
      <c r="E212" s="195" t="s">
        <v>17</v>
      </c>
      <c r="F212" s="196" t="s">
        <v>209</v>
      </c>
      <c r="G212" s="193"/>
      <c r="H212" s="195" t="s">
        <v>17</v>
      </c>
      <c r="I212" s="193"/>
      <c r="J212" s="193"/>
      <c r="K212" s="193"/>
      <c r="L212" s="197"/>
      <c r="M212" s="198"/>
      <c r="N212" s="199"/>
      <c r="O212" s="199"/>
      <c r="P212" s="199"/>
      <c r="Q212" s="199"/>
      <c r="R212" s="199"/>
      <c r="S212" s="199"/>
      <c r="T212" s="200"/>
      <c r="AT212" s="201" t="s">
        <v>154</v>
      </c>
      <c r="AU212" s="201" t="s">
        <v>79</v>
      </c>
      <c r="AV212" s="13" t="s">
        <v>75</v>
      </c>
      <c r="AW212" s="13" t="s">
        <v>31</v>
      </c>
      <c r="AX212" s="13" t="s">
        <v>70</v>
      </c>
      <c r="AY212" s="201" t="s">
        <v>143</v>
      </c>
    </row>
    <row r="213" spans="1:65" s="14" customFormat="1">
      <c r="B213" s="202"/>
      <c r="C213" s="203"/>
      <c r="D213" s="194" t="s">
        <v>154</v>
      </c>
      <c r="E213" s="204" t="s">
        <v>17</v>
      </c>
      <c r="F213" s="205" t="s">
        <v>210</v>
      </c>
      <c r="G213" s="203"/>
      <c r="H213" s="206">
        <v>10.852</v>
      </c>
      <c r="I213" s="203"/>
      <c r="J213" s="203"/>
      <c r="K213" s="203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154</v>
      </c>
      <c r="AU213" s="211" t="s">
        <v>79</v>
      </c>
      <c r="AV213" s="14" t="s">
        <v>79</v>
      </c>
      <c r="AW213" s="14" t="s">
        <v>31</v>
      </c>
      <c r="AX213" s="14" t="s">
        <v>75</v>
      </c>
      <c r="AY213" s="211" t="s">
        <v>143</v>
      </c>
    </row>
    <row r="214" spans="1:65" s="2" customFormat="1" ht="24.2" customHeight="1">
      <c r="A214" s="33"/>
      <c r="B214" s="34"/>
      <c r="C214" s="176" t="s">
        <v>325</v>
      </c>
      <c r="D214" s="176" t="s">
        <v>145</v>
      </c>
      <c r="E214" s="177" t="s">
        <v>326</v>
      </c>
      <c r="F214" s="178" t="s">
        <v>327</v>
      </c>
      <c r="G214" s="179" t="s">
        <v>158</v>
      </c>
      <c r="H214" s="180">
        <v>25.428000000000001</v>
      </c>
      <c r="I214" s="366"/>
      <c r="J214" s="181">
        <f>ROUND(I214*H214,2)</f>
        <v>0</v>
      </c>
      <c r="K214" s="178" t="s">
        <v>149</v>
      </c>
      <c r="L214" s="38"/>
      <c r="M214" s="182" t="s">
        <v>17</v>
      </c>
      <c r="N214" s="183" t="s">
        <v>41</v>
      </c>
      <c r="O214" s="184">
        <v>0.3</v>
      </c>
      <c r="P214" s="184">
        <f>O214*H214</f>
        <v>7.6284000000000001</v>
      </c>
      <c r="Q214" s="184">
        <v>0</v>
      </c>
      <c r="R214" s="184">
        <f>Q214*H214</f>
        <v>0</v>
      </c>
      <c r="S214" s="184">
        <v>6.8000000000000005E-2</v>
      </c>
      <c r="T214" s="185">
        <f>S214*H214</f>
        <v>1.7291040000000002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6" t="s">
        <v>150</v>
      </c>
      <c r="AT214" s="186" t="s">
        <v>145</v>
      </c>
      <c r="AU214" s="186" t="s">
        <v>79</v>
      </c>
      <c r="AY214" s="19" t="s">
        <v>143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75</v>
      </c>
      <c r="BK214" s="187">
        <f>ROUND(I214*H214,2)</f>
        <v>0</v>
      </c>
      <c r="BL214" s="19" t="s">
        <v>150</v>
      </c>
      <c r="BM214" s="186" t="s">
        <v>328</v>
      </c>
    </row>
    <row r="215" spans="1:65" s="2" customFormat="1">
      <c r="A215" s="33"/>
      <c r="B215" s="34"/>
      <c r="C215" s="35"/>
      <c r="D215" s="188" t="s">
        <v>152</v>
      </c>
      <c r="E215" s="35"/>
      <c r="F215" s="189" t="s">
        <v>329</v>
      </c>
      <c r="G215" s="35"/>
      <c r="H215" s="35"/>
      <c r="I215" s="35"/>
      <c r="J215" s="35"/>
      <c r="K215" s="35"/>
      <c r="L215" s="38"/>
      <c r="M215" s="190"/>
      <c r="N215" s="191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9" t="s">
        <v>152</v>
      </c>
      <c r="AU215" s="19" t="s">
        <v>79</v>
      </c>
    </row>
    <row r="216" spans="1:65" s="13" customFormat="1">
      <c r="B216" s="192"/>
      <c r="C216" s="193"/>
      <c r="D216" s="194" t="s">
        <v>154</v>
      </c>
      <c r="E216" s="195" t="s">
        <v>17</v>
      </c>
      <c r="F216" s="196" t="s">
        <v>175</v>
      </c>
      <c r="G216" s="193"/>
      <c r="H216" s="195" t="s">
        <v>17</v>
      </c>
      <c r="I216" s="193"/>
      <c r="J216" s="193"/>
      <c r="K216" s="193"/>
      <c r="L216" s="197"/>
      <c r="M216" s="198"/>
      <c r="N216" s="199"/>
      <c r="O216" s="199"/>
      <c r="P216" s="199"/>
      <c r="Q216" s="199"/>
      <c r="R216" s="199"/>
      <c r="S216" s="199"/>
      <c r="T216" s="200"/>
      <c r="AT216" s="201" t="s">
        <v>154</v>
      </c>
      <c r="AU216" s="201" t="s">
        <v>79</v>
      </c>
      <c r="AV216" s="13" t="s">
        <v>75</v>
      </c>
      <c r="AW216" s="13" t="s">
        <v>31</v>
      </c>
      <c r="AX216" s="13" t="s">
        <v>70</v>
      </c>
      <c r="AY216" s="201" t="s">
        <v>143</v>
      </c>
    </row>
    <row r="217" spans="1:65" s="14" customFormat="1">
      <c r="B217" s="202"/>
      <c r="C217" s="203"/>
      <c r="D217" s="194" t="s">
        <v>154</v>
      </c>
      <c r="E217" s="204" t="s">
        <v>17</v>
      </c>
      <c r="F217" s="205" t="s">
        <v>330</v>
      </c>
      <c r="G217" s="203"/>
      <c r="H217" s="206">
        <v>28.228000000000002</v>
      </c>
      <c r="I217" s="203"/>
      <c r="J217" s="203"/>
      <c r="K217" s="203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154</v>
      </c>
      <c r="AU217" s="211" t="s">
        <v>79</v>
      </c>
      <c r="AV217" s="14" t="s">
        <v>79</v>
      </c>
      <c r="AW217" s="14" t="s">
        <v>31</v>
      </c>
      <c r="AX217" s="14" t="s">
        <v>70</v>
      </c>
      <c r="AY217" s="211" t="s">
        <v>143</v>
      </c>
    </row>
    <row r="218" spans="1:65" s="14" customFormat="1">
      <c r="B218" s="202"/>
      <c r="C218" s="203"/>
      <c r="D218" s="194" t="s">
        <v>154</v>
      </c>
      <c r="E218" s="204" t="s">
        <v>17</v>
      </c>
      <c r="F218" s="205" t="s">
        <v>331</v>
      </c>
      <c r="G218" s="203"/>
      <c r="H218" s="206">
        <v>-2.8</v>
      </c>
      <c r="I218" s="203"/>
      <c r="J218" s="203"/>
      <c r="K218" s="203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154</v>
      </c>
      <c r="AU218" s="211" t="s">
        <v>79</v>
      </c>
      <c r="AV218" s="14" t="s">
        <v>79</v>
      </c>
      <c r="AW218" s="14" t="s">
        <v>31</v>
      </c>
      <c r="AX218" s="14" t="s">
        <v>70</v>
      </c>
      <c r="AY218" s="211" t="s">
        <v>143</v>
      </c>
    </row>
    <row r="219" spans="1:65" s="15" customFormat="1">
      <c r="B219" s="212"/>
      <c r="C219" s="213"/>
      <c r="D219" s="194" t="s">
        <v>154</v>
      </c>
      <c r="E219" s="214" t="s">
        <v>17</v>
      </c>
      <c r="F219" s="215" t="s">
        <v>181</v>
      </c>
      <c r="G219" s="213"/>
      <c r="H219" s="216">
        <v>25.428000000000001</v>
      </c>
      <c r="I219" s="213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154</v>
      </c>
      <c r="AU219" s="221" t="s">
        <v>79</v>
      </c>
      <c r="AV219" s="15" t="s">
        <v>150</v>
      </c>
      <c r="AW219" s="15" t="s">
        <v>31</v>
      </c>
      <c r="AX219" s="15" t="s">
        <v>75</v>
      </c>
      <c r="AY219" s="221" t="s">
        <v>143</v>
      </c>
    </row>
    <row r="220" spans="1:65" s="2" customFormat="1" ht="24.2" customHeight="1">
      <c r="A220" s="33"/>
      <c r="B220" s="34"/>
      <c r="C220" s="176" t="s">
        <v>332</v>
      </c>
      <c r="D220" s="176" t="s">
        <v>145</v>
      </c>
      <c r="E220" s="177" t="s">
        <v>333</v>
      </c>
      <c r="F220" s="178" t="s">
        <v>334</v>
      </c>
      <c r="G220" s="179" t="s">
        <v>158</v>
      </c>
      <c r="H220" s="180">
        <v>5.48</v>
      </c>
      <c r="I220" s="366"/>
      <c r="J220" s="181">
        <f>ROUND(I220*H220,2)</f>
        <v>0</v>
      </c>
      <c r="K220" s="178" t="s">
        <v>149</v>
      </c>
      <c r="L220" s="38"/>
      <c r="M220" s="182" t="s">
        <v>17</v>
      </c>
      <c r="N220" s="183" t="s">
        <v>41</v>
      </c>
      <c r="O220" s="184">
        <v>0.16200000000000001</v>
      </c>
      <c r="P220" s="184">
        <f>O220*H220</f>
        <v>0.8877600000000001</v>
      </c>
      <c r="Q220" s="184">
        <v>0</v>
      </c>
      <c r="R220" s="184">
        <f>Q220*H220</f>
        <v>0</v>
      </c>
      <c r="S220" s="184">
        <v>3.5000000000000003E-2</v>
      </c>
      <c r="T220" s="185">
        <f>S220*H220</f>
        <v>0.19180000000000003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6" t="s">
        <v>150</v>
      </c>
      <c r="AT220" s="186" t="s">
        <v>145</v>
      </c>
      <c r="AU220" s="186" t="s">
        <v>79</v>
      </c>
      <c r="AY220" s="19" t="s">
        <v>143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75</v>
      </c>
      <c r="BK220" s="187">
        <f>ROUND(I220*H220,2)</f>
        <v>0</v>
      </c>
      <c r="BL220" s="19" t="s">
        <v>150</v>
      </c>
      <c r="BM220" s="186" t="s">
        <v>335</v>
      </c>
    </row>
    <row r="221" spans="1:65" s="2" customFormat="1">
      <c r="A221" s="33"/>
      <c r="B221" s="34"/>
      <c r="C221" s="35"/>
      <c r="D221" s="188" t="s">
        <v>152</v>
      </c>
      <c r="E221" s="35"/>
      <c r="F221" s="189" t="s">
        <v>336</v>
      </c>
      <c r="G221" s="35"/>
      <c r="H221" s="35"/>
      <c r="I221" s="35"/>
      <c r="J221" s="35"/>
      <c r="K221" s="35"/>
      <c r="L221" s="38"/>
      <c r="M221" s="190"/>
      <c r="N221" s="191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9" t="s">
        <v>152</v>
      </c>
      <c r="AU221" s="19" t="s">
        <v>79</v>
      </c>
    </row>
    <row r="222" spans="1:65" s="13" customFormat="1">
      <c r="B222" s="192"/>
      <c r="C222" s="193"/>
      <c r="D222" s="194" t="s">
        <v>154</v>
      </c>
      <c r="E222" s="195" t="s">
        <v>17</v>
      </c>
      <c r="F222" s="196" t="s">
        <v>337</v>
      </c>
      <c r="G222" s="193"/>
      <c r="H222" s="195" t="s">
        <v>17</v>
      </c>
      <c r="I222" s="193"/>
      <c r="J222" s="193"/>
      <c r="K222" s="193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154</v>
      </c>
      <c r="AU222" s="201" t="s">
        <v>79</v>
      </c>
      <c r="AV222" s="13" t="s">
        <v>75</v>
      </c>
      <c r="AW222" s="13" t="s">
        <v>31</v>
      </c>
      <c r="AX222" s="13" t="s">
        <v>70</v>
      </c>
      <c r="AY222" s="201" t="s">
        <v>143</v>
      </c>
    </row>
    <row r="223" spans="1:65" s="14" customFormat="1">
      <c r="B223" s="202"/>
      <c r="C223" s="203"/>
      <c r="D223" s="194" t="s">
        <v>154</v>
      </c>
      <c r="E223" s="204" t="s">
        <v>17</v>
      </c>
      <c r="F223" s="205" t="s">
        <v>176</v>
      </c>
      <c r="G223" s="203"/>
      <c r="H223" s="206">
        <v>1.224</v>
      </c>
      <c r="I223" s="203"/>
      <c r="J223" s="203"/>
      <c r="K223" s="203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154</v>
      </c>
      <c r="AU223" s="211" t="s">
        <v>79</v>
      </c>
      <c r="AV223" s="14" t="s">
        <v>79</v>
      </c>
      <c r="AW223" s="14" t="s">
        <v>31</v>
      </c>
      <c r="AX223" s="14" t="s">
        <v>70</v>
      </c>
      <c r="AY223" s="211" t="s">
        <v>143</v>
      </c>
    </row>
    <row r="224" spans="1:65" s="14" customFormat="1">
      <c r="B224" s="202"/>
      <c r="C224" s="203"/>
      <c r="D224" s="194" t="s">
        <v>154</v>
      </c>
      <c r="E224" s="204" t="s">
        <v>17</v>
      </c>
      <c r="F224" s="205" t="s">
        <v>177</v>
      </c>
      <c r="G224" s="203"/>
      <c r="H224" s="206">
        <v>1.0409999999999999</v>
      </c>
      <c r="I224" s="203"/>
      <c r="J224" s="203"/>
      <c r="K224" s="203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154</v>
      </c>
      <c r="AU224" s="211" t="s">
        <v>79</v>
      </c>
      <c r="AV224" s="14" t="s">
        <v>79</v>
      </c>
      <c r="AW224" s="14" t="s">
        <v>31</v>
      </c>
      <c r="AX224" s="14" t="s">
        <v>70</v>
      </c>
      <c r="AY224" s="211" t="s">
        <v>143</v>
      </c>
    </row>
    <row r="225" spans="1:65" s="14" customFormat="1">
      <c r="B225" s="202"/>
      <c r="C225" s="203"/>
      <c r="D225" s="194" t="s">
        <v>154</v>
      </c>
      <c r="E225" s="204" t="s">
        <v>17</v>
      </c>
      <c r="F225" s="205" t="s">
        <v>178</v>
      </c>
      <c r="G225" s="203"/>
      <c r="H225" s="206">
        <v>0.51200000000000001</v>
      </c>
      <c r="I225" s="203"/>
      <c r="J225" s="203"/>
      <c r="K225" s="203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154</v>
      </c>
      <c r="AU225" s="211" t="s">
        <v>79</v>
      </c>
      <c r="AV225" s="14" t="s">
        <v>79</v>
      </c>
      <c r="AW225" s="14" t="s">
        <v>31</v>
      </c>
      <c r="AX225" s="14" t="s">
        <v>70</v>
      </c>
      <c r="AY225" s="211" t="s">
        <v>143</v>
      </c>
    </row>
    <row r="226" spans="1:65" s="14" customFormat="1">
      <c r="B226" s="202"/>
      <c r="C226" s="203"/>
      <c r="D226" s="194" t="s">
        <v>154</v>
      </c>
      <c r="E226" s="204" t="s">
        <v>17</v>
      </c>
      <c r="F226" s="205" t="s">
        <v>179</v>
      </c>
      <c r="G226" s="203"/>
      <c r="H226" s="206">
        <v>1.224</v>
      </c>
      <c r="I226" s="203"/>
      <c r="J226" s="203"/>
      <c r="K226" s="203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154</v>
      </c>
      <c r="AU226" s="211" t="s">
        <v>79</v>
      </c>
      <c r="AV226" s="14" t="s">
        <v>79</v>
      </c>
      <c r="AW226" s="14" t="s">
        <v>31</v>
      </c>
      <c r="AX226" s="14" t="s">
        <v>70</v>
      </c>
      <c r="AY226" s="211" t="s">
        <v>143</v>
      </c>
    </row>
    <row r="227" spans="1:65" s="14" customFormat="1">
      <c r="B227" s="202"/>
      <c r="C227" s="203"/>
      <c r="D227" s="194" t="s">
        <v>154</v>
      </c>
      <c r="E227" s="204" t="s">
        <v>17</v>
      </c>
      <c r="F227" s="205" t="s">
        <v>180</v>
      </c>
      <c r="G227" s="203"/>
      <c r="H227" s="206">
        <v>1.4790000000000001</v>
      </c>
      <c r="I227" s="203"/>
      <c r="J227" s="203"/>
      <c r="K227" s="203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154</v>
      </c>
      <c r="AU227" s="211" t="s">
        <v>79</v>
      </c>
      <c r="AV227" s="14" t="s">
        <v>79</v>
      </c>
      <c r="AW227" s="14" t="s">
        <v>31</v>
      </c>
      <c r="AX227" s="14" t="s">
        <v>70</v>
      </c>
      <c r="AY227" s="211" t="s">
        <v>143</v>
      </c>
    </row>
    <row r="228" spans="1:65" s="15" customFormat="1">
      <c r="B228" s="212"/>
      <c r="C228" s="213"/>
      <c r="D228" s="194" t="s">
        <v>154</v>
      </c>
      <c r="E228" s="214" t="s">
        <v>17</v>
      </c>
      <c r="F228" s="215" t="s">
        <v>181</v>
      </c>
      <c r="G228" s="213"/>
      <c r="H228" s="216">
        <v>5.4799999999999995</v>
      </c>
      <c r="I228" s="213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154</v>
      </c>
      <c r="AU228" s="221" t="s">
        <v>79</v>
      </c>
      <c r="AV228" s="15" t="s">
        <v>150</v>
      </c>
      <c r="AW228" s="15" t="s">
        <v>31</v>
      </c>
      <c r="AX228" s="15" t="s">
        <v>75</v>
      </c>
      <c r="AY228" s="221" t="s">
        <v>143</v>
      </c>
    </row>
    <row r="229" spans="1:65" s="2" customFormat="1" ht="16.5" customHeight="1">
      <c r="A229" s="33"/>
      <c r="B229" s="34"/>
      <c r="C229" s="176" t="s">
        <v>338</v>
      </c>
      <c r="D229" s="176" t="s">
        <v>145</v>
      </c>
      <c r="E229" s="177" t="s">
        <v>339</v>
      </c>
      <c r="F229" s="178" t="s">
        <v>340</v>
      </c>
      <c r="G229" s="179" t="s">
        <v>164</v>
      </c>
      <c r="H229" s="180">
        <v>2.39</v>
      </c>
      <c r="I229" s="366"/>
      <c r="J229" s="181">
        <f>ROUND(I229*H229,2)</f>
        <v>0</v>
      </c>
      <c r="K229" s="178" t="s">
        <v>149</v>
      </c>
      <c r="L229" s="38"/>
      <c r="M229" s="182" t="s">
        <v>17</v>
      </c>
      <c r="N229" s="183" t="s">
        <v>41</v>
      </c>
      <c r="O229" s="184">
        <v>9.8000000000000004E-2</v>
      </c>
      <c r="P229" s="184">
        <f>O229*H229</f>
        <v>0.23422000000000001</v>
      </c>
      <c r="Q229" s="184">
        <v>0</v>
      </c>
      <c r="R229" s="184">
        <f>Q229*H229</f>
        <v>0</v>
      </c>
      <c r="S229" s="184">
        <v>8.9999999999999993E-3</v>
      </c>
      <c r="T229" s="185">
        <f>S229*H229</f>
        <v>2.1509999999999998E-2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6" t="s">
        <v>150</v>
      </c>
      <c r="AT229" s="186" t="s">
        <v>145</v>
      </c>
      <c r="AU229" s="186" t="s">
        <v>79</v>
      </c>
      <c r="AY229" s="19" t="s">
        <v>143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75</v>
      </c>
      <c r="BK229" s="187">
        <f>ROUND(I229*H229,2)</f>
        <v>0</v>
      </c>
      <c r="BL229" s="19" t="s">
        <v>150</v>
      </c>
      <c r="BM229" s="186" t="s">
        <v>341</v>
      </c>
    </row>
    <row r="230" spans="1:65" s="2" customFormat="1">
      <c r="A230" s="33"/>
      <c r="B230" s="34"/>
      <c r="C230" s="35"/>
      <c r="D230" s="188" t="s">
        <v>152</v>
      </c>
      <c r="E230" s="35"/>
      <c r="F230" s="189" t="s">
        <v>342</v>
      </c>
      <c r="G230" s="35"/>
      <c r="H230" s="35"/>
      <c r="I230" s="35"/>
      <c r="J230" s="35"/>
      <c r="K230" s="35"/>
      <c r="L230" s="38"/>
      <c r="M230" s="190"/>
      <c r="N230" s="191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9" t="s">
        <v>152</v>
      </c>
      <c r="AU230" s="19" t="s">
        <v>79</v>
      </c>
    </row>
    <row r="231" spans="1:65" s="14" customFormat="1">
      <c r="B231" s="202"/>
      <c r="C231" s="203"/>
      <c r="D231" s="194" t="s">
        <v>154</v>
      </c>
      <c r="E231" s="204" t="s">
        <v>17</v>
      </c>
      <c r="F231" s="205" t="s">
        <v>343</v>
      </c>
      <c r="G231" s="203"/>
      <c r="H231" s="206">
        <v>2.39</v>
      </c>
      <c r="I231" s="203"/>
      <c r="J231" s="203"/>
      <c r="K231" s="203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154</v>
      </c>
      <c r="AU231" s="211" t="s">
        <v>79</v>
      </c>
      <c r="AV231" s="14" t="s">
        <v>79</v>
      </c>
      <c r="AW231" s="14" t="s">
        <v>31</v>
      </c>
      <c r="AX231" s="14" t="s">
        <v>75</v>
      </c>
      <c r="AY231" s="211" t="s">
        <v>143</v>
      </c>
    </row>
    <row r="232" spans="1:65" s="12" customFormat="1" ht="22.9" customHeight="1">
      <c r="B232" s="161"/>
      <c r="C232" s="162"/>
      <c r="D232" s="163" t="s">
        <v>69</v>
      </c>
      <c r="E232" s="174" t="s">
        <v>344</v>
      </c>
      <c r="F232" s="174" t="s">
        <v>345</v>
      </c>
      <c r="G232" s="162"/>
      <c r="H232" s="162"/>
      <c r="I232" s="162"/>
      <c r="J232" s="175">
        <f>BK232</f>
        <v>0</v>
      </c>
      <c r="K232" s="162"/>
      <c r="L232" s="166"/>
      <c r="M232" s="167"/>
      <c r="N232" s="168"/>
      <c r="O232" s="168"/>
      <c r="P232" s="169">
        <f>SUM(P233:P242)</f>
        <v>13.123851</v>
      </c>
      <c r="Q232" s="168"/>
      <c r="R232" s="169">
        <f>SUM(R233:R242)</f>
        <v>0</v>
      </c>
      <c r="S232" s="168"/>
      <c r="T232" s="170">
        <f>SUM(T233:T242)</f>
        <v>0</v>
      </c>
      <c r="AR232" s="171" t="s">
        <v>75</v>
      </c>
      <c r="AT232" s="172" t="s">
        <v>69</v>
      </c>
      <c r="AU232" s="172" t="s">
        <v>75</v>
      </c>
      <c r="AY232" s="171" t="s">
        <v>143</v>
      </c>
      <c r="BK232" s="173">
        <f>SUM(BK233:BK242)</f>
        <v>0</v>
      </c>
    </row>
    <row r="233" spans="1:65" s="2" customFormat="1" ht="24.2" customHeight="1">
      <c r="A233" s="33"/>
      <c r="B233" s="34"/>
      <c r="C233" s="176" t="s">
        <v>346</v>
      </c>
      <c r="D233" s="176" t="s">
        <v>145</v>
      </c>
      <c r="E233" s="177" t="s">
        <v>347</v>
      </c>
      <c r="F233" s="178" t="s">
        <v>348</v>
      </c>
      <c r="G233" s="179" t="s">
        <v>349</v>
      </c>
      <c r="H233" s="180">
        <v>5.0730000000000004</v>
      </c>
      <c r="I233" s="366"/>
      <c r="J233" s="181">
        <f>ROUND(I233*H233,2)</f>
        <v>0</v>
      </c>
      <c r="K233" s="178" t="s">
        <v>149</v>
      </c>
      <c r="L233" s="38"/>
      <c r="M233" s="182" t="s">
        <v>17</v>
      </c>
      <c r="N233" s="183" t="s">
        <v>41</v>
      </c>
      <c r="O233" s="184">
        <v>2.42</v>
      </c>
      <c r="P233" s="184">
        <f>O233*H233</f>
        <v>12.276660000000001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6" t="s">
        <v>150</v>
      </c>
      <c r="AT233" s="186" t="s">
        <v>145</v>
      </c>
      <c r="AU233" s="186" t="s">
        <v>79</v>
      </c>
      <c r="AY233" s="19" t="s">
        <v>143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75</v>
      </c>
      <c r="BK233" s="187">
        <f>ROUND(I233*H233,2)</f>
        <v>0</v>
      </c>
      <c r="BL233" s="19" t="s">
        <v>150</v>
      </c>
      <c r="BM233" s="186" t="s">
        <v>350</v>
      </c>
    </row>
    <row r="234" spans="1:65" s="2" customFormat="1">
      <c r="A234" s="33"/>
      <c r="B234" s="34"/>
      <c r="C234" s="35"/>
      <c r="D234" s="188" t="s">
        <v>152</v>
      </c>
      <c r="E234" s="35"/>
      <c r="F234" s="189" t="s">
        <v>351</v>
      </c>
      <c r="G234" s="35"/>
      <c r="H234" s="35"/>
      <c r="I234" s="35"/>
      <c r="J234" s="35"/>
      <c r="K234" s="35"/>
      <c r="L234" s="38"/>
      <c r="M234" s="190"/>
      <c r="N234" s="19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9" t="s">
        <v>152</v>
      </c>
      <c r="AU234" s="19" t="s">
        <v>79</v>
      </c>
    </row>
    <row r="235" spans="1:65" s="2" customFormat="1" ht="21.75" customHeight="1">
      <c r="A235" s="33"/>
      <c r="B235" s="34"/>
      <c r="C235" s="176" t="s">
        <v>352</v>
      </c>
      <c r="D235" s="176" t="s">
        <v>145</v>
      </c>
      <c r="E235" s="177" t="s">
        <v>353</v>
      </c>
      <c r="F235" s="178" t="s">
        <v>354</v>
      </c>
      <c r="G235" s="179" t="s">
        <v>349</v>
      </c>
      <c r="H235" s="180">
        <v>5.0730000000000004</v>
      </c>
      <c r="I235" s="366"/>
      <c r="J235" s="181">
        <f>ROUND(I235*H235,2)</f>
        <v>0</v>
      </c>
      <c r="K235" s="178" t="s">
        <v>149</v>
      </c>
      <c r="L235" s="38"/>
      <c r="M235" s="182" t="s">
        <v>17</v>
      </c>
      <c r="N235" s="183" t="s">
        <v>41</v>
      </c>
      <c r="O235" s="184">
        <v>0.125</v>
      </c>
      <c r="P235" s="184">
        <f>O235*H235</f>
        <v>0.63412500000000005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6" t="s">
        <v>150</v>
      </c>
      <c r="AT235" s="186" t="s">
        <v>145</v>
      </c>
      <c r="AU235" s="186" t="s">
        <v>79</v>
      </c>
      <c r="AY235" s="19" t="s">
        <v>143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75</v>
      </c>
      <c r="BK235" s="187">
        <f>ROUND(I235*H235,2)</f>
        <v>0</v>
      </c>
      <c r="BL235" s="19" t="s">
        <v>150</v>
      </c>
      <c r="BM235" s="186" t="s">
        <v>355</v>
      </c>
    </row>
    <row r="236" spans="1:65" s="2" customFormat="1">
      <c r="A236" s="33"/>
      <c r="B236" s="34"/>
      <c r="C236" s="35"/>
      <c r="D236" s="188" t="s">
        <v>152</v>
      </c>
      <c r="E236" s="35"/>
      <c r="F236" s="189" t="s">
        <v>356</v>
      </c>
      <c r="G236" s="35"/>
      <c r="H236" s="35"/>
      <c r="I236" s="35"/>
      <c r="J236" s="35"/>
      <c r="K236" s="35"/>
      <c r="L236" s="38"/>
      <c r="M236" s="190"/>
      <c r="N236" s="191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9" t="s">
        <v>152</v>
      </c>
      <c r="AU236" s="19" t="s">
        <v>79</v>
      </c>
    </row>
    <row r="237" spans="1:65" s="2" customFormat="1" ht="24.2" customHeight="1">
      <c r="A237" s="33"/>
      <c r="B237" s="34"/>
      <c r="C237" s="176" t="s">
        <v>357</v>
      </c>
      <c r="D237" s="176" t="s">
        <v>145</v>
      </c>
      <c r="E237" s="177" t="s">
        <v>358</v>
      </c>
      <c r="F237" s="178" t="s">
        <v>359</v>
      </c>
      <c r="G237" s="179" t="s">
        <v>349</v>
      </c>
      <c r="H237" s="180">
        <v>35.511000000000003</v>
      </c>
      <c r="I237" s="366"/>
      <c r="J237" s="181">
        <f>ROUND(I237*H237,2)</f>
        <v>0</v>
      </c>
      <c r="K237" s="178" t="s">
        <v>149</v>
      </c>
      <c r="L237" s="38"/>
      <c r="M237" s="182" t="s">
        <v>17</v>
      </c>
      <c r="N237" s="183" t="s">
        <v>41</v>
      </c>
      <c r="O237" s="184">
        <v>6.0000000000000001E-3</v>
      </c>
      <c r="P237" s="184">
        <f>O237*H237</f>
        <v>0.21306600000000003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6" t="s">
        <v>150</v>
      </c>
      <c r="AT237" s="186" t="s">
        <v>145</v>
      </c>
      <c r="AU237" s="186" t="s">
        <v>79</v>
      </c>
      <c r="AY237" s="19" t="s">
        <v>143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75</v>
      </c>
      <c r="BK237" s="187">
        <f>ROUND(I237*H237,2)</f>
        <v>0</v>
      </c>
      <c r="BL237" s="19" t="s">
        <v>150</v>
      </c>
      <c r="BM237" s="186" t="s">
        <v>360</v>
      </c>
    </row>
    <row r="238" spans="1:65" s="2" customFormat="1">
      <c r="A238" s="33"/>
      <c r="B238" s="34"/>
      <c r="C238" s="35"/>
      <c r="D238" s="188" t="s">
        <v>152</v>
      </c>
      <c r="E238" s="35"/>
      <c r="F238" s="189" t="s">
        <v>361</v>
      </c>
      <c r="G238" s="35"/>
      <c r="H238" s="35"/>
      <c r="I238" s="35"/>
      <c r="J238" s="35"/>
      <c r="K238" s="35"/>
      <c r="L238" s="38"/>
      <c r="M238" s="190"/>
      <c r="N238" s="191"/>
      <c r="O238" s="63"/>
      <c r="P238" s="63"/>
      <c r="Q238" s="63"/>
      <c r="R238" s="63"/>
      <c r="S238" s="63"/>
      <c r="T238" s="64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9" t="s">
        <v>152</v>
      </c>
      <c r="AU238" s="19" t="s">
        <v>79</v>
      </c>
    </row>
    <row r="239" spans="1:65" s="2" customFormat="1" ht="19.5">
      <c r="A239" s="33"/>
      <c r="B239" s="34"/>
      <c r="C239" s="35"/>
      <c r="D239" s="194" t="s">
        <v>362</v>
      </c>
      <c r="E239" s="35"/>
      <c r="F239" s="231" t="s">
        <v>363</v>
      </c>
      <c r="G239" s="35"/>
      <c r="H239" s="35"/>
      <c r="I239" s="35"/>
      <c r="J239" s="35"/>
      <c r="K239" s="35"/>
      <c r="L239" s="38"/>
      <c r="M239" s="190"/>
      <c r="N239" s="191"/>
      <c r="O239" s="63"/>
      <c r="P239" s="63"/>
      <c r="Q239" s="63"/>
      <c r="R239" s="63"/>
      <c r="S239" s="63"/>
      <c r="T239" s="64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9" t="s">
        <v>362</v>
      </c>
      <c r="AU239" s="19" t="s">
        <v>79</v>
      </c>
    </row>
    <row r="240" spans="1:65" s="14" customFormat="1">
      <c r="B240" s="202"/>
      <c r="C240" s="203"/>
      <c r="D240" s="194" t="s">
        <v>154</v>
      </c>
      <c r="E240" s="204" t="s">
        <v>17</v>
      </c>
      <c r="F240" s="205" t="s">
        <v>364</v>
      </c>
      <c r="G240" s="203"/>
      <c r="H240" s="206">
        <v>35.511000000000003</v>
      </c>
      <c r="I240" s="203"/>
      <c r="J240" s="203"/>
      <c r="K240" s="203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154</v>
      </c>
      <c r="AU240" s="211" t="s">
        <v>79</v>
      </c>
      <c r="AV240" s="14" t="s">
        <v>79</v>
      </c>
      <c r="AW240" s="14" t="s">
        <v>31</v>
      </c>
      <c r="AX240" s="14" t="s">
        <v>75</v>
      </c>
      <c r="AY240" s="211" t="s">
        <v>143</v>
      </c>
    </row>
    <row r="241" spans="1:65" s="2" customFormat="1" ht="24.2" customHeight="1">
      <c r="A241" s="33"/>
      <c r="B241" s="34"/>
      <c r="C241" s="176" t="s">
        <v>365</v>
      </c>
      <c r="D241" s="176" t="s">
        <v>145</v>
      </c>
      <c r="E241" s="177" t="s">
        <v>366</v>
      </c>
      <c r="F241" s="178" t="s">
        <v>367</v>
      </c>
      <c r="G241" s="179" t="s">
        <v>349</v>
      </c>
      <c r="H241" s="180">
        <v>5.0730000000000004</v>
      </c>
      <c r="I241" s="366"/>
      <c r="J241" s="181">
        <f>ROUND(I241*H241,2)</f>
        <v>0</v>
      </c>
      <c r="K241" s="178" t="s">
        <v>149</v>
      </c>
      <c r="L241" s="38"/>
      <c r="M241" s="182" t="s">
        <v>17</v>
      </c>
      <c r="N241" s="183" t="s">
        <v>41</v>
      </c>
      <c r="O241" s="184">
        <v>0</v>
      </c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86" t="s">
        <v>150</v>
      </c>
      <c r="AT241" s="186" t="s">
        <v>145</v>
      </c>
      <c r="AU241" s="186" t="s">
        <v>79</v>
      </c>
      <c r="AY241" s="19" t="s">
        <v>143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75</v>
      </c>
      <c r="BK241" s="187">
        <f>ROUND(I241*H241,2)</f>
        <v>0</v>
      </c>
      <c r="BL241" s="19" t="s">
        <v>150</v>
      </c>
      <c r="BM241" s="186" t="s">
        <v>368</v>
      </c>
    </row>
    <row r="242" spans="1:65" s="2" customFormat="1">
      <c r="A242" s="33"/>
      <c r="B242" s="34"/>
      <c r="C242" s="35"/>
      <c r="D242" s="188" t="s">
        <v>152</v>
      </c>
      <c r="E242" s="35"/>
      <c r="F242" s="189" t="s">
        <v>369</v>
      </c>
      <c r="G242" s="35"/>
      <c r="H242" s="35"/>
      <c r="I242" s="35"/>
      <c r="J242" s="35"/>
      <c r="K242" s="35"/>
      <c r="L242" s="38"/>
      <c r="M242" s="190"/>
      <c r="N242" s="191"/>
      <c r="O242" s="63"/>
      <c r="P242" s="63"/>
      <c r="Q242" s="63"/>
      <c r="R242" s="63"/>
      <c r="S242" s="63"/>
      <c r="T242" s="64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9" t="s">
        <v>152</v>
      </c>
      <c r="AU242" s="19" t="s">
        <v>79</v>
      </c>
    </row>
    <row r="243" spans="1:65" s="12" customFormat="1" ht="22.9" customHeight="1">
      <c r="B243" s="161"/>
      <c r="C243" s="162"/>
      <c r="D243" s="163" t="s">
        <v>69</v>
      </c>
      <c r="E243" s="174" t="s">
        <v>370</v>
      </c>
      <c r="F243" s="174" t="s">
        <v>371</v>
      </c>
      <c r="G243" s="162"/>
      <c r="H243" s="162"/>
      <c r="I243" s="162"/>
      <c r="J243" s="175">
        <f>BK243</f>
        <v>0</v>
      </c>
      <c r="K243" s="162"/>
      <c r="L243" s="166"/>
      <c r="M243" s="167"/>
      <c r="N243" s="168"/>
      <c r="O243" s="168"/>
      <c r="P243" s="169">
        <f>SUM(P244:P245)</f>
        <v>150.01327999999998</v>
      </c>
      <c r="Q243" s="168"/>
      <c r="R243" s="169">
        <f>SUM(R244:R245)</f>
        <v>0</v>
      </c>
      <c r="S243" s="168"/>
      <c r="T243" s="170">
        <f>SUM(T244:T245)</f>
        <v>0</v>
      </c>
      <c r="AR243" s="171" t="s">
        <v>75</v>
      </c>
      <c r="AT243" s="172" t="s">
        <v>69</v>
      </c>
      <c r="AU243" s="172" t="s">
        <v>75</v>
      </c>
      <c r="AY243" s="171" t="s">
        <v>143</v>
      </c>
      <c r="BK243" s="173">
        <f>SUM(BK244:BK245)</f>
        <v>0</v>
      </c>
    </row>
    <row r="244" spans="1:65" s="2" customFormat="1" ht="33" customHeight="1">
      <c r="A244" s="33"/>
      <c r="B244" s="34"/>
      <c r="C244" s="176" t="s">
        <v>372</v>
      </c>
      <c r="D244" s="176" t="s">
        <v>145</v>
      </c>
      <c r="E244" s="177" t="s">
        <v>373</v>
      </c>
      <c r="F244" s="178" t="s">
        <v>374</v>
      </c>
      <c r="G244" s="179" t="s">
        <v>349</v>
      </c>
      <c r="H244" s="180">
        <v>37.131999999999998</v>
      </c>
      <c r="I244" s="366"/>
      <c r="J244" s="181">
        <f>ROUND(I244*H244,2)</f>
        <v>0</v>
      </c>
      <c r="K244" s="178" t="s">
        <v>149</v>
      </c>
      <c r="L244" s="38"/>
      <c r="M244" s="182" t="s">
        <v>17</v>
      </c>
      <c r="N244" s="183" t="s">
        <v>41</v>
      </c>
      <c r="O244" s="184">
        <v>4.04</v>
      </c>
      <c r="P244" s="184">
        <f>O244*H244</f>
        <v>150.01327999999998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6" t="s">
        <v>150</v>
      </c>
      <c r="AT244" s="186" t="s">
        <v>145</v>
      </c>
      <c r="AU244" s="186" t="s">
        <v>79</v>
      </c>
      <c r="AY244" s="19" t="s">
        <v>143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75</v>
      </c>
      <c r="BK244" s="187">
        <f>ROUND(I244*H244,2)</f>
        <v>0</v>
      </c>
      <c r="BL244" s="19" t="s">
        <v>150</v>
      </c>
      <c r="BM244" s="186" t="s">
        <v>375</v>
      </c>
    </row>
    <row r="245" spans="1:65" s="2" customFormat="1">
      <c r="A245" s="33"/>
      <c r="B245" s="34"/>
      <c r="C245" s="35"/>
      <c r="D245" s="188" t="s">
        <v>152</v>
      </c>
      <c r="E245" s="35"/>
      <c r="F245" s="189" t="s">
        <v>376</v>
      </c>
      <c r="G245" s="35"/>
      <c r="H245" s="35"/>
      <c r="I245" s="35"/>
      <c r="J245" s="35"/>
      <c r="K245" s="35"/>
      <c r="L245" s="38"/>
      <c r="M245" s="190"/>
      <c r="N245" s="19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9" t="s">
        <v>152</v>
      </c>
      <c r="AU245" s="19" t="s">
        <v>79</v>
      </c>
    </row>
    <row r="246" spans="1:65" s="12" customFormat="1" ht="25.9" customHeight="1">
      <c r="B246" s="161"/>
      <c r="C246" s="162"/>
      <c r="D246" s="163" t="s">
        <v>69</v>
      </c>
      <c r="E246" s="164" t="s">
        <v>377</v>
      </c>
      <c r="F246" s="164" t="s">
        <v>378</v>
      </c>
      <c r="G246" s="162"/>
      <c r="H246" s="162"/>
      <c r="I246" s="162"/>
      <c r="J246" s="165">
        <f>BK246</f>
        <v>0</v>
      </c>
      <c r="K246" s="162"/>
      <c r="L246" s="166"/>
      <c r="M246" s="167"/>
      <c r="N246" s="168"/>
      <c r="O246" s="168"/>
      <c r="P246" s="169">
        <f>P247+P250+P298+P309+P312+P328+P359+P367+P393+P427+P437</f>
        <v>136.32139900000001</v>
      </c>
      <c r="Q246" s="168"/>
      <c r="R246" s="169">
        <f>R247+R250+R298+R309+R312+R328+R359+R367+R393+R427+R437</f>
        <v>1.3152143599999999</v>
      </c>
      <c r="S246" s="168"/>
      <c r="T246" s="170">
        <f>T247+T250+T298+T309+T312+T328+T359+T367+T393+T427+T437</f>
        <v>0.29982063999999997</v>
      </c>
      <c r="AR246" s="171" t="s">
        <v>79</v>
      </c>
      <c r="AT246" s="172" t="s">
        <v>69</v>
      </c>
      <c r="AU246" s="172" t="s">
        <v>70</v>
      </c>
      <c r="AY246" s="171" t="s">
        <v>143</v>
      </c>
      <c r="BK246" s="173">
        <f>BK247+BK250+BK298+BK309+BK312+BK328+BK359+BK367+BK393+BK427+BK437</f>
        <v>0</v>
      </c>
    </row>
    <row r="247" spans="1:65" s="12" customFormat="1" ht="22.9" customHeight="1">
      <c r="B247" s="161"/>
      <c r="C247" s="162"/>
      <c r="D247" s="163" t="s">
        <v>69</v>
      </c>
      <c r="E247" s="174" t="s">
        <v>379</v>
      </c>
      <c r="F247" s="174" t="s">
        <v>380</v>
      </c>
      <c r="G247" s="162"/>
      <c r="H247" s="162"/>
      <c r="I247" s="162"/>
      <c r="J247" s="175">
        <f>BK247</f>
        <v>0</v>
      </c>
      <c r="K247" s="162"/>
      <c r="L247" s="166"/>
      <c r="M247" s="167"/>
      <c r="N247" s="168"/>
      <c r="O247" s="168"/>
      <c r="P247" s="169">
        <f>SUM(P248:P249)</f>
        <v>0</v>
      </c>
      <c r="Q247" s="168"/>
      <c r="R247" s="169">
        <f>SUM(R248:R249)</f>
        <v>0</v>
      </c>
      <c r="S247" s="168"/>
      <c r="T247" s="170">
        <f>SUM(T248:T249)</f>
        <v>0</v>
      </c>
      <c r="AR247" s="171" t="s">
        <v>79</v>
      </c>
      <c r="AT247" s="172" t="s">
        <v>69</v>
      </c>
      <c r="AU247" s="172" t="s">
        <v>75</v>
      </c>
      <c r="AY247" s="171" t="s">
        <v>143</v>
      </c>
      <c r="BK247" s="173">
        <f>SUM(BK248:BK249)</f>
        <v>0</v>
      </c>
    </row>
    <row r="248" spans="1:65" s="2" customFormat="1" ht="21.75" customHeight="1">
      <c r="A248" s="33"/>
      <c r="B248" s="34"/>
      <c r="C248" s="176" t="s">
        <v>381</v>
      </c>
      <c r="D248" s="176" t="s">
        <v>145</v>
      </c>
      <c r="E248" s="177" t="s">
        <v>382</v>
      </c>
      <c r="F248" s="178" t="s">
        <v>383</v>
      </c>
      <c r="G248" s="179" t="s">
        <v>384</v>
      </c>
      <c r="H248" s="180">
        <v>1</v>
      </c>
      <c r="I248" s="366"/>
      <c r="J248" s="181">
        <f>ROUND(I248*H248,2)</f>
        <v>0</v>
      </c>
      <c r="K248" s="178" t="s">
        <v>17</v>
      </c>
      <c r="L248" s="38"/>
      <c r="M248" s="182" t="s">
        <v>17</v>
      </c>
      <c r="N248" s="183" t="s">
        <v>41</v>
      </c>
      <c r="O248" s="184">
        <v>0</v>
      </c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86" t="s">
        <v>257</v>
      </c>
      <c r="AT248" s="186" t="s">
        <v>145</v>
      </c>
      <c r="AU248" s="186" t="s">
        <v>79</v>
      </c>
      <c r="AY248" s="19" t="s">
        <v>143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75</v>
      </c>
      <c r="BK248" s="187">
        <f>ROUND(I248*H248,2)</f>
        <v>0</v>
      </c>
      <c r="BL248" s="19" t="s">
        <v>257</v>
      </c>
      <c r="BM248" s="186" t="s">
        <v>385</v>
      </c>
    </row>
    <row r="249" spans="1:65" s="2" customFormat="1" ht="16.5" customHeight="1">
      <c r="A249" s="33"/>
      <c r="B249" s="34"/>
      <c r="C249" s="176" t="s">
        <v>386</v>
      </c>
      <c r="D249" s="176" t="s">
        <v>145</v>
      </c>
      <c r="E249" s="177" t="s">
        <v>387</v>
      </c>
      <c r="F249" s="178" t="s">
        <v>388</v>
      </c>
      <c r="G249" s="179" t="s">
        <v>384</v>
      </c>
      <c r="H249" s="180">
        <v>1</v>
      </c>
      <c r="I249" s="366"/>
      <c r="J249" s="181">
        <f>ROUND(I249*H249,2)</f>
        <v>0</v>
      </c>
      <c r="K249" s="178" t="s">
        <v>17</v>
      </c>
      <c r="L249" s="38"/>
      <c r="M249" s="182" t="s">
        <v>17</v>
      </c>
      <c r="N249" s="183" t="s">
        <v>41</v>
      </c>
      <c r="O249" s="184">
        <v>0</v>
      </c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86" t="s">
        <v>257</v>
      </c>
      <c r="AT249" s="186" t="s">
        <v>145</v>
      </c>
      <c r="AU249" s="186" t="s">
        <v>79</v>
      </c>
      <c r="AY249" s="19" t="s">
        <v>143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75</v>
      </c>
      <c r="BK249" s="187">
        <f>ROUND(I249*H249,2)</f>
        <v>0</v>
      </c>
      <c r="BL249" s="19" t="s">
        <v>257</v>
      </c>
      <c r="BM249" s="186" t="s">
        <v>389</v>
      </c>
    </row>
    <row r="250" spans="1:65" s="12" customFormat="1" ht="22.9" customHeight="1">
      <c r="B250" s="161"/>
      <c r="C250" s="162"/>
      <c r="D250" s="163" t="s">
        <v>69</v>
      </c>
      <c r="E250" s="174" t="s">
        <v>390</v>
      </c>
      <c r="F250" s="174" t="s">
        <v>391</v>
      </c>
      <c r="G250" s="162"/>
      <c r="H250" s="162"/>
      <c r="I250" s="162"/>
      <c r="J250" s="175">
        <f>BK250</f>
        <v>0</v>
      </c>
      <c r="K250" s="162"/>
      <c r="L250" s="166"/>
      <c r="M250" s="167"/>
      <c r="N250" s="168"/>
      <c r="O250" s="168"/>
      <c r="P250" s="169">
        <f>SUM(P251:P297)</f>
        <v>8.538413000000002</v>
      </c>
      <c r="Q250" s="168"/>
      <c r="R250" s="169">
        <f>SUM(R251:R297)</f>
        <v>8.116000000000001E-2</v>
      </c>
      <c r="S250" s="168"/>
      <c r="T250" s="170">
        <f>SUM(T251:T297)</f>
        <v>5.8279999999999998E-2</v>
      </c>
      <c r="AR250" s="171" t="s">
        <v>79</v>
      </c>
      <c r="AT250" s="172" t="s">
        <v>69</v>
      </c>
      <c r="AU250" s="172" t="s">
        <v>75</v>
      </c>
      <c r="AY250" s="171" t="s">
        <v>143</v>
      </c>
      <c r="BK250" s="173">
        <f>SUM(BK251:BK297)</f>
        <v>0</v>
      </c>
    </row>
    <row r="251" spans="1:65" s="2" customFormat="1" ht="16.5" customHeight="1">
      <c r="A251" s="33"/>
      <c r="B251" s="34"/>
      <c r="C251" s="176" t="s">
        <v>392</v>
      </c>
      <c r="D251" s="176" t="s">
        <v>145</v>
      </c>
      <c r="E251" s="177" t="s">
        <v>393</v>
      </c>
      <c r="F251" s="178" t="s">
        <v>394</v>
      </c>
      <c r="G251" s="179" t="s">
        <v>384</v>
      </c>
      <c r="H251" s="180">
        <v>1</v>
      </c>
      <c r="I251" s="366"/>
      <c r="J251" s="181">
        <f>ROUND(I251*H251,2)</f>
        <v>0</v>
      </c>
      <c r="K251" s="178" t="s">
        <v>149</v>
      </c>
      <c r="L251" s="38"/>
      <c r="M251" s="182" t="s">
        <v>17</v>
      </c>
      <c r="N251" s="183" t="s">
        <v>41</v>
      </c>
      <c r="O251" s="184">
        <v>0.36199999999999999</v>
      </c>
      <c r="P251" s="184">
        <f>O251*H251</f>
        <v>0.36199999999999999</v>
      </c>
      <c r="Q251" s="184">
        <v>0</v>
      </c>
      <c r="R251" s="184">
        <f>Q251*H251</f>
        <v>0</v>
      </c>
      <c r="S251" s="184">
        <v>1.9460000000000002E-2</v>
      </c>
      <c r="T251" s="185">
        <f>S251*H251</f>
        <v>1.9460000000000002E-2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86" t="s">
        <v>257</v>
      </c>
      <c r="AT251" s="186" t="s">
        <v>145</v>
      </c>
      <c r="AU251" s="186" t="s">
        <v>79</v>
      </c>
      <c r="AY251" s="19" t="s">
        <v>143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75</v>
      </c>
      <c r="BK251" s="187">
        <f>ROUND(I251*H251,2)</f>
        <v>0</v>
      </c>
      <c r="BL251" s="19" t="s">
        <v>257</v>
      </c>
      <c r="BM251" s="186" t="s">
        <v>395</v>
      </c>
    </row>
    <row r="252" spans="1:65" s="2" customFormat="1">
      <c r="A252" s="33"/>
      <c r="B252" s="34"/>
      <c r="C252" s="35"/>
      <c r="D252" s="188" t="s">
        <v>152</v>
      </c>
      <c r="E252" s="35"/>
      <c r="F252" s="189" t="s">
        <v>396</v>
      </c>
      <c r="G252" s="35"/>
      <c r="H252" s="35"/>
      <c r="I252" s="35"/>
      <c r="J252" s="35"/>
      <c r="K252" s="35"/>
      <c r="L252" s="38"/>
      <c r="M252" s="190"/>
      <c r="N252" s="191"/>
      <c r="O252" s="63"/>
      <c r="P252" s="63"/>
      <c r="Q252" s="63"/>
      <c r="R252" s="63"/>
      <c r="S252" s="63"/>
      <c r="T252" s="64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9" t="s">
        <v>152</v>
      </c>
      <c r="AU252" s="19" t="s">
        <v>79</v>
      </c>
    </row>
    <row r="253" spans="1:65" s="14" customFormat="1">
      <c r="B253" s="202"/>
      <c r="C253" s="203"/>
      <c r="D253" s="194" t="s">
        <v>154</v>
      </c>
      <c r="E253" s="204" t="s">
        <v>17</v>
      </c>
      <c r="F253" s="205" t="s">
        <v>75</v>
      </c>
      <c r="G253" s="203"/>
      <c r="H253" s="206">
        <v>1</v>
      </c>
      <c r="I253" s="203"/>
      <c r="J253" s="203"/>
      <c r="K253" s="203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154</v>
      </c>
      <c r="AU253" s="211" t="s">
        <v>79</v>
      </c>
      <c r="AV253" s="14" t="s">
        <v>79</v>
      </c>
      <c r="AW253" s="14" t="s">
        <v>31</v>
      </c>
      <c r="AX253" s="14" t="s">
        <v>75</v>
      </c>
      <c r="AY253" s="211" t="s">
        <v>143</v>
      </c>
    </row>
    <row r="254" spans="1:65" s="2" customFormat="1" ht="16.5" customHeight="1">
      <c r="A254" s="33"/>
      <c r="B254" s="34"/>
      <c r="C254" s="176" t="s">
        <v>397</v>
      </c>
      <c r="D254" s="176" t="s">
        <v>145</v>
      </c>
      <c r="E254" s="177" t="s">
        <v>398</v>
      </c>
      <c r="F254" s="178" t="s">
        <v>399</v>
      </c>
      <c r="G254" s="179" t="s">
        <v>384</v>
      </c>
      <c r="H254" s="180">
        <v>1</v>
      </c>
      <c r="I254" s="366"/>
      <c r="J254" s="181">
        <f>ROUND(I254*H254,2)</f>
        <v>0</v>
      </c>
      <c r="K254" s="178" t="s">
        <v>149</v>
      </c>
      <c r="L254" s="38"/>
      <c r="M254" s="182" t="s">
        <v>17</v>
      </c>
      <c r="N254" s="183" t="s">
        <v>41</v>
      </c>
      <c r="O254" s="184">
        <v>0.56899999999999995</v>
      </c>
      <c r="P254" s="184">
        <f>O254*H254</f>
        <v>0.56899999999999995</v>
      </c>
      <c r="Q254" s="184">
        <v>0</v>
      </c>
      <c r="R254" s="184">
        <f>Q254*H254</f>
        <v>0</v>
      </c>
      <c r="S254" s="184">
        <v>3.4700000000000002E-2</v>
      </c>
      <c r="T254" s="185">
        <f>S254*H254</f>
        <v>3.4700000000000002E-2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6" t="s">
        <v>257</v>
      </c>
      <c r="AT254" s="186" t="s">
        <v>145</v>
      </c>
      <c r="AU254" s="186" t="s">
        <v>79</v>
      </c>
      <c r="AY254" s="19" t="s">
        <v>143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75</v>
      </c>
      <c r="BK254" s="187">
        <f>ROUND(I254*H254,2)</f>
        <v>0</v>
      </c>
      <c r="BL254" s="19" t="s">
        <v>257</v>
      </c>
      <c r="BM254" s="186" t="s">
        <v>400</v>
      </c>
    </row>
    <row r="255" spans="1:65" s="2" customFormat="1">
      <c r="A255" s="33"/>
      <c r="B255" s="34"/>
      <c r="C255" s="35"/>
      <c r="D255" s="188" t="s">
        <v>152</v>
      </c>
      <c r="E255" s="35"/>
      <c r="F255" s="189" t="s">
        <v>401</v>
      </c>
      <c r="G255" s="35"/>
      <c r="H255" s="35"/>
      <c r="I255" s="35"/>
      <c r="J255" s="35"/>
      <c r="K255" s="35"/>
      <c r="L255" s="38"/>
      <c r="M255" s="190"/>
      <c r="N255" s="191"/>
      <c r="O255" s="63"/>
      <c r="P255" s="63"/>
      <c r="Q255" s="63"/>
      <c r="R255" s="63"/>
      <c r="S255" s="63"/>
      <c r="T255" s="64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9" t="s">
        <v>152</v>
      </c>
      <c r="AU255" s="19" t="s">
        <v>79</v>
      </c>
    </row>
    <row r="256" spans="1:65" s="14" customFormat="1">
      <c r="B256" s="202"/>
      <c r="C256" s="203"/>
      <c r="D256" s="194" t="s">
        <v>154</v>
      </c>
      <c r="E256" s="204" t="s">
        <v>17</v>
      </c>
      <c r="F256" s="205" t="s">
        <v>75</v>
      </c>
      <c r="G256" s="203"/>
      <c r="H256" s="206">
        <v>1</v>
      </c>
      <c r="I256" s="203"/>
      <c r="J256" s="203"/>
      <c r="K256" s="203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154</v>
      </c>
      <c r="AU256" s="211" t="s">
        <v>79</v>
      </c>
      <c r="AV256" s="14" t="s">
        <v>79</v>
      </c>
      <c r="AW256" s="14" t="s">
        <v>31</v>
      </c>
      <c r="AX256" s="14" t="s">
        <v>75</v>
      </c>
      <c r="AY256" s="211" t="s">
        <v>143</v>
      </c>
    </row>
    <row r="257" spans="1:65" s="2" customFormat="1" ht="16.5" customHeight="1">
      <c r="A257" s="33"/>
      <c r="B257" s="34"/>
      <c r="C257" s="176" t="s">
        <v>402</v>
      </c>
      <c r="D257" s="176" t="s">
        <v>145</v>
      </c>
      <c r="E257" s="177" t="s">
        <v>403</v>
      </c>
      <c r="F257" s="178" t="s">
        <v>404</v>
      </c>
      <c r="G257" s="179" t="s">
        <v>384</v>
      </c>
      <c r="H257" s="180">
        <v>1</v>
      </c>
      <c r="I257" s="366"/>
      <c r="J257" s="181">
        <f>ROUND(I257*H257,2)</f>
        <v>0</v>
      </c>
      <c r="K257" s="178" t="s">
        <v>149</v>
      </c>
      <c r="L257" s="38"/>
      <c r="M257" s="182" t="s">
        <v>17</v>
      </c>
      <c r="N257" s="183" t="s">
        <v>41</v>
      </c>
      <c r="O257" s="184">
        <v>0.217</v>
      </c>
      <c r="P257" s="184">
        <f>O257*H257</f>
        <v>0.217</v>
      </c>
      <c r="Q257" s="184">
        <v>0</v>
      </c>
      <c r="R257" s="184">
        <f>Q257*H257</f>
        <v>0</v>
      </c>
      <c r="S257" s="184">
        <v>1.56E-3</v>
      </c>
      <c r="T257" s="185">
        <f>S257*H257</f>
        <v>1.56E-3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86" t="s">
        <v>257</v>
      </c>
      <c r="AT257" s="186" t="s">
        <v>145</v>
      </c>
      <c r="AU257" s="186" t="s">
        <v>79</v>
      </c>
      <c r="AY257" s="19" t="s">
        <v>143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75</v>
      </c>
      <c r="BK257" s="187">
        <f>ROUND(I257*H257,2)</f>
        <v>0</v>
      </c>
      <c r="BL257" s="19" t="s">
        <v>257</v>
      </c>
      <c r="BM257" s="186" t="s">
        <v>405</v>
      </c>
    </row>
    <row r="258" spans="1:65" s="2" customFormat="1">
      <c r="A258" s="33"/>
      <c r="B258" s="34"/>
      <c r="C258" s="35"/>
      <c r="D258" s="188" t="s">
        <v>152</v>
      </c>
      <c r="E258" s="35"/>
      <c r="F258" s="189" t="s">
        <v>406</v>
      </c>
      <c r="G258" s="35"/>
      <c r="H258" s="35"/>
      <c r="I258" s="35"/>
      <c r="J258" s="35"/>
      <c r="K258" s="35"/>
      <c r="L258" s="38"/>
      <c r="M258" s="190"/>
      <c r="N258" s="191"/>
      <c r="O258" s="63"/>
      <c r="P258" s="63"/>
      <c r="Q258" s="63"/>
      <c r="R258" s="63"/>
      <c r="S258" s="63"/>
      <c r="T258" s="64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9" t="s">
        <v>152</v>
      </c>
      <c r="AU258" s="19" t="s">
        <v>79</v>
      </c>
    </row>
    <row r="259" spans="1:65" s="14" customFormat="1">
      <c r="B259" s="202"/>
      <c r="C259" s="203"/>
      <c r="D259" s="194" t="s">
        <v>154</v>
      </c>
      <c r="E259" s="204" t="s">
        <v>17</v>
      </c>
      <c r="F259" s="205" t="s">
        <v>75</v>
      </c>
      <c r="G259" s="203"/>
      <c r="H259" s="206">
        <v>1</v>
      </c>
      <c r="I259" s="203"/>
      <c r="J259" s="203"/>
      <c r="K259" s="203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154</v>
      </c>
      <c r="AU259" s="211" t="s">
        <v>79</v>
      </c>
      <c r="AV259" s="14" t="s">
        <v>79</v>
      </c>
      <c r="AW259" s="14" t="s">
        <v>31</v>
      </c>
      <c r="AX259" s="14" t="s">
        <v>75</v>
      </c>
      <c r="AY259" s="211" t="s">
        <v>143</v>
      </c>
    </row>
    <row r="260" spans="1:65" s="2" customFormat="1" ht="16.5" customHeight="1">
      <c r="A260" s="33"/>
      <c r="B260" s="34"/>
      <c r="C260" s="176" t="s">
        <v>151</v>
      </c>
      <c r="D260" s="176" t="s">
        <v>145</v>
      </c>
      <c r="E260" s="177" t="s">
        <v>407</v>
      </c>
      <c r="F260" s="178" t="s">
        <v>408</v>
      </c>
      <c r="G260" s="179" t="s">
        <v>384</v>
      </c>
      <c r="H260" s="180">
        <v>1</v>
      </c>
      <c r="I260" s="366"/>
      <c r="J260" s="181">
        <f>ROUND(I260*H260,2)</f>
        <v>0</v>
      </c>
      <c r="K260" s="178" t="s">
        <v>149</v>
      </c>
      <c r="L260" s="38"/>
      <c r="M260" s="182" t="s">
        <v>17</v>
      </c>
      <c r="N260" s="183" t="s">
        <v>41</v>
      </c>
      <c r="O260" s="184">
        <v>0.222</v>
      </c>
      <c r="P260" s="184">
        <f>O260*H260</f>
        <v>0.222</v>
      </c>
      <c r="Q260" s="184">
        <v>0</v>
      </c>
      <c r="R260" s="184">
        <f>Q260*H260</f>
        <v>0</v>
      </c>
      <c r="S260" s="184">
        <v>8.5999999999999998E-4</v>
      </c>
      <c r="T260" s="185">
        <f>S260*H260</f>
        <v>8.5999999999999998E-4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86" t="s">
        <v>257</v>
      </c>
      <c r="AT260" s="186" t="s">
        <v>145</v>
      </c>
      <c r="AU260" s="186" t="s">
        <v>79</v>
      </c>
      <c r="AY260" s="19" t="s">
        <v>143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75</v>
      </c>
      <c r="BK260" s="187">
        <f>ROUND(I260*H260,2)</f>
        <v>0</v>
      </c>
      <c r="BL260" s="19" t="s">
        <v>257</v>
      </c>
      <c r="BM260" s="186" t="s">
        <v>409</v>
      </c>
    </row>
    <row r="261" spans="1:65" s="2" customFormat="1">
      <c r="A261" s="33"/>
      <c r="B261" s="34"/>
      <c r="C261" s="35"/>
      <c r="D261" s="188" t="s">
        <v>152</v>
      </c>
      <c r="E261" s="35"/>
      <c r="F261" s="189" t="s">
        <v>410</v>
      </c>
      <c r="G261" s="35"/>
      <c r="H261" s="35"/>
      <c r="I261" s="35"/>
      <c r="J261" s="35"/>
      <c r="K261" s="35"/>
      <c r="L261" s="38"/>
      <c r="M261" s="190"/>
      <c r="N261" s="191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9" t="s">
        <v>152</v>
      </c>
      <c r="AU261" s="19" t="s">
        <v>79</v>
      </c>
    </row>
    <row r="262" spans="1:65" s="14" customFormat="1">
      <c r="B262" s="202"/>
      <c r="C262" s="203"/>
      <c r="D262" s="194" t="s">
        <v>154</v>
      </c>
      <c r="E262" s="204" t="s">
        <v>17</v>
      </c>
      <c r="F262" s="205" t="s">
        <v>75</v>
      </c>
      <c r="G262" s="203"/>
      <c r="H262" s="206">
        <v>1</v>
      </c>
      <c r="I262" s="203"/>
      <c r="J262" s="203"/>
      <c r="K262" s="203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154</v>
      </c>
      <c r="AU262" s="211" t="s">
        <v>79</v>
      </c>
      <c r="AV262" s="14" t="s">
        <v>79</v>
      </c>
      <c r="AW262" s="14" t="s">
        <v>31</v>
      </c>
      <c r="AX262" s="14" t="s">
        <v>75</v>
      </c>
      <c r="AY262" s="211" t="s">
        <v>143</v>
      </c>
    </row>
    <row r="263" spans="1:65" s="2" customFormat="1" ht="16.5" customHeight="1">
      <c r="A263" s="33"/>
      <c r="B263" s="34"/>
      <c r="C263" s="176" t="s">
        <v>411</v>
      </c>
      <c r="D263" s="176" t="s">
        <v>145</v>
      </c>
      <c r="E263" s="177" t="s">
        <v>412</v>
      </c>
      <c r="F263" s="178" t="s">
        <v>413</v>
      </c>
      <c r="G263" s="179" t="s">
        <v>148</v>
      </c>
      <c r="H263" s="180">
        <v>2</v>
      </c>
      <c r="I263" s="366"/>
      <c r="J263" s="181">
        <f>ROUND(I263*H263,2)</f>
        <v>0</v>
      </c>
      <c r="K263" s="178" t="s">
        <v>149</v>
      </c>
      <c r="L263" s="38"/>
      <c r="M263" s="182" t="s">
        <v>17</v>
      </c>
      <c r="N263" s="183" t="s">
        <v>41</v>
      </c>
      <c r="O263" s="184">
        <v>3.7999999999999999E-2</v>
      </c>
      <c r="P263" s="184">
        <f>O263*H263</f>
        <v>7.5999999999999998E-2</v>
      </c>
      <c r="Q263" s="184">
        <v>0</v>
      </c>
      <c r="R263" s="184">
        <f>Q263*H263</f>
        <v>0</v>
      </c>
      <c r="S263" s="184">
        <v>8.4999999999999995E-4</v>
      </c>
      <c r="T263" s="185">
        <f>S263*H263</f>
        <v>1.6999999999999999E-3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86" t="s">
        <v>257</v>
      </c>
      <c r="AT263" s="186" t="s">
        <v>145</v>
      </c>
      <c r="AU263" s="186" t="s">
        <v>79</v>
      </c>
      <c r="AY263" s="19" t="s">
        <v>143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75</v>
      </c>
      <c r="BK263" s="187">
        <f>ROUND(I263*H263,2)</f>
        <v>0</v>
      </c>
      <c r="BL263" s="19" t="s">
        <v>257</v>
      </c>
      <c r="BM263" s="186" t="s">
        <v>414</v>
      </c>
    </row>
    <row r="264" spans="1:65" s="2" customFormat="1">
      <c r="A264" s="33"/>
      <c r="B264" s="34"/>
      <c r="C264" s="35"/>
      <c r="D264" s="188" t="s">
        <v>152</v>
      </c>
      <c r="E264" s="35"/>
      <c r="F264" s="189" t="s">
        <v>415</v>
      </c>
      <c r="G264" s="35"/>
      <c r="H264" s="35"/>
      <c r="I264" s="35"/>
      <c r="J264" s="35"/>
      <c r="K264" s="35"/>
      <c r="L264" s="38"/>
      <c r="M264" s="190"/>
      <c r="N264" s="191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9" t="s">
        <v>152</v>
      </c>
      <c r="AU264" s="19" t="s">
        <v>79</v>
      </c>
    </row>
    <row r="265" spans="1:65" s="14" customFormat="1">
      <c r="B265" s="202"/>
      <c r="C265" s="203"/>
      <c r="D265" s="194" t="s">
        <v>154</v>
      </c>
      <c r="E265" s="204" t="s">
        <v>17</v>
      </c>
      <c r="F265" s="205" t="s">
        <v>79</v>
      </c>
      <c r="G265" s="203"/>
      <c r="H265" s="206">
        <v>2</v>
      </c>
      <c r="I265" s="203"/>
      <c r="J265" s="203"/>
      <c r="K265" s="203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154</v>
      </c>
      <c r="AU265" s="211" t="s">
        <v>79</v>
      </c>
      <c r="AV265" s="14" t="s">
        <v>79</v>
      </c>
      <c r="AW265" s="14" t="s">
        <v>31</v>
      </c>
      <c r="AX265" s="14" t="s">
        <v>75</v>
      </c>
      <c r="AY265" s="211" t="s">
        <v>143</v>
      </c>
    </row>
    <row r="266" spans="1:65" s="2" customFormat="1" ht="16.5" customHeight="1">
      <c r="A266" s="33"/>
      <c r="B266" s="34"/>
      <c r="C266" s="176" t="s">
        <v>416</v>
      </c>
      <c r="D266" s="176" t="s">
        <v>145</v>
      </c>
      <c r="E266" s="177" t="s">
        <v>417</v>
      </c>
      <c r="F266" s="178" t="s">
        <v>418</v>
      </c>
      <c r="G266" s="179" t="s">
        <v>148</v>
      </c>
      <c r="H266" s="180">
        <v>1</v>
      </c>
      <c r="I266" s="366"/>
      <c r="J266" s="181">
        <f>ROUND(I266*H266,2)</f>
        <v>0</v>
      </c>
      <c r="K266" s="178" t="s">
        <v>149</v>
      </c>
      <c r="L266" s="38"/>
      <c r="M266" s="182" t="s">
        <v>17</v>
      </c>
      <c r="N266" s="183" t="s">
        <v>41</v>
      </c>
      <c r="O266" s="184">
        <v>0.81599999999999995</v>
      </c>
      <c r="P266" s="184">
        <f>O266*H266</f>
        <v>0.81599999999999995</v>
      </c>
      <c r="Q266" s="184">
        <v>1.1900000000000001E-3</v>
      </c>
      <c r="R266" s="184">
        <f>Q266*H266</f>
        <v>1.1900000000000001E-3</v>
      </c>
      <c r="S266" s="184">
        <v>0</v>
      </c>
      <c r="T266" s="18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86" t="s">
        <v>257</v>
      </c>
      <c r="AT266" s="186" t="s">
        <v>145</v>
      </c>
      <c r="AU266" s="186" t="s">
        <v>79</v>
      </c>
      <c r="AY266" s="19" t="s">
        <v>143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75</v>
      </c>
      <c r="BK266" s="187">
        <f>ROUND(I266*H266,2)</f>
        <v>0</v>
      </c>
      <c r="BL266" s="19" t="s">
        <v>257</v>
      </c>
      <c r="BM266" s="186" t="s">
        <v>419</v>
      </c>
    </row>
    <row r="267" spans="1:65" s="2" customFormat="1">
      <c r="A267" s="33"/>
      <c r="B267" s="34"/>
      <c r="C267" s="35"/>
      <c r="D267" s="188" t="s">
        <v>152</v>
      </c>
      <c r="E267" s="35"/>
      <c r="F267" s="189" t="s">
        <v>420</v>
      </c>
      <c r="G267" s="35"/>
      <c r="H267" s="35"/>
      <c r="I267" s="35"/>
      <c r="J267" s="35"/>
      <c r="K267" s="35"/>
      <c r="L267" s="38"/>
      <c r="M267" s="190"/>
      <c r="N267" s="191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9" t="s">
        <v>152</v>
      </c>
      <c r="AU267" s="19" t="s">
        <v>79</v>
      </c>
    </row>
    <row r="268" spans="1:65" s="2" customFormat="1" ht="16.5" customHeight="1">
      <c r="A268" s="33"/>
      <c r="B268" s="34"/>
      <c r="C268" s="222" t="s">
        <v>421</v>
      </c>
      <c r="D268" s="222" t="s">
        <v>263</v>
      </c>
      <c r="E268" s="223" t="s">
        <v>422</v>
      </c>
      <c r="F268" s="224" t="s">
        <v>423</v>
      </c>
      <c r="G268" s="225" t="s">
        <v>148</v>
      </c>
      <c r="H268" s="226">
        <v>1</v>
      </c>
      <c r="I268" s="367"/>
      <c r="J268" s="227">
        <f>ROUND(I268*H268,2)</f>
        <v>0</v>
      </c>
      <c r="K268" s="224" t="s">
        <v>149</v>
      </c>
      <c r="L268" s="228"/>
      <c r="M268" s="229" t="s">
        <v>17</v>
      </c>
      <c r="N268" s="230" t="s">
        <v>41</v>
      </c>
      <c r="O268" s="184">
        <v>0</v>
      </c>
      <c r="P268" s="184">
        <f>O268*H268</f>
        <v>0</v>
      </c>
      <c r="Q268" s="184">
        <v>2.1899999999999999E-2</v>
      </c>
      <c r="R268" s="184">
        <f>Q268*H268</f>
        <v>2.1899999999999999E-2</v>
      </c>
      <c r="S268" s="184">
        <v>0</v>
      </c>
      <c r="T268" s="18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6" t="s">
        <v>357</v>
      </c>
      <c r="AT268" s="186" t="s">
        <v>263</v>
      </c>
      <c r="AU268" s="186" t="s">
        <v>79</v>
      </c>
      <c r="AY268" s="19" t="s">
        <v>143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75</v>
      </c>
      <c r="BK268" s="187">
        <f>ROUND(I268*H268,2)</f>
        <v>0</v>
      </c>
      <c r="BL268" s="19" t="s">
        <v>257</v>
      </c>
      <c r="BM268" s="186" t="s">
        <v>424</v>
      </c>
    </row>
    <row r="269" spans="1:65" s="2" customFormat="1" ht="16.5" customHeight="1">
      <c r="A269" s="33"/>
      <c r="B269" s="34"/>
      <c r="C269" s="222" t="s">
        <v>425</v>
      </c>
      <c r="D269" s="222" t="s">
        <v>263</v>
      </c>
      <c r="E269" s="223" t="s">
        <v>426</v>
      </c>
      <c r="F269" s="224" t="s">
        <v>427</v>
      </c>
      <c r="G269" s="225" t="s">
        <v>148</v>
      </c>
      <c r="H269" s="226">
        <v>1</v>
      </c>
      <c r="I269" s="367"/>
      <c r="J269" s="227">
        <f>ROUND(I269*H269,2)</f>
        <v>0</v>
      </c>
      <c r="K269" s="224" t="s">
        <v>149</v>
      </c>
      <c r="L269" s="228"/>
      <c r="M269" s="229" t="s">
        <v>17</v>
      </c>
      <c r="N269" s="230" t="s">
        <v>41</v>
      </c>
      <c r="O269" s="184">
        <v>0</v>
      </c>
      <c r="P269" s="184">
        <f>O269*H269</f>
        <v>0</v>
      </c>
      <c r="Q269" s="184">
        <v>2.2000000000000001E-3</v>
      </c>
      <c r="R269" s="184">
        <f>Q269*H269</f>
        <v>2.2000000000000001E-3</v>
      </c>
      <c r="S269" s="184">
        <v>0</v>
      </c>
      <c r="T269" s="18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86" t="s">
        <v>357</v>
      </c>
      <c r="AT269" s="186" t="s">
        <v>263</v>
      </c>
      <c r="AU269" s="186" t="s">
        <v>79</v>
      </c>
      <c r="AY269" s="19" t="s">
        <v>143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75</v>
      </c>
      <c r="BK269" s="187">
        <f>ROUND(I269*H269,2)</f>
        <v>0</v>
      </c>
      <c r="BL269" s="19" t="s">
        <v>257</v>
      </c>
      <c r="BM269" s="186" t="s">
        <v>428</v>
      </c>
    </row>
    <row r="270" spans="1:65" s="2" customFormat="1" ht="21.75" customHeight="1">
      <c r="A270" s="33"/>
      <c r="B270" s="34"/>
      <c r="C270" s="176" t="s">
        <v>429</v>
      </c>
      <c r="D270" s="176" t="s">
        <v>145</v>
      </c>
      <c r="E270" s="177" t="s">
        <v>430</v>
      </c>
      <c r="F270" s="178" t="s">
        <v>431</v>
      </c>
      <c r="G270" s="179" t="s">
        <v>384</v>
      </c>
      <c r="H270" s="180">
        <v>1</v>
      </c>
      <c r="I270" s="366"/>
      <c r="J270" s="181">
        <f>ROUND(I270*H270,2)</f>
        <v>0</v>
      </c>
      <c r="K270" s="178" t="s">
        <v>149</v>
      </c>
      <c r="L270" s="38"/>
      <c r="M270" s="182" t="s">
        <v>17</v>
      </c>
      <c r="N270" s="183" t="s">
        <v>41</v>
      </c>
      <c r="O270" s="184">
        <v>1.5</v>
      </c>
      <c r="P270" s="184">
        <f>O270*H270</f>
        <v>1.5</v>
      </c>
      <c r="Q270" s="184">
        <v>1.4749999999999999E-2</v>
      </c>
      <c r="R270" s="184">
        <f>Q270*H270</f>
        <v>1.4749999999999999E-2</v>
      </c>
      <c r="S270" s="184">
        <v>0</v>
      </c>
      <c r="T270" s="18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86" t="s">
        <v>257</v>
      </c>
      <c r="AT270" s="186" t="s">
        <v>145</v>
      </c>
      <c r="AU270" s="186" t="s">
        <v>79</v>
      </c>
      <c r="AY270" s="19" t="s">
        <v>143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75</v>
      </c>
      <c r="BK270" s="187">
        <f>ROUND(I270*H270,2)</f>
        <v>0</v>
      </c>
      <c r="BL270" s="19" t="s">
        <v>257</v>
      </c>
      <c r="BM270" s="186" t="s">
        <v>432</v>
      </c>
    </row>
    <row r="271" spans="1:65" s="2" customFormat="1">
      <c r="A271" s="33"/>
      <c r="B271" s="34"/>
      <c r="C271" s="35"/>
      <c r="D271" s="188" t="s">
        <v>152</v>
      </c>
      <c r="E271" s="35"/>
      <c r="F271" s="189" t="s">
        <v>433</v>
      </c>
      <c r="G271" s="35"/>
      <c r="H271" s="35"/>
      <c r="I271" s="35"/>
      <c r="J271" s="35"/>
      <c r="K271" s="35"/>
      <c r="L271" s="38"/>
      <c r="M271" s="190"/>
      <c r="N271" s="19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9" t="s">
        <v>152</v>
      </c>
      <c r="AU271" s="19" t="s">
        <v>79</v>
      </c>
    </row>
    <row r="272" spans="1:65" s="2" customFormat="1" ht="16.5" customHeight="1">
      <c r="A272" s="33"/>
      <c r="B272" s="34"/>
      <c r="C272" s="176" t="s">
        <v>434</v>
      </c>
      <c r="D272" s="176" t="s">
        <v>145</v>
      </c>
      <c r="E272" s="177" t="s">
        <v>435</v>
      </c>
      <c r="F272" s="178" t="s">
        <v>436</v>
      </c>
      <c r="G272" s="179" t="s">
        <v>384</v>
      </c>
      <c r="H272" s="180">
        <v>1</v>
      </c>
      <c r="I272" s="366"/>
      <c r="J272" s="181">
        <f>ROUND(I272*H272,2)</f>
        <v>0</v>
      </c>
      <c r="K272" s="178" t="s">
        <v>149</v>
      </c>
      <c r="L272" s="38"/>
      <c r="M272" s="182" t="s">
        <v>17</v>
      </c>
      <c r="N272" s="183" t="s">
        <v>41</v>
      </c>
      <c r="O272" s="184">
        <v>0.2</v>
      </c>
      <c r="P272" s="184">
        <f>O272*H272</f>
        <v>0.2</v>
      </c>
      <c r="Q272" s="184">
        <v>1.72E-3</v>
      </c>
      <c r="R272" s="184">
        <f>Q272*H272</f>
        <v>1.72E-3</v>
      </c>
      <c r="S272" s="184">
        <v>0</v>
      </c>
      <c r="T272" s="18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86" t="s">
        <v>257</v>
      </c>
      <c r="AT272" s="186" t="s">
        <v>145</v>
      </c>
      <c r="AU272" s="186" t="s">
        <v>79</v>
      </c>
      <c r="AY272" s="19" t="s">
        <v>143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75</v>
      </c>
      <c r="BK272" s="187">
        <f>ROUND(I272*H272,2)</f>
        <v>0</v>
      </c>
      <c r="BL272" s="19" t="s">
        <v>257</v>
      </c>
      <c r="BM272" s="186" t="s">
        <v>437</v>
      </c>
    </row>
    <row r="273" spans="1:65" s="2" customFormat="1">
      <c r="A273" s="33"/>
      <c r="B273" s="34"/>
      <c r="C273" s="35"/>
      <c r="D273" s="188" t="s">
        <v>152</v>
      </c>
      <c r="E273" s="35"/>
      <c r="F273" s="189" t="s">
        <v>438</v>
      </c>
      <c r="G273" s="35"/>
      <c r="H273" s="35"/>
      <c r="I273" s="35"/>
      <c r="J273" s="35"/>
      <c r="K273" s="35"/>
      <c r="L273" s="38"/>
      <c r="M273" s="190"/>
      <c r="N273" s="191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9" t="s">
        <v>152</v>
      </c>
      <c r="AU273" s="19" t="s">
        <v>79</v>
      </c>
    </row>
    <row r="274" spans="1:65" s="2" customFormat="1" ht="24.2" customHeight="1">
      <c r="A274" s="33"/>
      <c r="B274" s="34"/>
      <c r="C274" s="176" t="s">
        <v>439</v>
      </c>
      <c r="D274" s="176" t="s">
        <v>145</v>
      </c>
      <c r="E274" s="177" t="s">
        <v>440</v>
      </c>
      <c r="F274" s="178" t="s">
        <v>441</v>
      </c>
      <c r="G274" s="179" t="s">
        <v>384</v>
      </c>
      <c r="H274" s="180">
        <v>1</v>
      </c>
      <c r="I274" s="366"/>
      <c r="J274" s="181">
        <f>ROUND(I274*H274,2)</f>
        <v>0</v>
      </c>
      <c r="K274" s="178" t="s">
        <v>149</v>
      </c>
      <c r="L274" s="38"/>
      <c r="M274" s="182" t="s">
        <v>17</v>
      </c>
      <c r="N274" s="183" t="s">
        <v>41</v>
      </c>
      <c r="O274" s="184">
        <v>1.1000000000000001</v>
      </c>
      <c r="P274" s="184">
        <f>O274*H274</f>
        <v>1.1000000000000001</v>
      </c>
      <c r="Q274" s="184">
        <v>1.197E-2</v>
      </c>
      <c r="R274" s="184">
        <f>Q274*H274</f>
        <v>1.197E-2</v>
      </c>
      <c r="S274" s="184">
        <v>0</v>
      </c>
      <c r="T274" s="18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86" t="s">
        <v>257</v>
      </c>
      <c r="AT274" s="186" t="s">
        <v>145</v>
      </c>
      <c r="AU274" s="186" t="s">
        <v>79</v>
      </c>
      <c r="AY274" s="19" t="s">
        <v>143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75</v>
      </c>
      <c r="BK274" s="187">
        <f>ROUND(I274*H274,2)</f>
        <v>0</v>
      </c>
      <c r="BL274" s="19" t="s">
        <v>257</v>
      </c>
      <c r="BM274" s="186" t="s">
        <v>442</v>
      </c>
    </row>
    <row r="275" spans="1:65" s="2" customFormat="1">
      <c r="A275" s="33"/>
      <c r="B275" s="34"/>
      <c r="C275" s="35"/>
      <c r="D275" s="188" t="s">
        <v>152</v>
      </c>
      <c r="E275" s="35"/>
      <c r="F275" s="189" t="s">
        <v>443</v>
      </c>
      <c r="G275" s="35"/>
      <c r="H275" s="35"/>
      <c r="I275" s="35"/>
      <c r="J275" s="35"/>
      <c r="K275" s="35"/>
      <c r="L275" s="38"/>
      <c r="M275" s="190"/>
      <c r="N275" s="191"/>
      <c r="O275" s="63"/>
      <c r="P275" s="63"/>
      <c r="Q275" s="63"/>
      <c r="R275" s="63"/>
      <c r="S275" s="63"/>
      <c r="T275" s="64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9" t="s">
        <v>152</v>
      </c>
      <c r="AU275" s="19" t="s">
        <v>79</v>
      </c>
    </row>
    <row r="276" spans="1:65" s="2" customFormat="1" ht="16.5" customHeight="1">
      <c r="A276" s="33"/>
      <c r="B276" s="34"/>
      <c r="C276" s="176" t="s">
        <v>444</v>
      </c>
      <c r="D276" s="176" t="s">
        <v>145</v>
      </c>
      <c r="E276" s="177" t="s">
        <v>445</v>
      </c>
      <c r="F276" s="178" t="s">
        <v>446</v>
      </c>
      <c r="G276" s="179" t="s">
        <v>384</v>
      </c>
      <c r="H276" s="180">
        <v>1</v>
      </c>
      <c r="I276" s="366"/>
      <c r="J276" s="181">
        <f>ROUND(I276*H276,2)</f>
        <v>0</v>
      </c>
      <c r="K276" s="178" t="s">
        <v>149</v>
      </c>
      <c r="L276" s="38"/>
      <c r="M276" s="182" t="s">
        <v>17</v>
      </c>
      <c r="N276" s="183" t="s">
        <v>41</v>
      </c>
      <c r="O276" s="184">
        <v>1.1000000000000001</v>
      </c>
      <c r="P276" s="184">
        <f>O276*H276</f>
        <v>1.1000000000000001</v>
      </c>
      <c r="Q276" s="184">
        <v>1.73E-3</v>
      </c>
      <c r="R276" s="184">
        <f>Q276*H276</f>
        <v>1.73E-3</v>
      </c>
      <c r="S276" s="184">
        <v>0</v>
      </c>
      <c r="T276" s="18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86" t="s">
        <v>257</v>
      </c>
      <c r="AT276" s="186" t="s">
        <v>145</v>
      </c>
      <c r="AU276" s="186" t="s">
        <v>79</v>
      </c>
      <c r="AY276" s="19" t="s">
        <v>143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75</v>
      </c>
      <c r="BK276" s="187">
        <f>ROUND(I276*H276,2)</f>
        <v>0</v>
      </c>
      <c r="BL276" s="19" t="s">
        <v>257</v>
      </c>
      <c r="BM276" s="186" t="s">
        <v>447</v>
      </c>
    </row>
    <row r="277" spans="1:65" s="2" customFormat="1">
      <c r="A277" s="33"/>
      <c r="B277" s="34"/>
      <c r="C277" s="35"/>
      <c r="D277" s="188" t="s">
        <v>152</v>
      </c>
      <c r="E277" s="35"/>
      <c r="F277" s="189" t="s">
        <v>448</v>
      </c>
      <c r="G277" s="35"/>
      <c r="H277" s="35"/>
      <c r="I277" s="35"/>
      <c r="J277" s="35"/>
      <c r="K277" s="35"/>
      <c r="L277" s="38"/>
      <c r="M277" s="190"/>
      <c r="N277" s="191"/>
      <c r="O277" s="63"/>
      <c r="P277" s="63"/>
      <c r="Q277" s="63"/>
      <c r="R277" s="63"/>
      <c r="S277" s="63"/>
      <c r="T277" s="64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9" t="s">
        <v>152</v>
      </c>
      <c r="AU277" s="19" t="s">
        <v>79</v>
      </c>
    </row>
    <row r="278" spans="1:65" s="2" customFormat="1" ht="16.5" customHeight="1">
      <c r="A278" s="33"/>
      <c r="B278" s="34"/>
      <c r="C278" s="222" t="s">
        <v>449</v>
      </c>
      <c r="D278" s="222" t="s">
        <v>263</v>
      </c>
      <c r="E278" s="223" t="s">
        <v>450</v>
      </c>
      <c r="F278" s="224" t="s">
        <v>451</v>
      </c>
      <c r="G278" s="225" t="s">
        <v>148</v>
      </c>
      <c r="H278" s="226">
        <v>1</v>
      </c>
      <c r="I278" s="367"/>
      <c r="J278" s="227">
        <f>ROUND(I278*H278,2)</f>
        <v>0</v>
      </c>
      <c r="K278" s="224" t="s">
        <v>149</v>
      </c>
      <c r="L278" s="228"/>
      <c r="M278" s="229" t="s">
        <v>17</v>
      </c>
      <c r="N278" s="230" t="s">
        <v>41</v>
      </c>
      <c r="O278" s="184">
        <v>0</v>
      </c>
      <c r="P278" s="184">
        <f>O278*H278</f>
        <v>0</v>
      </c>
      <c r="Q278" s="184">
        <v>1.7600000000000001E-2</v>
      </c>
      <c r="R278" s="184">
        <f>Q278*H278</f>
        <v>1.7600000000000001E-2</v>
      </c>
      <c r="S278" s="184">
        <v>0</v>
      </c>
      <c r="T278" s="18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86" t="s">
        <v>357</v>
      </c>
      <c r="AT278" s="186" t="s">
        <v>263</v>
      </c>
      <c r="AU278" s="186" t="s">
        <v>79</v>
      </c>
      <c r="AY278" s="19" t="s">
        <v>143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75</v>
      </c>
      <c r="BK278" s="187">
        <f>ROUND(I278*H278,2)</f>
        <v>0</v>
      </c>
      <c r="BL278" s="19" t="s">
        <v>257</v>
      </c>
      <c r="BM278" s="186" t="s">
        <v>452</v>
      </c>
    </row>
    <row r="279" spans="1:65" s="2" customFormat="1" ht="16.5" customHeight="1">
      <c r="A279" s="33"/>
      <c r="B279" s="34"/>
      <c r="C279" s="176" t="s">
        <v>159</v>
      </c>
      <c r="D279" s="176" t="s">
        <v>145</v>
      </c>
      <c r="E279" s="177" t="s">
        <v>453</v>
      </c>
      <c r="F279" s="178" t="s">
        <v>454</v>
      </c>
      <c r="G279" s="179" t="s">
        <v>384</v>
      </c>
      <c r="H279" s="180">
        <v>2</v>
      </c>
      <c r="I279" s="366"/>
      <c r="J279" s="181">
        <f>ROUND(I279*H279,2)</f>
        <v>0</v>
      </c>
      <c r="K279" s="178" t="s">
        <v>149</v>
      </c>
      <c r="L279" s="38"/>
      <c r="M279" s="182" t="s">
        <v>17</v>
      </c>
      <c r="N279" s="183" t="s">
        <v>41</v>
      </c>
      <c r="O279" s="184">
        <v>0.2</v>
      </c>
      <c r="P279" s="184">
        <f>O279*H279</f>
        <v>0.4</v>
      </c>
      <c r="Q279" s="184">
        <v>1.8E-3</v>
      </c>
      <c r="R279" s="184">
        <f>Q279*H279</f>
        <v>3.5999999999999999E-3</v>
      </c>
      <c r="S279" s="184">
        <v>0</v>
      </c>
      <c r="T279" s="18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86" t="s">
        <v>257</v>
      </c>
      <c r="AT279" s="186" t="s">
        <v>145</v>
      </c>
      <c r="AU279" s="186" t="s">
        <v>79</v>
      </c>
      <c r="AY279" s="19" t="s">
        <v>143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75</v>
      </c>
      <c r="BK279" s="187">
        <f>ROUND(I279*H279,2)</f>
        <v>0</v>
      </c>
      <c r="BL279" s="19" t="s">
        <v>257</v>
      </c>
      <c r="BM279" s="186" t="s">
        <v>455</v>
      </c>
    </row>
    <row r="280" spans="1:65" s="2" customFormat="1">
      <c r="A280" s="33"/>
      <c r="B280" s="34"/>
      <c r="C280" s="35"/>
      <c r="D280" s="188" t="s">
        <v>152</v>
      </c>
      <c r="E280" s="35"/>
      <c r="F280" s="189" t="s">
        <v>456</v>
      </c>
      <c r="G280" s="35"/>
      <c r="H280" s="35"/>
      <c r="I280" s="35"/>
      <c r="J280" s="35"/>
      <c r="K280" s="35"/>
      <c r="L280" s="38"/>
      <c r="M280" s="190"/>
      <c r="N280" s="191"/>
      <c r="O280" s="63"/>
      <c r="P280" s="63"/>
      <c r="Q280" s="63"/>
      <c r="R280" s="63"/>
      <c r="S280" s="63"/>
      <c r="T280" s="64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9" t="s">
        <v>152</v>
      </c>
      <c r="AU280" s="19" t="s">
        <v>79</v>
      </c>
    </row>
    <row r="281" spans="1:65" s="2" customFormat="1" ht="16.5" customHeight="1">
      <c r="A281" s="33"/>
      <c r="B281" s="34"/>
      <c r="C281" s="176" t="s">
        <v>457</v>
      </c>
      <c r="D281" s="176" t="s">
        <v>145</v>
      </c>
      <c r="E281" s="177" t="s">
        <v>458</v>
      </c>
      <c r="F281" s="178" t="s">
        <v>459</v>
      </c>
      <c r="G281" s="179" t="s">
        <v>148</v>
      </c>
      <c r="H281" s="180">
        <v>1</v>
      </c>
      <c r="I281" s="366"/>
      <c r="J281" s="181">
        <f>ROUND(I281*H281,2)</f>
        <v>0</v>
      </c>
      <c r="K281" s="178" t="s">
        <v>17</v>
      </c>
      <c r="L281" s="38"/>
      <c r="M281" s="182" t="s">
        <v>17</v>
      </c>
      <c r="N281" s="183" t="s">
        <v>41</v>
      </c>
      <c r="O281" s="184">
        <v>0</v>
      </c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86" t="s">
        <v>257</v>
      </c>
      <c r="AT281" s="186" t="s">
        <v>145</v>
      </c>
      <c r="AU281" s="186" t="s">
        <v>79</v>
      </c>
      <c r="AY281" s="19" t="s">
        <v>143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75</v>
      </c>
      <c r="BK281" s="187">
        <f>ROUND(I281*H281,2)</f>
        <v>0</v>
      </c>
      <c r="BL281" s="19" t="s">
        <v>257</v>
      </c>
      <c r="BM281" s="186" t="s">
        <v>460</v>
      </c>
    </row>
    <row r="282" spans="1:65" s="2" customFormat="1" ht="16.5" customHeight="1">
      <c r="A282" s="33"/>
      <c r="B282" s="34"/>
      <c r="C282" s="176" t="s">
        <v>165</v>
      </c>
      <c r="D282" s="176" t="s">
        <v>145</v>
      </c>
      <c r="E282" s="177" t="s">
        <v>461</v>
      </c>
      <c r="F282" s="178" t="s">
        <v>462</v>
      </c>
      <c r="G282" s="179" t="s">
        <v>148</v>
      </c>
      <c r="H282" s="180">
        <v>1</v>
      </c>
      <c r="I282" s="366"/>
      <c r="J282" s="181">
        <f>ROUND(I282*H282,2)</f>
        <v>0</v>
      </c>
      <c r="K282" s="178" t="s">
        <v>149</v>
      </c>
      <c r="L282" s="38"/>
      <c r="M282" s="182" t="s">
        <v>17</v>
      </c>
      <c r="N282" s="183" t="s">
        <v>41</v>
      </c>
      <c r="O282" s="184">
        <v>0.113</v>
      </c>
      <c r="P282" s="184">
        <f>O282*H282</f>
        <v>0.113</v>
      </c>
      <c r="Q282" s="184">
        <v>2.4000000000000001E-4</v>
      </c>
      <c r="R282" s="184">
        <f>Q282*H282</f>
        <v>2.4000000000000001E-4</v>
      </c>
      <c r="S282" s="184">
        <v>0</v>
      </c>
      <c r="T282" s="18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86" t="s">
        <v>257</v>
      </c>
      <c r="AT282" s="186" t="s">
        <v>145</v>
      </c>
      <c r="AU282" s="186" t="s">
        <v>79</v>
      </c>
      <c r="AY282" s="19" t="s">
        <v>143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75</v>
      </c>
      <c r="BK282" s="187">
        <f>ROUND(I282*H282,2)</f>
        <v>0</v>
      </c>
      <c r="BL282" s="19" t="s">
        <v>257</v>
      </c>
      <c r="BM282" s="186" t="s">
        <v>463</v>
      </c>
    </row>
    <row r="283" spans="1:65" s="2" customFormat="1">
      <c r="A283" s="33"/>
      <c r="B283" s="34"/>
      <c r="C283" s="35"/>
      <c r="D283" s="188" t="s">
        <v>152</v>
      </c>
      <c r="E283" s="35"/>
      <c r="F283" s="189" t="s">
        <v>464</v>
      </c>
      <c r="G283" s="35"/>
      <c r="H283" s="35"/>
      <c r="I283" s="35"/>
      <c r="J283" s="35"/>
      <c r="K283" s="35"/>
      <c r="L283" s="38"/>
      <c r="M283" s="190"/>
      <c r="N283" s="191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9" t="s">
        <v>152</v>
      </c>
      <c r="AU283" s="19" t="s">
        <v>79</v>
      </c>
    </row>
    <row r="284" spans="1:65" s="2" customFormat="1" ht="16.5" customHeight="1">
      <c r="A284" s="33"/>
      <c r="B284" s="34"/>
      <c r="C284" s="176" t="s">
        <v>465</v>
      </c>
      <c r="D284" s="176" t="s">
        <v>145</v>
      </c>
      <c r="E284" s="177" t="s">
        <v>466</v>
      </c>
      <c r="F284" s="178" t="s">
        <v>467</v>
      </c>
      <c r="G284" s="179" t="s">
        <v>148</v>
      </c>
      <c r="H284" s="180">
        <v>1</v>
      </c>
      <c r="I284" s="366"/>
      <c r="J284" s="181">
        <f>ROUND(I284*H284,2)</f>
        <v>0</v>
      </c>
      <c r="K284" s="178" t="s">
        <v>149</v>
      </c>
      <c r="L284" s="38"/>
      <c r="M284" s="182" t="s">
        <v>17</v>
      </c>
      <c r="N284" s="183" t="s">
        <v>41</v>
      </c>
      <c r="O284" s="184">
        <v>0.246</v>
      </c>
      <c r="P284" s="184">
        <f>O284*H284</f>
        <v>0.246</v>
      </c>
      <c r="Q284" s="184">
        <v>1.4999999999999999E-4</v>
      </c>
      <c r="R284" s="184">
        <f>Q284*H284</f>
        <v>1.4999999999999999E-4</v>
      </c>
      <c r="S284" s="184">
        <v>0</v>
      </c>
      <c r="T284" s="18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86" t="s">
        <v>257</v>
      </c>
      <c r="AT284" s="186" t="s">
        <v>145</v>
      </c>
      <c r="AU284" s="186" t="s">
        <v>79</v>
      </c>
      <c r="AY284" s="19" t="s">
        <v>143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75</v>
      </c>
      <c r="BK284" s="187">
        <f>ROUND(I284*H284,2)</f>
        <v>0</v>
      </c>
      <c r="BL284" s="19" t="s">
        <v>257</v>
      </c>
      <c r="BM284" s="186" t="s">
        <v>468</v>
      </c>
    </row>
    <row r="285" spans="1:65" s="2" customFormat="1">
      <c r="A285" s="33"/>
      <c r="B285" s="34"/>
      <c r="C285" s="35"/>
      <c r="D285" s="188" t="s">
        <v>152</v>
      </c>
      <c r="E285" s="35"/>
      <c r="F285" s="189" t="s">
        <v>469</v>
      </c>
      <c r="G285" s="35"/>
      <c r="H285" s="35"/>
      <c r="I285" s="35"/>
      <c r="J285" s="35"/>
      <c r="K285" s="35"/>
      <c r="L285" s="38"/>
      <c r="M285" s="190"/>
      <c r="N285" s="191"/>
      <c r="O285" s="63"/>
      <c r="P285" s="63"/>
      <c r="Q285" s="63"/>
      <c r="R285" s="63"/>
      <c r="S285" s="63"/>
      <c r="T285" s="64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9" t="s">
        <v>152</v>
      </c>
      <c r="AU285" s="19" t="s">
        <v>79</v>
      </c>
    </row>
    <row r="286" spans="1:65" s="2" customFormat="1" ht="16.5" customHeight="1">
      <c r="A286" s="33"/>
      <c r="B286" s="34"/>
      <c r="C286" s="222" t="s">
        <v>470</v>
      </c>
      <c r="D286" s="222" t="s">
        <v>263</v>
      </c>
      <c r="E286" s="223" t="s">
        <v>471</v>
      </c>
      <c r="F286" s="224" t="s">
        <v>472</v>
      </c>
      <c r="G286" s="225" t="s">
        <v>148</v>
      </c>
      <c r="H286" s="226">
        <v>1</v>
      </c>
      <c r="I286" s="367"/>
      <c r="J286" s="227">
        <f>ROUND(I286*H286,2)</f>
        <v>0</v>
      </c>
      <c r="K286" s="224" t="s">
        <v>17</v>
      </c>
      <c r="L286" s="228"/>
      <c r="M286" s="229" t="s">
        <v>17</v>
      </c>
      <c r="N286" s="230" t="s">
        <v>41</v>
      </c>
      <c r="O286" s="184">
        <v>0</v>
      </c>
      <c r="P286" s="184">
        <f>O286*H286</f>
        <v>0</v>
      </c>
      <c r="Q286" s="184">
        <v>4.0000000000000002E-4</v>
      </c>
      <c r="R286" s="184">
        <f>Q286*H286</f>
        <v>4.0000000000000002E-4</v>
      </c>
      <c r="S286" s="184">
        <v>0</v>
      </c>
      <c r="T286" s="18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86" t="s">
        <v>357</v>
      </c>
      <c r="AT286" s="186" t="s">
        <v>263</v>
      </c>
      <c r="AU286" s="186" t="s">
        <v>79</v>
      </c>
      <c r="AY286" s="19" t="s">
        <v>143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75</v>
      </c>
      <c r="BK286" s="187">
        <f>ROUND(I286*H286,2)</f>
        <v>0</v>
      </c>
      <c r="BL286" s="19" t="s">
        <v>257</v>
      </c>
      <c r="BM286" s="186" t="s">
        <v>473</v>
      </c>
    </row>
    <row r="287" spans="1:65" s="2" customFormat="1" ht="16.5" customHeight="1">
      <c r="A287" s="33"/>
      <c r="B287" s="34"/>
      <c r="C287" s="176" t="s">
        <v>474</v>
      </c>
      <c r="D287" s="176" t="s">
        <v>145</v>
      </c>
      <c r="E287" s="177" t="s">
        <v>475</v>
      </c>
      <c r="F287" s="178" t="s">
        <v>476</v>
      </c>
      <c r="G287" s="179" t="s">
        <v>384</v>
      </c>
      <c r="H287" s="180">
        <v>2</v>
      </c>
      <c r="I287" s="366"/>
      <c r="J287" s="181">
        <f>ROUND(I287*H287,2)</f>
        <v>0</v>
      </c>
      <c r="K287" s="178" t="s">
        <v>149</v>
      </c>
      <c r="L287" s="38"/>
      <c r="M287" s="182" t="s">
        <v>17</v>
      </c>
      <c r="N287" s="183" t="s">
        <v>41</v>
      </c>
      <c r="O287" s="184">
        <v>0.33</v>
      </c>
      <c r="P287" s="184">
        <f>O287*H287</f>
        <v>0.66</v>
      </c>
      <c r="Q287" s="184">
        <v>5.1999999999999995E-4</v>
      </c>
      <c r="R287" s="184">
        <f>Q287*H287</f>
        <v>1.0399999999999999E-3</v>
      </c>
      <c r="S287" s="184">
        <v>0</v>
      </c>
      <c r="T287" s="18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86" t="s">
        <v>257</v>
      </c>
      <c r="AT287" s="186" t="s">
        <v>145</v>
      </c>
      <c r="AU287" s="186" t="s">
        <v>79</v>
      </c>
      <c r="AY287" s="19" t="s">
        <v>143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75</v>
      </c>
      <c r="BK287" s="187">
        <f>ROUND(I287*H287,2)</f>
        <v>0</v>
      </c>
      <c r="BL287" s="19" t="s">
        <v>257</v>
      </c>
      <c r="BM287" s="186" t="s">
        <v>477</v>
      </c>
    </row>
    <row r="288" spans="1:65" s="2" customFormat="1">
      <c r="A288" s="33"/>
      <c r="B288" s="34"/>
      <c r="C288" s="35"/>
      <c r="D288" s="188" t="s">
        <v>152</v>
      </c>
      <c r="E288" s="35"/>
      <c r="F288" s="189" t="s">
        <v>478</v>
      </c>
      <c r="G288" s="35"/>
      <c r="H288" s="35"/>
      <c r="I288" s="35"/>
      <c r="J288" s="35"/>
      <c r="K288" s="35"/>
      <c r="L288" s="38"/>
      <c r="M288" s="190"/>
      <c r="N288" s="191"/>
      <c r="O288" s="63"/>
      <c r="P288" s="63"/>
      <c r="Q288" s="63"/>
      <c r="R288" s="63"/>
      <c r="S288" s="63"/>
      <c r="T288" s="64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9" t="s">
        <v>152</v>
      </c>
      <c r="AU288" s="19" t="s">
        <v>79</v>
      </c>
    </row>
    <row r="289" spans="1:65" s="2" customFormat="1" ht="16.5" customHeight="1">
      <c r="A289" s="33"/>
      <c r="B289" s="34"/>
      <c r="C289" s="176" t="s">
        <v>479</v>
      </c>
      <c r="D289" s="176" t="s">
        <v>145</v>
      </c>
      <c r="E289" s="177" t="s">
        <v>480</v>
      </c>
      <c r="F289" s="178" t="s">
        <v>481</v>
      </c>
      <c r="G289" s="179" t="s">
        <v>384</v>
      </c>
      <c r="H289" s="180">
        <v>1</v>
      </c>
      <c r="I289" s="366"/>
      <c r="J289" s="181">
        <f>ROUND(I289*H289,2)</f>
        <v>0</v>
      </c>
      <c r="K289" s="178" t="s">
        <v>149</v>
      </c>
      <c r="L289" s="38"/>
      <c r="M289" s="182" t="s">
        <v>17</v>
      </c>
      <c r="N289" s="183" t="s">
        <v>41</v>
      </c>
      <c r="O289" s="184">
        <v>0.33</v>
      </c>
      <c r="P289" s="184">
        <f>O289*H289</f>
        <v>0.33</v>
      </c>
      <c r="Q289" s="184">
        <v>5.1999999999999995E-4</v>
      </c>
      <c r="R289" s="184">
        <f>Q289*H289</f>
        <v>5.1999999999999995E-4</v>
      </c>
      <c r="S289" s="184">
        <v>0</v>
      </c>
      <c r="T289" s="18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86" t="s">
        <v>257</v>
      </c>
      <c r="AT289" s="186" t="s">
        <v>145</v>
      </c>
      <c r="AU289" s="186" t="s">
        <v>79</v>
      </c>
      <c r="AY289" s="19" t="s">
        <v>143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75</v>
      </c>
      <c r="BK289" s="187">
        <f>ROUND(I289*H289,2)</f>
        <v>0</v>
      </c>
      <c r="BL289" s="19" t="s">
        <v>257</v>
      </c>
      <c r="BM289" s="186" t="s">
        <v>482</v>
      </c>
    </row>
    <row r="290" spans="1:65" s="2" customFormat="1">
      <c r="A290" s="33"/>
      <c r="B290" s="34"/>
      <c r="C290" s="35"/>
      <c r="D290" s="188" t="s">
        <v>152</v>
      </c>
      <c r="E290" s="35"/>
      <c r="F290" s="189" t="s">
        <v>483</v>
      </c>
      <c r="G290" s="35"/>
      <c r="H290" s="35"/>
      <c r="I290" s="35"/>
      <c r="J290" s="35"/>
      <c r="K290" s="35"/>
      <c r="L290" s="38"/>
      <c r="M290" s="190"/>
      <c r="N290" s="191"/>
      <c r="O290" s="63"/>
      <c r="P290" s="63"/>
      <c r="Q290" s="63"/>
      <c r="R290" s="63"/>
      <c r="S290" s="63"/>
      <c r="T290" s="64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9" t="s">
        <v>152</v>
      </c>
      <c r="AU290" s="19" t="s">
        <v>79</v>
      </c>
    </row>
    <row r="291" spans="1:65" s="2" customFormat="1" ht="16.5" customHeight="1">
      <c r="A291" s="33"/>
      <c r="B291" s="34"/>
      <c r="C291" s="176" t="s">
        <v>484</v>
      </c>
      <c r="D291" s="176" t="s">
        <v>145</v>
      </c>
      <c r="E291" s="177" t="s">
        <v>485</v>
      </c>
      <c r="F291" s="178" t="s">
        <v>486</v>
      </c>
      <c r="G291" s="179" t="s">
        <v>384</v>
      </c>
      <c r="H291" s="180">
        <v>1</v>
      </c>
      <c r="I291" s="366"/>
      <c r="J291" s="181">
        <f>ROUND(I291*H291,2)</f>
        <v>0</v>
      </c>
      <c r="K291" s="178" t="s">
        <v>149</v>
      </c>
      <c r="L291" s="38"/>
      <c r="M291" s="182" t="s">
        <v>17</v>
      </c>
      <c r="N291" s="183" t="s">
        <v>41</v>
      </c>
      <c r="O291" s="184">
        <v>0.25</v>
      </c>
      <c r="P291" s="184">
        <f>O291*H291</f>
        <v>0.25</v>
      </c>
      <c r="Q291" s="184">
        <v>1.2999999999999999E-3</v>
      </c>
      <c r="R291" s="184">
        <f>Q291*H291</f>
        <v>1.2999999999999999E-3</v>
      </c>
      <c r="S291" s="184">
        <v>0</v>
      </c>
      <c r="T291" s="18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86" t="s">
        <v>257</v>
      </c>
      <c r="AT291" s="186" t="s">
        <v>145</v>
      </c>
      <c r="AU291" s="186" t="s">
        <v>79</v>
      </c>
      <c r="AY291" s="19" t="s">
        <v>143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75</v>
      </c>
      <c r="BK291" s="187">
        <f>ROUND(I291*H291,2)</f>
        <v>0</v>
      </c>
      <c r="BL291" s="19" t="s">
        <v>257</v>
      </c>
      <c r="BM291" s="186" t="s">
        <v>487</v>
      </c>
    </row>
    <row r="292" spans="1:65" s="2" customFormat="1">
      <c r="A292" s="33"/>
      <c r="B292" s="34"/>
      <c r="C292" s="35"/>
      <c r="D292" s="188" t="s">
        <v>152</v>
      </c>
      <c r="E292" s="35"/>
      <c r="F292" s="189" t="s">
        <v>488</v>
      </c>
      <c r="G292" s="35"/>
      <c r="H292" s="35"/>
      <c r="I292" s="35"/>
      <c r="J292" s="35"/>
      <c r="K292" s="35"/>
      <c r="L292" s="38"/>
      <c r="M292" s="190"/>
      <c r="N292" s="191"/>
      <c r="O292" s="63"/>
      <c r="P292" s="63"/>
      <c r="Q292" s="63"/>
      <c r="R292" s="63"/>
      <c r="S292" s="63"/>
      <c r="T292" s="64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9" t="s">
        <v>152</v>
      </c>
      <c r="AU292" s="19" t="s">
        <v>79</v>
      </c>
    </row>
    <row r="293" spans="1:65" s="2" customFormat="1" ht="16.5" customHeight="1">
      <c r="A293" s="33"/>
      <c r="B293" s="34"/>
      <c r="C293" s="176" t="s">
        <v>489</v>
      </c>
      <c r="D293" s="176" t="s">
        <v>145</v>
      </c>
      <c r="E293" s="177" t="s">
        <v>490</v>
      </c>
      <c r="F293" s="178" t="s">
        <v>491</v>
      </c>
      <c r="G293" s="179" t="s">
        <v>384</v>
      </c>
      <c r="H293" s="180">
        <v>1</v>
      </c>
      <c r="I293" s="366"/>
      <c r="J293" s="181">
        <f>ROUND(I293*H293,2)</f>
        <v>0</v>
      </c>
      <c r="K293" s="178" t="s">
        <v>149</v>
      </c>
      <c r="L293" s="38"/>
      <c r="M293" s="182" t="s">
        <v>17</v>
      </c>
      <c r="N293" s="183" t="s">
        <v>41</v>
      </c>
      <c r="O293" s="184">
        <v>0.25</v>
      </c>
      <c r="P293" s="184">
        <f>O293*H293</f>
        <v>0.25</v>
      </c>
      <c r="Q293" s="184">
        <v>8.4999999999999995E-4</v>
      </c>
      <c r="R293" s="184">
        <f>Q293*H293</f>
        <v>8.4999999999999995E-4</v>
      </c>
      <c r="S293" s="184">
        <v>0</v>
      </c>
      <c r="T293" s="18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86" t="s">
        <v>257</v>
      </c>
      <c r="AT293" s="186" t="s">
        <v>145</v>
      </c>
      <c r="AU293" s="186" t="s">
        <v>79</v>
      </c>
      <c r="AY293" s="19" t="s">
        <v>143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75</v>
      </c>
      <c r="BK293" s="187">
        <f>ROUND(I293*H293,2)</f>
        <v>0</v>
      </c>
      <c r="BL293" s="19" t="s">
        <v>257</v>
      </c>
      <c r="BM293" s="186" t="s">
        <v>492</v>
      </c>
    </row>
    <row r="294" spans="1:65" s="2" customFormat="1">
      <c r="A294" s="33"/>
      <c r="B294" s="34"/>
      <c r="C294" s="35"/>
      <c r="D294" s="188" t="s">
        <v>152</v>
      </c>
      <c r="E294" s="35"/>
      <c r="F294" s="189" t="s">
        <v>493</v>
      </c>
      <c r="G294" s="35"/>
      <c r="H294" s="35"/>
      <c r="I294" s="35"/>
      <c r="J294" s="35"/>
      <c r="K294" s="35"/>
      <c r="L294" s="38"/>
      <c r="M294" s="190"/>
      <c r="N294" s="191"/>
      <c r="O294" s="63"/>
      <c r="P294" s="63"/>
      <c r="Q294" s="63"/>
      <c r="R294" s="63"/>
      <c r="S294" s="63"/>
      <c r="T294" s="64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9" t="s">
        <v>152</v>
      </c>
      <c r="AU294" s="19" t="s">
        <v>79</v>
      </c>
    </row>
    <row r="295" spans="1:65" s="2" customFormat="1" ht="16.5" customHeight="1">
      <c r="A295" s="33"/>
      <c r="B295" s="34"/>
      <c r="C295" s="176" t="s">
        <v>494</v>
      </c>
      <c r="D295" s="176" t="s">
        <v>145</v>
      </c>
      <c r="E295" s="177" t="s">
        <v>495</v>
      </c>
      <c r="F295" s="178" t="s">
        <v>496</v>
      </c>
      <c r="G295" s="179" t="s">
        <v>148</v>
      </c>
      <c r="H295" s="180">
        <v>1</v>
      </c>
      <c r="I295" s="366"/>
      <c r="J295" s="181">
        <f>ROUND(I295*H295,2)</f>
        <v>0</v>
      </c>
      <c r="K295" s="178" t="s">
        <v>17</v>
      </c>
      <c r="L295" s="38"/>
      <c r="M295" s="182" t="s">
        <v>17</v>
      </c>
      <c r="N295" s="183" t="s">
        <v>41</v>
      </c>
      <c r="O295" s="184">
        <v>0</v>
      </c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86" t="s">
        <v>257</v>
      </c>
      <c r="AT295" s="186" t="s">
        <v>145</v>
      </c>
      <c r="AU295" s="186" t="s">
        <v>79</v>
      </c>
      <c r="AY295" s="19" t="s">
        <v>143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75</v>
      </c>
      <c r="BK295" s="187">
        <f>ROUND(I295*H295,2)</f>
        <v>0</v>
      </c>
      <c r="BL295" s="19" t="s">
        <v>257</v>
      </c>
      <c r="BM295" s="186" t="s">
        <v>497</v>
      </c>
    </row>
    <row r="296" spans="1:65" s="2" customFormat="1" ht="24.2" customHeight="1">
      <c r="A296" s="33"/>
      <c r="B296" s="34"/>
      <c r="C296" s="176" t="s">
        <v>498</v>
      </c>
      <c r="D296" s="176" t="s">
        <v>145</v>
      </c>
      <c r="E296" s="177" t="s">
        <v>499</v>
      </c>
      <c r="F296" s="178" t="s">
        <v>500</v>
      </c>
      <c r="G296" s="179" t="s">
        <v>349</v>
      </c>
      <c r="H296" s="180">
        <v>8.1000000000000003E-2</v>
      </c>
      <c r="I296" s="366"/>
      <c r="J296" s="181">
        <f>ROUND(I296*H296,2)</f>
        <v>0</v>
      </c>
      <c r="K296" s="178" t="s">
        <v>149</v>
      </c>
      <c r="L296" s="38"/>
      <c r="M296" s="182" t="s">
        <v>17</v>
      </c>
      <c r="N296" s="183" t="s">
        <v>41</v>
      </c>
      <c r="O296" s="184">
        <v>1.573</v>
      </c>
      <c r="P296" s="184">
        <f>O296*H296</f>
        <v>0.127413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86" t="s">
        <v>257</v>
      </c>
      <c r="AT296" s="186" t="s">
        <v>145</v>
      </c>
      <c r="AU296" s="186" t="s">
        <v>79</v>
      </c>
      <c r="AY296" s="19" t="s">
        <v>143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75</v>
      </c>
      <c r="BK296" s="187">
        <f>ROUND(I296*H296,2)</f>
        <v>0</v>
      </c>
      <c r="BL296" s="19" t="s">
        <v>257</v>
      </c>
      <c r="BM296" s="186" t="s">
        <v>501</v>
      </c>
    </row>
    <row r="297" spans="1:65" s="2" customFormat="1">
      <c r="A297" s="33"/>
      <c r="B297" s="34"/>
      <c r="C297" s="35"/>
      <c r="D297" s="188" t="s">
        <v>152</v>
      </c>
      <c r="E297" s="35"/>
      <c r="F297" s="189" t="s">
        <v>502</v>
      </c>
      <c r="G297" s="35"/>
      <c r="H297" s="35"/>
      <c r="I297" s="35"/>
      <c r="J297" s="35"/>
      <c r="K297" s="35"/>
      <c r="L297" s="38"/>
      <c r="M297" s="190"/>
      <c r="N297" s="191"/>
      <c r="O297" s="63"/>
      <c r="P297" s="63"/>
      <c r="Q297" s="63"/>
      <c r="R297" s="63"/>
      <c r="S297" s="63"/>
      <c r="T297" s="64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9" t="s">
        <v>152</v>
      </c>
      <c r="AU297" s="19" t="s">
        <v>79</v>
      </c>
    </row>
    <row r="298" spans="1:65" s="12" customFormat="1" ht="22.9" customHeight="1">
      <c r="B298" s="161"/>
      <c r="C298" s="162"/>
      <c r="D298" s="163" t="s">
        <v>69</v>
      </c>
      <c r="E298" s="174" t="s">
        <v>503</v>
      </c>
      <c r="F298" s="174" t="s">
        <v>504</v>
      </c>
      <c r="G298" s="162"/>
      <c r="H298" s="162"/>
      <c r="I298" s="162"/>
      <c r="J298" s="175">
        <f>BK298</f>
        <v>0</v>
      </c>
      <c r="K298" s="162"/>
      <c r="L298" s="166"/>
      <c r="M298" s="167"/>
      <c r="N298" s="168"/>
      <c r="O298" s="168"/>
      <c r="P298" s="169">
        <f>SUM(P299:P308)</f>
        <v>2.6767409999999998</v>
      </c>
      <c r="Q298" s="168"/>
      <c r="R298" s="169">
        <f>SUM(R299:R308)</f>
        <v>1.7150000000000002E-2</v>
      </c>
      <c r="S298" s="168"/>
      <c r="T298" s="170">
        <f>SUM(T299:T308)</f>
        <v>0</v>
      </c>
      <c r="AR298" s="171" t="s">
        <v>79</v>
      </c>
      <c r="AT298" s="172" t="s">
        <v>69</v>
      </c>
      <c r="AU298" s="172" t="s">
        <v>75</v>
      </c>
      <c r="AY298" s="171" t="s">
        <v>143</v>
      </c>
      <c r="BK298" s="173">
        <f>SUM(BK299:BK308)</f>
        <v>0</v>
      </c>
    </row>
    <row r="299" spans="1:65" s="2" customFormat="1" ht="16.5" customHeight="1">
      <c r="A299" s="33"/>
      <c r="B299" s="34"/>
      <c r="C299" s="176" t="s">
        <v>169</v>
      </c>
      <c r="D299" s="176" t="s">
        <v>145</v>
      </c>
      <c r="E299" s="177" t="s">
        <v>505</v>
      </c>
      <c r="F299" s="178" t="s">
        <v>506</v>
      </c>
      <c r="G299" s="179" t="s">
        <v>384</v>
      </c>
      <c r="H299" s="180">
        <v>1</v>
      </c>
      <c r="I299" s="366"/>
      <c r="J299" s="181">
        <f>ROUND(I299*H299,2)</f>
        <v>0</v>
      </c>
      <c r="K299" s="178" t="s">
        <v>149</v>
      </c>
      <c r="L299" s="38"/>
      <c r="M299" s="182" t="s">
        <v>17</v>
      </c>
      <c r="N299" s="183" t="s">
        <v>41</v>
      </c>
      <c r="O299" s="184">
        <v>2.2999999999999998</v>
      </c>
      <c r="P299" s="184">
        <f>O299*H299</f>
        <v>2.2999999999999998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86" t="s">
        <v>257</v>
      </c>
      <c r="AT299" s="186" t="s">
        <v>145</v>
      </c>
      <c r="AU299" s="186" t="s">
        <v>79</v>
      </c>
      <c r="AY299" s="19" t="s">
        <v>143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75</v>
      </c>
      <c r="BK299" s="187">
        <f>ROUND(I299*H299,2)</f>
        <v>0</v>
      </c>
      <c r="BL299" s="19" t="s">
        <v>257</v>
      </c>
      <c r="BM299" s="186" t="s">
        <v>507</v>
      </c>
    </row>
    <row r="300" spans="1:65" s="2" customFormat="1">
      <c r="A300" s="33"/>
      <c r="B300" s="34"/>
      <c r="C300" s="35"/>
      <c r="D300" s="188" t="s">
        <v>152</v>
      </c>
      <c r="E300" s="35"/>
      <c r="F300" s="189" t="s">
        <v>508</v>
      </c>
      <c r="G300" s="35"/>
      <c r="H300" s="35"/>
      <c r="I300" s="35"/>
      <c r="J300" s="35"/>
      <c r="K300" s="35"/>
      <c r="L300" s="38"/>
      <c r="M300" s="190"/>
      <c r="N300" s="191"/>
      <c r="O300" s="63"/>
      <c r="P300" s="63"/>
      <c r="Q300" s="63"/>
      <c r="R300" s="63"/>
      <c r="S300" s="63"/>
      <c r="T300" s="64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9" t="s">
        <v>152</v>
      </c>
      <c r="AU300" s="19" t="s">
        <v>79</v>
      </c>
    </row>
    <row r="301" spans="1:65" s="2" customFormat="1" ht="24.2" customHeight="1">
      <c r="A301" s="33"/>
      <c r="B301" s="34"/>
      <c r="C301" s="222" t="s">
        <v>246</v>
      </c>
      <c r="D301" s="222" t="s">
        <v>263</v>
      </c>
      <c r="E301" s="223" t="s">
        <v>509</v>
      </c>
      <c r="F301" s="224" t="s">
        <v>510</v>
      </c>
      <c r="G301" s="225" t="s">
        <v>148</v>
      </c>
      <c r="H301" s="226">
        <v>1</v>
      </c>
      <c r="I301" s="367"/>
      <c r="J301" s="227">
        <f>ROUND(I301*H301,2)</f>
        <v>0</v>
      </c>
      <c r="K301" s="224" t="s">
        <v>149</v>
      </c>
      <c r="L301" s="228"/>
      <c r="M301" s="229" t="s">
        <v>17</v>
      </c>
      <c r="N301" s="230" t="s">
        <v>41</v>
      </c>
      <c r="O301" s="184">
        <v>0</v>
      </c>
      <c r="P301" s="184">
        <f>O301*H301</f>
        <v>0</v>
      </c>
      <c r="Q301" s="184">
        <v>1.6E-2</v>
      </c>
      <c r="R301" s="184">
        <f>Q301*H301</f>
        <v>1.6E-2</v>
      </c>
      <c r="S301" s="184">
        <v>0</v>
      </c>
      <c r="T301" s="18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86" t="s">
        <v>357</v>
      </c>
      <c r="AT301" s="186" t="s">
        <v>263</v>
      </c>
      <c r="AU301" s="186" t="s">
        <v>79</v>
      </c>
      <c r="AY301" s="19" t="s">
        <v>143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75</v>
      </c>
      <c r="BK301" s="187">
        <f>ROUND(I301*H301,2)</f>
        <v>0</v>
      </c>
      <c r="BL301" s="19" t="s">
        <v>257</v>
      </c>
      <c r="BM301" s="186" t="s">
        <v>511</v>
      </c>
    </row>
    <row r="302" spans="1:65" s="2" customFormat="1" ht="16.5" customHeight="1">
      <c r="A302" s="33"/>
      <c r="B302" s="34"/>
      <c r="C302" s="176" t="s">
        <v>512</v>
      </c>
      <c r="D302" s="176" t="s">
        <v>145</v>
      </c>
      <c r="E302" s="177" t="s">
        <v>513</v>
      </c>
      <c r="F302" s="178" t="s">
        <v>514</v>
      </c>
      <c r="G302" s="179" t="s">
        <v>384</v>
      </c>
      <c r="H302" s="180">
        <v>1</v>
      </c>
      <c r="I302" s="366"/>
      <c r="J302" s="181">
        <f>ROUND(I302*H302,2)</f>
        <v>0</v>
      </c>
      <c r="K302" s="178" t="s">
        <v>149</v>
      </c>
      <c r="L302" s="38"/>
      <c r="M302" s="182" t="s">
        <v>17</v>
      </c>
      <c r="N302" s="183" t="s">
        <v>41</v>
      </c>
      <c r="O302" s="184">
        <v>0.25</v>
      </c>
      <c r="P302" s="184">
        <f>O302*H302</f>
        <v>0.25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86" t="s">
        <v>257</v>
      </c>
      <c r="AT302" s="186" t="s">
        <v>145</v>
      </c>
      <c r="AU302" s="186" t="s">
        <v>79</v>
      </c>
      <c r="AY302" s="19" t="s">
        <v>143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75</v>
      </c>
      <c r="BK302" s="187">
        <f>ROUND(I302*H302,2)</f>
        <v>0</v>
      </c>
      <c r="BL302" s="19" t="s">
        <v>257</v>
      </c>
      <c r="BM302" s="186" t="s">
        <v>515</v>
      </c>
    </row>
    <row r="303" spans="1:65" s="2" customFormat="1">
      <c r="A303" s="33"/>
      <c r="B303" s="34"/>
      <c r="C303" s="35"/>
      <c r="D303" s="188" t="s">
        <v>152</v>
      </c>
      <c r="E303" s="35"/>
      <c r="F303" s="189" t="s">
        <v>516</v>
      </c>
      <c r="G303" s="35"/>
      <c r="H303" s="35"/>
      <c r="I303" s="35"/>
      <c r="J303" s="35"/>
      <c r="K303" s="35"/>
      <c r="L303" s="38"/>
      <c r="M303" s="190"/>
      <c r="N303" s="191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9" t="s">
        <v>152</v>
      </c>
      <c r="AU303" s="19" t="s">
        <v>79</v>
      </c>
    </row>
    <row r="304" spans="1:65" s="2" customFormat="1" ht="16.5" customHeight="1">
      <c r="A304" s="33"/>
      <c r="B304" s="34"/>
      <c r="C304" s="222" t="s">
        <v>239</v>
      </c>
      <c r="D304" s="222" t="s">
        <v>263</v>
      </c>
      <c r="E304" s="223" t="s">
        <v>517</v>
      </c>
      <c r="F304" s="224" t="s">
        <v>518</v>
      </c>
      <c r="G304" s="225" t="s">
        <v>148</v>
      </c>
      <c r="H304" s="226">
        <v>1</v>
      </c>
      <c r="I304" s="367"/>
      <c r="J304" s="227">
        <f>ROUND(I304*H304,2)</f>
        <v>0</v>
      </c>
      <c r="K304" s="224" t="s">
        <v>149</v>
      </c>
      <c r="L304" s="228"/>
      <c r="M304" s="229" t="s">
        <v>17</v>
      </c>
      <c r="N304" s="230" t="s">
        <v>41</v>
      </c>
      <c r="O304" s="184">
        <v>0</v>
      </c>
      <c r="P304" s="184">
        <f>O304*H304</f>
        <v>0</v>
      </c>
      <c r="Q304" s="184">
        <v>1E-3</v>
      </c>
      <c r="R304" s="184">
        <f>Q304*H304</f>
        <v>1E-3</v>
      </c>
      <c r="S304" s="184">
        <v>0</v>
      </c>
      <c r="T304" s="18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6" t="s">
        <v>357</v>
      </c>
      <c r="AT304" s="186" t="s">
        <v>263</v>
      </c>
      <c r="AU304" s="186" t="s">
        <v>79</v>
      </c>
      <c r="AY304" s="19" t="s">
        <v>143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75</v>
      </c>
      <c r="BK304" s="187">
        <f>ROUND(I304*H304,2)</f>
        <v>0</v>
      </c>
      <c r="BL304" s="19" t="s">
        <v>257</v>
      </c>
      <c r="BM304" s="186" t="s">
        <v>519</v>
      </c>
    </row>
    <row r="305" spans="1:65" s="2" customFormat="1" ht="16.5" customHeight="1">
      <c r="A305" s="33"/>
      <c r="B305" s="34"/>
      <c r="C305" s="176" t="s">
        <v>520</v>
      </c>
      <c r="D305" s="176" t="s">
        <v>145</v>
      </c>
      <c r="E305" s="177" t="s">
        <v>521</v>
      </c>
      <c r="F305" s="178" t="s">
        <v>522</v>
      </c>
      <c r="G305" s="179" t="s">
        <v>384</v>
      </c>
      <c r="H305" s="180">
        <v>1</v>
      </c>
      <c r="I305" s="366"/>
      <c r="J305" s="181">
        <f>ROUND(I305*H305,2)</f>
        <v>0</v>
      </c>
      <c r="K305" s="178" t="s">
        <v>149</v>
      </c>
      <c r="L305" s="38"/>
      <c r="M305" s="182" t="s">
        <v>17</v>
      </c>
      <c r="N305" s="183" t="s">
        <v>41</v>
      </c>
      <c r="O305" s="184">
        <v>0.1</v>
      </c>
      <c r="P305" s="184">
        <f>O305*H305</f>
        <v>0.1</v>
      </c>
      <c r="Q305" s="184">
        <v>1.4999999999999999E-4</v>
      </c>
      <c r="R305" s="184">
        <f>Q305*H305</f>
        <v>1.4999999999999999E-4</v>
      </c>
      <c r="S305" s="184">
        <v>0</v>
      </c>
      <c r="T305" s="18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86" t="s">
        <v>257</v>
      </c>
      <c r="AT305" s="186" t="s">
        <v>145</v>
      </c>
      <c r="AU305" s="186" t="s">
        <v>79</v>
      </c>
      <c r="AY305" s="19" t="s">
        <v>143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75</v>
      </c>
      <c r="BK305" s="187">
        <f>ROUND(I305*H305,2)</f>
        <v>0</v>
      </c>
      <c r="BL305" s="19" t="s">
        <v>257</v>
      </c>
      <c r="BM305" s="186" t="s">
        <v>523</v>
      </c>
    </row>
    <row r="306" spans="1:65" s="2" customFormat="1">
      <c r="A306" s="33"/>
      <c r="B306" s="34"/>
      <c r="C306" s="35"/>
      <c r="D306" s="188" t="s">
        <v>152</v>
      </c>
      <c r="E306" s="35"/>
      <c r="F306" s="189" t="s">
        <v>524</v>
      </c>
      <c r="G306" s="35"/>
      <c r="H306" s="35"/>
      <c r="I306" s="35"/>
      <c r="J306" s="35"/>
      <c r="K306" s="35"/>
      <c r="L306" s="38"/>
      <c r="M306" s="190"/>
      <c r="N306" s="191"/>
      <c r="O306" s="63"/>
      <c r="P306" s="63"/>
      <c r="Q306" s="63"/>
      <c r="R306" s="63"/>
      <c r="S306" s="63"/>
      <c r="T306" s="64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9" t="s">
        <v>152</v>
      </c>
      <c r="AU306" s="19" t="s">
        <v>79</v>
      </c>
    </row>
    <row r="307" spans="1:65" s="2" customFormat="1" ht="24.2" customHeight="1">
      <c r="A307" s="33"/>
      <c r="B307" s="34"/>
      <c r="C307" s="176" t="s">
        <v>253</v>
      </c>
      <c r="D307" s="176" t="s">
        <v>145</v>
      </c>
      <c r="E307" s="177" t="s">
        <v>525</v>
      </c>
      <c r="F307" s="178" t="s">
        <v>526</v>
      </c>
      <c r="G307" s="179" t="s">
        <v>349</v>
      </c>
      <c r="H307" s="180">
        <v>1.7000000000000001E-2</v>
      </c>
      <c r="I307" s="366"/>
      <c r="J307" s="181">
        <f>ROUND(I307*H307,2)</f>
        <v>0</v>
      </c>
      <c r="K307" s="178" t="s">
        <v>149</v>
      </c>
      <c r="L307" s="38"/>
      <c r="M307" s="182" t="s">
        <v>17</v>
      </c>
      <c r="N307" s="183" t="s">
        <v>41</v>
      </c>
      <c r="O307" s="184">
        <v>1.573</v>
      </c>
      <c r="P307" s="184">
        <f>O307*H307</f>
        <v>2.6741000000000001E-2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86" t="s">
        <v>257</v>
      </c>
      <c r="AT307" s="186" t="s">
        <v>145</v>
      </c>
      <c r="AU307" s="186" t="s">
        <v>79</v>
      </c>
      <c r="AY307" s="19" t="s">
        <v>143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75</v>
      </c>
      <c r="BK307" s="187">
        <f>ROUND(I307*H307,2)</f>
        <v>0</v>
      </c>
      <c r="BL307" s="19" t="s">
        <v>257</v>
      </c>
      <c r="BM307" s="186" t="s">
        <v>527</v>
      </c>
    </row>
    <row r="308" spans="1:65" s="2" customFormat="1">
      <c r="A308" s="33"/>
      <c r="B308" s="34"/>
      <c r="C308" s="35"/>
      <c r="D308" s="188" t="s">
        <v>152</v>
      </c>
      <c r="E308" s="35"/>
      <c r="F308" s="189" t="s">
        <v>528</v>
      </c>
      <c r="G308" s="35"/>
      <c r="H308" s="35"/>
      <c r="I308" s="35"/>
      <c r="J308" s="35"/>
      <c r="K308" s="35"/>
      <c r="L308" s="38"/>
      <c r="M308" s="190"/>
      <c r="N308" s="191"/>
      <c r="O308" s="63"/>
      <c r="P308" s="63"/>
      <c r="Q308" s="63"/>
      <c r="R308" s="63"/>
      <c r="S308" s="63"/>
      <c r="T308" s="64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9" t="s">
        <v>152</v>
      </c>
      <c r="AU308" s="19" t="s">
        <v>79</v>
      </c>
    </row>
    <row r="309" spans="1:65" s="12" customFormat="1" ht="22.9" customHeight="1">
      <c r="B309" s="161"/>
      <c r="C309" s="162"/>
      <c r="D309" s="163" t="s">
        <v>69</v>
      </c>
      <c r="E309" s="174" t="s">
        <v>529</v>
      </c>
      <c r="F309" s="174" t="s">
        <v>530</v>
      </c>
      <c r="G309" s="162"/>
      <c r="H309" s="162"/>
      <c r="I309" s="162"/>
      <c r="J309" s="175">
        <f>BK309</f>
        <v>0</v>
      </c>
      <c r="K309" s="162"/>
      <c r="L309" s="166"/>
      <c r="M309" s="167"/>
      <c r="N309" s="168"/>
      <c r="O309" s="168"/>
      <c r="P309" s="169">
        <f>SUM(P310:P311)</f>
        <v>0</v>
      </c>
      <c r="Q309" s="168"/>
      <c r="R309" s="169">
        <f>SUM(R310:R311)</f>
        <v>0</v>
      </c>
      <c r="S309" s="168"/>
      <c r="T309" s="170">
        <f>SUM(T310:T311)</f>
        <v>0</v>
      </c>
      <c r="AR309" s="171" t="s">
        <v>79</v>
      </c>
      <c r="AT309" s="172" t="s">
        <v>69</v>
      </c>
      <c r="AU309" s="172" t="s">
        <v>75</v>
      </c>
      <c r="AY309" s="171" t="s">
        <v>143</v>
      </c>
      <c r="BK309" s="173">
        <f>SUM(BK310:BK311)</f>
        <v>0</v>
      </c>
    </row>
    <row r="310" spans="1:65" s="2" customFormat="1" ht="16.5" customHeight="1">
      <c r="A310" s="33"/>
      <c r="B310" s="34"/>
      <c r="C310" s="176" t="s">
        <v>531</v>
      </c>
      <c r="D310" s="176" t="s">
        <v>145</v>
      </c>
      <c r="E310" s="177" t="s">
        <v>532</v>
      </c>
      <c r="F310" s="178" t="s">
        <v>533</v>
      </c>
      <c r="G310" s="179" t="s">
        <v>384</v>
      </c>
      <c r="H310" s="180">
        <v>1</v>
      </c>
      <c r="I310" s="366"/>
      <c r="J310" s="181">
        <f>ROUND(I310*H310,2)</f>
        <v>0</v>
      </c>
      <c r="K310" s="178" t="s">
        <v>17</v>
      </c>
      <c r="L310" s="38"/>
      <c r="M310" s="182" t="s">
        <v>17</v>
      </c>
      <c r="N310" s="183" t="s">
        <v>41</v>
      </c>
      <c r="O310" s="184">
        <v>0</v>
      </c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86" t="s">
        <v>257</v>
      </c>
      <c r="AT310" s="186" t="s">
        <v>145</v>
      </c>
      <c r="AU310" s="186" t="s">
        <v>79</v>
      </c>
      <c r="AY310" s="19" t="s">
        <v>143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75</v>
      </c>
      <c r="BK310" s="187">
        <f>ROUND(I310*H310,2)</f>
        <v>0</v>
      </c>
      <c r="BL310" s="19" t="s">
        <v>257</v>
      </c>
      <c r="BM310" s="186" t="s">
        <v>534</v>
      </c>
    </row>
    <row r="311" spans="1:65" s="2" customFormat="1" ht="37.9" customHeight="1">
      <c r="A311" s="33"/>
      <c r="B311" s="34"/>
      <c r="C311" s="176" t="s">
        <v>227</v>
      </c>
      <c r="D311" s="176" t="s">
        <v>145</v>
      </c>
      <c r="E311" s="177" t="s">
        <v>535</v>
      </c>
      <c r="F311" s="178" t="s">
        <v>536</v>
      </c>
      <c r="G311" s="179" t="s">
        <v>384</v>
      </c>
      <c r="H311" s="180">
        <v>1</v>
      </c>
      <c r="I311" s="366"/>
      <c r="J311" s="181">
        <f>ROUND(I311*H311,2)</f>
        <v>0</v>
      </c>
      <c r="K311" s="178" t="s">
        <v>17</v>
      </c>
      <c r="L311" s="38"/>
      <c r="M311" s="182" t="s">
        <v>17</v>
      </c>
      <c r="N311" s="183" t="s">
        <v>41</v>
      </c>
      <c r="O311" s="184">
        <v>0</v>
      </c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86" t="s">
        <v>257</v>
      </c>
      <c r="AT311" s="186" t="s">
        <v>145</v>
      </c>
      <c r="AU311" s="186" t="s">
        <v>79</v>
      </c>
      <c r="AY311" s="19" t="s">
        <v>143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75</v>
      </c>
      <c r="BK311" s="187">
        <f>ROUND(I311*H311,2)</f>
        <v>0</v>
      </c>
      <c r="BL311" s="19" t="s">
        <v>257</v>
      </c>
      <c r="BM311" s="186" t="s">
        <v>537</v>
      </c>
    </row>
    <row r="312" spans="1:65" s="12" customFormat="1" ht="22.9" customHeight="1">
      <c r="B312" s="161"/>
      <c r="C312" s="162"/>
      <c r="D312" s="163" t="s">
        <v>69</v>
      </c>
      <c r="E312" s="174" t="s">
        <v>538</v>
      </c>
      <c r="F312" s="174" t="s">
        <v>539</v>
      </c>
      <c r="G312" s="162"/>
      <c r="H312" s="162"/>
      <c r="I312" s="162"/>
      <c r="J312" s="175">
        <f>BK312</f>
        <v>0</v>
      </c>
      <c r="K312" s="162"/>
      <c r="L312" s="166"/>
      <c r="M312" s="167"/>
      <c r="N312" s="168"/>
      <c r="O312" s="168"/>
      <c r="P312" s="169">
        <f>SUM(P313:P327)</f>
        <v>4.1789649999999998</v>
      </c>
      <c r="Q312" s="168"/>
      <c r="R312" s="169">
        <f>SUM(R313:R327)</f>
        <v>6.2015590000000002E-2</v>
      </c>
      <c r="S312" s="168"/>
      <c r="T312" s="170">
        <f>SUM(T313:T327)</f>
        <v>1.14786E-2</v>
      </c>
      <c r="AR312" s="171" t="s">
        <v>79</v>
      </c>
      <c r="AT312" s="172" t="s">
        <v>69</v>
      </c>
      <c r="AU312" s="172" t="s">
        <v>75</v>
      </c>
      <c r="AY312" s="171" t="s">
        <v>143</v>
      </c>
      <c r="BK312" s="173">
        <f>SUM(BK313:BK327)</f>
        <v>0</v>
      </c>
    </row>
    <row r="313" spans="1:65" s="2" customFormat="1" ht="16.5" customHeight="1">
      <c r="A313" s="33"/>
      <c r="B313" s="34"/>
      <c r="C313" s="176" t="s">
        <v>540</v>
      </c>
      <c r="D313" s="176" t="s">
        <v>145</v>
      </c>
      <c r="E313" s="177" t="s">
        <v>541</v>
      </c>
      <c r="F313" s="178" t="s">
        <v>542</v>
      </c>
      <c r="G313" s="179" t="s">
        <v>158</v>
      </c>
      <c r="H313" s="180">
        <v>5.4660000000000002</v>
      </c>
      <c r="I313" s="366"/>
      <c r="J313" s="181">
        <f>ROUND(I313*H313,2)</f>
        <v>0</v>
      </c>
      <c r="K313" s="178" t="s">
        <v>149</v>
      </c>
      <c r="L313" s="38"/>
      <c r="M313" s="182" t="s">
        <v>17</v>
      </c>
      <c r="N313" s="183" t="s">
        <v>41</v>
      </c>
      <c r="O313" s="184">
        <v>0.26300000000000001</v>
      </c>
      <c r="P313" s="184">
        <f>O313*H313</f>
        <v>1.4375580000000001</v>
      </c>
      <c r="Q313" s="184">
        <v>0</v>
      </c>
      <c r="R313" s="184">
        <f>Q313*H313</f>
        <v>0</v>
      </c>
      <c r="S313" s="184">
        <v>2.0999999999999999E-3</v>
      </c>
      <c r="T313" s="185">
        <f>S313*H313</f>
        <v>1.14786E-2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86" t="s">
        <v>257</v>
      </c>
      <c r="AT313" s="186" t="s">
        <v>145</v>
      </c>
      <c r="AU313" s="186" t="s">
        <v>79</v>
      </c>
      <c r="AY313" s="19" t="s">
        <v>143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75</v>
      </c>
      <c r="BK313" s="187">
        <f>ROUND(I313*H313,2)</f>
        <v>0</v>
      </c>
      <c r="BL313" s="19" t="s">
        <v>257</v>
      </c>
      <c r="BM313" s="186" t="s">
        <v>543</v>
      </c>
    </row>
    <row r="314" spans="1:65" s="2" customFormat="1">
      <c r="A314" s="33"/>
      <c r="B314" s="34"/>
      <c r="C314" s="35"/>
      <c r="D314" s="188" t="s">
        <v>152</v>
      </c>
      <c r="E314" s="35"/>
      <c r="F314" s="189" t="s">
        <v>544</v>
      </c>
      <c r="G314" s="35"/>
      <c r="H314" s="35"/>
      <c r="I314" s="35"/>
      <c r="J314" s="35"/>
      <c r="K314" s="35"/>
      <c r="L314" s="38"/>
      <c r="M314" s="190"/>
      <c r="N314" s="191"/>
      <c r="O314" s="63"/>
      <c r="P314" s="63"/>
      <c r="Q314" s="63"/>
      <c r="R314" s="63"/>
      <c r="S314" s="63"/>
      <c r="T314" s="64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9" t="s">
        <v>152</v>
      </c>
      <c r="AU314" s="19" t="s">
        <v>79</v>
      </c>
    </row>
    <row r="315" spans="1:65" s="13" customFormat="1">
      <c r="B315" s="192"/>
      <c r="C315" s="193"/>
      <c r="D315" s="194" t="s">
        <v>154</v>
      </c>
      <c r="E315" s="195" t="s">
        <v>17</v>
      </c>
      <c r="F315" s="196" t="s">
        <v>545</v>
      </c>
      <c r="G315" s="193"/>
      <c r="H315" s="195" t="s">
        <v>17</v>
      </c>
      <c r="I315" s="193"/>
      <c r="J315" s="193"/>
      <c r="K315" s="193"/>
      <c r="L315" s="197"/>
      <c r="M315" s="198"/>
      <c r="N315" s="199"/>
      <c r="O315" s="199"/>
      <c r="P315" s="199"/>
      <c r="Q315" s="199"/>
      <c r="R315" s="199"/>
      <c r="S315" s="199"/>
      <c r="T315" s="200"/>
      <c r="AT315" s="201" t="s">
        <v>154</v>
      </c>
      <c r="AU315" s="201" t="s">
        <v>79</v>
      </c>
      <c r="AV315" s="13" t="s">
        <v>75</v>
      </c>
      <c r="AW315" s="13" t="s">
        <v>31</v>
      </c>
      <c r="AX315" s="13" t="s">
        <v>70</v>
      </c>
      <c r="AY315" s="201" t="s">
        <v>143</v>
      </c>
    </row>
    <row r="316" spans="1:65" s="14" customFormat="1">
      <c r="B316" s="202"/>
      <c r="C316" s="203"/>
      <c r="D316" s="194" t="s">
        <v>154</v>
      </c>
      <c r="E316" s="204" t="s">
        <v>17</v>
      </c>
      <c r="F316" s="205" t="s">
        <v>546</v>
      </c>
      <c r="G316" s="203"/>
      <c r="H316" s="206">
        <v>2.9580000000000002</v>
      </c>
      <c r="I316" s="203"/>
      <c r="J316" s="203"/>
      <c r="K316" s="203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154</v>
      </c>
      <c r="AU316" s="211" t="s">
        <v>79</v>
      </c>
      <c r="AV316" s="14" t="s">
        <v>79</v>
      </c>
      <c r="AW316" s="14" t="s">
        <v>31</v>
      </c>
      <c r="AX316" s="14" t="s">
        <v>70</v>
      </c>
      <c r="AY316" s="211" t="s">
        <v>143</v>
      </c>
    </row>
    <row r="317" spans="1:65" s="14" customFormat="1">
      <c r="B317" s="202"/>
      <c r="C317" s="203"/>
      <c r="D317" s="194" t="s">
        <v>154</v>
      </c>
      <c r="E317" s="204" t="s">
        <v>17</v>
      </c>
      <c r="F317" s="205" t="s">
        <v>547</v>
      </c>
      <c r="G317" s="203"/>
      <c r="H317" s="206">
        <v>3.1150000000000002</v>
      </c>
      <c r="I317" s="203"/>
      <c r="J317" s="203"/>
      <c r="K317" s="203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154</v>
      </c>
      <c r="AU317" s="211" t="s">
        <v>79</v>
      </c>
      <c r="AV317" s="14" t="s">
        <v>79</v>
      </c>
      <c r="AW317" s="14" t="s">
        <v>31</v>
      </c>
      <c r="AX317" s="14" t="s">
        <v>70</v>
      </c>
      <c r="AY317" s="211" t="s">
        <v>143</v>
      </c>
    </row>
    <row r="318" spans="1:65" s="14" customFormat="1">
      <c r="B318" s="202"/>
      <c r="C318" s="203"/>
      <c r="D318" s="194" t="s">
        <v>154</v>
      </c>
      <c r="E318" s="204" t="s">
        <v>17</v>
      </c>
      <c r="F318" s="205" t="s">
        <v>548</v>
      </c>
      <c r="G318" s="203"/>
      <c r="H318" s="206">
        <v>-0.219</v>
      </c>
      <c r="I318" s="203"/>
      <c r="J318" s="203"/>
      <c r="K318" s="203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154</v>
      </c>
      <c r="AU318" s="211" t="s">
        <v>79</v>
      </c>
      <c r="AV318" s="14" t="s">
        <v>79</v>
      </c>
      <c r="AW318" s="14" t="s">
        <v>31</v>
      </c>
      <c r="AX318" s="14" t="s">
        <v>70</v>
      </c>
      <c r="AY318" s="211" t="s">
        <v>143</v>
      </c>
    </row>
    <row r="319" spans="1:65" s="14" customFormat="1">
      <c r="B319" s="202"/>
      <c r="C319" s="203"/>
      <c r="D319" s="194" t="s">
        <v>154</v>
      </c>
      <c r="E319" s="204" t="s">
        <v>17</v>
      </c>
      <c r="F319" s="205" t="s">
        <v>549</v>
      </c>
      <c r="G319" s="203"/>
      <c r="H319" s="206">
        <v>-0.13</v>
      </c>
      <c r="I319" s="203"/>
      <c r="J319" s="203"/>
      <c r="K319" s="203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154</v>
      </c>
      <c r="AU319" s="211" t="s">
        <v>79</v>
      </c>
      <c r="AV319" s="14" t="s">
        <v>79</v>
      </c>
      <c r="AW319" s="14" t="s">
        <v>31</v>
      </c>
      <c r="AX319" s="14" t="s">
        <v>70</v>
      </c>
      <c r="AY319" s="211" t="s">
        <v>143</v>
      </c>
    </row>
    <row r="320" spans="1:65" s="14" customFormat="1">
      <c r="B320" s="202"/>
      <c r="C320" s="203"/>
      <c r="D320" s="194" t="s">
        <v>154</v>
      </c>
      <c r="E320" s="204" t="s">
        <v>17</v>
      </c>
      <c r="F320" s="205" t="s">
        <v>550</v>
      </c>
      <c r="G320" s="203"/>
      <c r="H320" s="206">
        <v>-0.25800000000000001</v>
      </c>
      <c r="I320" s="203"/>
      <c r="J320" s="203"/>
      <c r="K320" s="203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154</v>
      </c>
      <c r="AU320" s="211" t="s">
        <v>79</v>
      </c>
      <c r="AV320" s="14" t="s">
        <v>79</v>
      </c>
      <c r="AW320" s="14" t="s">
        <v>31</v>
      </c>
      <c r="AX320" s="14" t="s">
        <v>70</v>
      </c>
      <c r="AY320" s="211" t="s">
        <v>143</v>
      </c>
    </row>
    <row r="321" spans="1:65" s="15" customFormat="1">
      <c r="B321" s="212"/>
      <c r="C321" s="213"/>
      <c r="D321" s="194" t="s">
        <v>154</v>
      </c>
      <c r="E321" s="214" t="s">
        <v>17</v>
      </c>
      <c r="F321" s="215" t="s">
        <v>181</v>
      </c>
      <c r="G321" s="213"/>
      <c r="H321" s="216">
        <v>5.4660000000000002</v>
      </c>
      <c r="I321" s="213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154</v>
      </c>
      <c r="AU321" s="221" t="s">
        <v>79</v>
      </c>
      <c r="AV321" s="15" t="s">
        <v>150</v>
      </c>
      <c r="AW321" s="15" t="s">
        <v>31</v>
      </c>
      <c r="AX321" s="15" t="s">
        <v>75</v>
      </c>
      <c r="AY321" s="221" t="s">
        <v>143</v>
      </c>
    </row>
    <row r="322" spans="1:65" s="2" customFormat="1" ht="37.9" customHeight="1">
      <c r="A322" s="33"/>
      <c r="B322" s="34"/>
      <c r="C322" s="176" t="s">
        <v>551</v>
      </c>
      <c r="D322" s="176" t="s">
        <v>145</v>
      </c>
      <c r="E322" s="177" t="s">
        <v>552</v>
      </c>
      <c r="F322" s="178" t="s">
        <v>553</v>
      </c>
      <c r="G322" s="179" t="s">
        <v>158</v>
      </c>
      <c r="H322" s="180">
        <v>2.093</v>
      </c>
      <c r="I322" s="366"/>
      <c r="J322" s="181">
        <f>ROUND(I322*H322,2)</f>
        <v>0</v>
      </c>
      <c r="K322" s="178" t="s">
        <v>149</v>
      </c>
      <c r="L322" s="38"/>
      <c r="M322" s="182" t="s">
        <v>17</v>
      </c>
      <c r="N322" s="183" t="s">
        <v>41</v>
      </c>
      <c r="O322" s="184">
        <v>1.2390000000000001</v>
      </c>
      <c r="P322" s="184">
        <f>O322*H322</f>
        <v>2.5932270000000002</v>
      </c>
      <c r="Q322" s="184">
        <v>2.963E-2</v>
      </c>
      <c r="R322" s="184">
        <f>Q322*H322</f>
        <v>6.2015590000000002E-2</v>
      </c>
      <c r="S322" s="184">
        <v>0</v>
      </c>
      <c r="T322" s="18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86" t="s">
        <v>257</v>
      </c>
      <c r="AT322" s="186" t="s">
        <v>145</v>
      </c>
      <c r="AU322" s="186" t="s">
        <v>79</v>
      </c>
      <c r="AY322" s="19" t="s">
        <v>143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75</v>
      </c>
      <c r="BK322" s="187">
        <f>ROUND(I322*H322,2)</f>
        <v>0</v>
      </c>
      <c r="BL322" s="19" t="s">
        <v>257</v>
      </c>
      <c r="BM322" s="186" t="s">
        <v>554</v>
      </c>
    </row>
    <row r="323" spans="1:65" s="2" customFormat="1">
      <c r="A323" s="33"/>
      <c r="B323" s="34"/>
      <c r="C323" s="35"/>
      <c r="D323" s="188" t="s">
        <v>152</v>
      </c>
      <c r="E323" s="35"/>
      <c r="F323" s="189" t="s">
        <v>555</v>
      </c>
      <c r="G323" s="35"/>
      <c r="H323" s="35"/>
      <c r="I323" s="35"/>
      <c r="J323" s="35"/>
      <c r="K323" s="35"/>
      <c r="L323" s="38"/>
      <c r="M323" s="190"/>
      <c r="N323" s="191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9" t="s">
        <v>152</v>
      </c>
      <c r="AU323" s="19" t="s">
        <v>79</v>
      </c>
    </row>
    <row r="324" spans="1:65" s="13" customFormat="1">
      <c r="B324" s="192"/>
      <c r="C324" s="193"/>
      <c r="D324" s="194" t="s">
        <v>154</v>
      </c>
      <c r="E324" s="195" t="s">
        <v>17</v>
      </c>
      <c r="F324" s="196" t="s">
        <v>556</v>
      </c>
      <c r="G324" s="193"/>
      <c r="H324" s="195" t="s">
        <v>17</v>
      </c>
      <c r="I324" s="193"/>
      <c r="J324" s="193"/>
      <c r="K324" s="193"/>
      <c r="L324" s="197"/>
      <c r="M324" s="198"/>
      <c r="N324" s="199"/>
      <c r="O324" s="199"/>
      <c r="P324" s="199"/>
      <c r="Q324" s="199"/>
      <c r="R324" s="199"/>
      <c r="S324" s="199"/>
      <c r="T324" s="200"/>
      <c r="AT324" s="201" t="s">
        <v>154</v>
      </c>
      <c r="AU324" s="201" t="s">
        <v>79</v>
      </c>
      <c r="AV324" s="13" t="s">
        <v>75</v>
      </c>
      <c r="AW324" s="13" t="s">
        <v>31</v>
      </c>
      <c r="AX324" s="13" t="s">
        <v>70</v>
      </c>
      <c r="AY324" s="201" t="s">
        <v>143</v>
      </c>
    </row>
    <row r="325" spans="1:65" s="14" customFormat="1">
      <c r="B325" s="202"/>
      <c r="C325" s="203"/>
      <c r="D325" s="194" t="s">
        <v>154</v>
      </c>
      <c r="E325" s="204" t="s">
        <v>17</v>
      </c>
      <c r="F325" s="205" t="s">
        <v>557</v>
      </c>
      <c r="G325" s="203"/>
      <c r="H325" s="206">
        <v>2.093</v>
      </c>
      <c r="I325" s="203"/>
      <c r="J325" s="203"/>
      <c r="K325" s="203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154</v>
      </c>
      <c r="AU325" s="211" t="s">
        <v>79</v>
      </c>
      <c r="AV325" s="14" t="s">
        <v>79</v>
      </c>
      <c r="AW325" s="14" t="s">
        <v>31</v>
      </c>
      <c r="AX325" s="14" t="s">
        <v>75</v>
      </c>
      <c r="AY325" s="211" t="s">
        <v>143</v>
      </c>
    </row>
    <row r="326" spans="1:65" s="2" customFormat="1" ht="37.9" customHeight="1">
      <c r="A326" s="33"/>
      <c r="B326" s="34"/>
      <c r="C326" s="176" t="s">
        <v>558</v>
      </c>
      <c r="D326" s="176" t="s">
        <v>145</v>
      </c>
      <c r="E326" s="177" t="s">
        <v>559</v>
      </c>
      <c r="F326" s="178" t="s">
        <v>560</v>
      </c>
      <c r="G326" s="179" t="s">
        <v>349</v>
      </c>
      <c r="H326" s="180">
        <v>6.2E-2</v>
      </c>
      <c r="I326" s="366"/>
      <c r="J326" s="181">
        <f>ROUND(I326*H326,2)</f>
        <v>0</v>
      </c>
      <c r="K326" s="178" t="s">
        <v>149</v>
      </c>
      <c r="L326" s="38"/>
      <c r="M326" s="182" t="s">
        <v>17</v>
      </c>
      <c r="N326" s="183" t="s">
        <v>41</v>
      </c>
      <c r="O326" s="184">
        <v>2.39</v>
      </c>
      <c r="P326" s="184">
        <f>O326*H326</f>
        <v>0.14818000000000001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86" t="s">
        <v>257</v>
      </c>
      <c r="AT326" s="186" t="s">
        <v>145</v>
      </c>
      <c r="AU326" s="186" t="s">
        <v>79</v>
      </c>
      <c r="AY326" s="19" t="s">
        <v>143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75</v>
      </c>
      <c r="BK326" s="187">
        <f>ROUND(I326*H326,2)</f>
        <v>0</v>
      </c>
      <c r="BL326" s="19" t="s">
        <v>257</v>
      </c>
      <c r="BM326" s="186" t="s">
        <v>561</v>
      </c>
    </row>
    <row r="327" spans="1:65" s="2" customFormat="1">
      <c r="A327" s="33"/>
      <c r="B327" s="34"/>
      <c r="C327" s="35"/>
      <c r="D327" s="188" t="s">
        <v>152</v>
      </c>
      <c r="E327" s="35"/>
      <c r="F327" s="189" t="s">
        <v>562</v>
      </c>
      <c r="G327" s="35"/>
      <c r="H327" s="35"/>
      <c r="I327" s="35"/>
      <c r="J327" s="35"/>
      <c r="K327" s="35"/>
      <c r="L327" s="38"/>
      <c r="M327" s="190"/>
      <c r="N327" s="191"/>
      <c r="O327" s="63"/>
      <c r="P327" s="63"/>
      <c r="Q327" s="63"/>
      <c r="R327" s="63"/>
      <c r="S327" s="63"/>
      <c r="T327" s="64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9" t="s">
        <v>152</v>
      </c>
      <c r="AU327" s="19" t="s">
        <v>79</v>
      </c>
    </row>
    <row r="328" spans="1:65" s="12" customFormat="1" ht="22.9" customHeight="1">
      <c r="B328" s="161"/>
      <c r="C328" s="162"/>
      <c r="D328" s="163" t="s">
        <v>69</v>
      </c>
      <c r="E328" s="174" t="s">
        <v>563</v>
      </c>
      <c r="F328" s="174" t="s">
        <v>564</v>
      </c>
      <c r="G328" s="162"/>
      <c r="H328" s="162"/>
      <c r="I328" s="162"/>
      <c r="J328" s="175">
        <f>BK328</f>
        <v>0</v>
      </c>
      <c r="K328" s="162"/>
      <c r="L328" s="166"/>
      <c r="M328" s="167"/>
      <c r="N328" s="168"/>
      <c r="O328" s="168"/>
      <c r="P328" s="169">
        <f>SUM(P329:P358)</f>
        <v>6.1302300000000001</v>
      </c>
      <c r="Q328" s="168"/>
      <c r="R328" s="169">
        <f>SUM(R329:R358)</f>
        <v>2.1700000000000001E-2</v>
      </c>
      <c r="S328" s="168"/>
      <c r="T328" s="170">
        <f>SUM(T329:T358)</f>
        <v>0.22651749999999998</v>
      </c>
      <c r="AR328" s="171" t="s">
        <v>79</v>
      </c>
      <c r="AT328" s="172" t="s">
        <v>69</v>
      </c>
      <c r="AU328" s="172" t="s">
        <v>75</v>
      </c>
      <c r="AY328" s="171" t="s">
        <v>143</v>
      </c>
      <c r="BK328" s="173">
        <f>SUM(BK329:BK358)</f>
        <v>0</v>
      </c>
    </row>
    <row r="329" spans="1:65" s="2" customFormat="1" ht="16.5" customHeight="1">
      <c r="A329" s="33"/>
      <c r="B329" s="34"/>
      <c r="C329" s="176" t="s">
        <v>565</v>
      </c>
      <c r="D329" s="176" t="s">
        <v>145</v>
      </c>
      <c r="E329" s="177" t="s">
        <v>566</v>
      </c>
      <c r="F329" s="178" t="s">
        <v>567</v>
      </c>
      <c r="G329" s="179" t="s">
        <v>164</v>
      </c>
      <c r="H329" s="180">
        <v>9.9499999999999993</v>
      </c>
      <c r="I329" s="366"/>
      <c r="J329" s="181">
        <f>ROUND(I329*H329,2)</f>
        <v>0</v>
      </c>
      <c r="K329" s="178" t="s">
        <v>149</v>
      </c>
      <c r="L329" s="38"/>
      <c r="M329" s="182" t="s">
        <v>17</v>
      </c>
      <c r="N329" s="183" t="s">
        <v>41</v>
      </c>
      <c r="O329" s="184">
        <v>0.17</v>
      </c>
      <c r="P329" s="184">
        <f>O329*H329</f>
        <v>1.6915</v>
      </c>
      <c r="Q329" s="184">
        <v>0</v>
      </c>
      <c r="R329" s="184">
        <f>Q329*H329</f>
        <v>0</v>
      </c>
      <c r="S329" s="184">
        <v>1.9650000000000001E-2</v>
      </c>
      <c r="T329" s="185">
        <f>S329*H329</f>
        <v>0.19551749999999998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86" t="s">
        <v>257</v>
      </c>
      <c r="AT329" s="186" t="s">
        <v>145</v>
      </c>
      <c r="AU329" s="186" t="s">
        <v>79</v>
      </c>
      <c r="AY329" s="19" t="s">
        <v>143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75</v>
      </c>
      <c r="BK329" s="187">
        <f>ROUND(I329*H329,2)</f>
        <v>0</v>
      </c>
      <c r="BL329" s="19" t="s">
        <v>257</v>
      </c>
      <c r="BM329" s="186" t="s">
        <v>568</v>
      </c>
    </row>
    <row r="330" spans="1:65" s="2" customFormat="1">
      <c r="A330" s="33"/>
      <c r="B330" s="34"/>
      <c r="C330" s="35"/>
      <c r="D330" s="188" t="s">
        <v>152</v>
      </c>
      <c r="E330" s="35"/>
      <c r="F330" s="189" t="s">
        <v>569</v>
      </c>
      <c r="G330" s="35"/>
      <c r="H330" s="35"/>
      <c r="I330" s="35"/>
      <c r="J330" s="35"/>
      <c r="K330" s="35"/>
      <c r="L330" s="38"/>
      <c r="M330" s="190"/>
      <c r="N330" s="191"/>
      <c r="O330" s="63"/>
      <c r="P330" s="63"/>
      <c r="Q330" s="63"/>
      <c r="R330" s="63"/>
      <c r="S330" s="63"/>
      <c r="T330" s="64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9" t="s">
        <v>152</v>
      </c>
      <c r="AU330" s="19" t="s">
        <v>79</v>
      </c>
    </row>
    <row r="331" spans="1:65" s="14" customFormat="1">
      <c r="B331" s="202"/>
      <c r="C331" s="203"/>
      <c r="D331" s="194" t="s">
        <v>154</v>
      </c>
      <c r="E331" s="204" t="s">
        <v>17</v>
      </c>
      <c r="F331" s="205" t="s">
        <v>570</v>
      </c>
      <c r="G331" s="203"/>
      <c r="H331" s="206">
        <v>9.9499999999999993</v>
      </c>
      <c r="I331" s="203"/>
      <c r="J331" s="203"/>
      <c r="K331" s="203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154</v>
      </c>
      <c r="AU331" s="211" t="s">
        <v>79</v>
      </c>
      <c r="AV331" s="14" t="s">
        <v>79</v>
      </c>
      <c r="AW331" s="14" t="s">
        <v>31</v>
      </c>
      <c r="AX331" s="14" t="s">
        <v>70</v>
      </c>
      <c r="AY331" s="211" t="s">
        <v>143</v>
      </c>
    </row>
    <row r="332" spans="1:65" s="15" customFormat="1">
      <c r="B332" s="212"/>
      <c r="C332" s="213"/>
      <c r="D332" s="194" t="s">
        <v>154</v>
      </c>
      <c r="E332" s="214" t="s">
        <v>17</v>
      </c>
      <c r="F332" s="215" t="s">
        <v>181</v>
      </c>
      <c r="G332" s="213"/>
      <c r="H332" s="216">
        <v>9.9499999999999993</v>
      </c>
      <c r="I332" s="213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154</v>
      </c>
      <c r="AU332" s="221" t="s">
        <v>79</v>
      </c>
      <c r="AV332" s="15" t="s">
        <v>150</v>
      </c>
      <c r="AW332" s="15" t="s">
        <v>31</v>
      </c>
      <c r="AX332" s="15" t="s">
        <v>75</v>
      </c>
      <c r="AY332" s="221" t="s">
        <v>143</v>
      </c>
    </row>
    <row r="333" spans="1:65" s="2" customFormat="1" ht="16.5" customHeight="1">
      <c r="A333" s="33"/>
      <c r="B333" s="34"/>
      <c r="C333" s="176" t="s">
        <v>571</v>
      </c>
      <c r="D333" s="176" t="s">
        <v>145</v>
      </c>
      <c r="E333" s="177" t="s">
        <v>572</v>
      </c>
      <c r="F333" s="178" t="s">
        <v>573</v>
      </c>
      <c r="G333" s="179" t="s">
        <v>148</v>
      </c>
      <c r="H333" s="180">
        <v>7</v>
      </c>
      <c r="I333" s="366"/>
      <c r="J333" s="181">
        <f>ROUND(I333*H333,2)</f>
        <v>0</v>
      </c>
      <c r="K333" s="178" t="s">
        <v>149</v>
      </c>
      <c r="L333" s="38"/>
      <c r="M333" s="182" t="s">
        <v>17</v>
      </c>
      <c r="N333" s="183" t="s">
        <v>41</v>
      </c>
      <c r="O333" s="184">
        <v>0.06</v>
      </c>
      <c r="P333" s="184">
        <f>O333*H333</f>
        <v>0.42</v>
      </c>
      <c r="Q333" s="184">
        <v>0</v>
      </c>
      <c r="R333" s="184">
        <f>Q333*H333</f>
        <v>0</v>
      </c>
      <c r="S333" s="184">
        <v>1E-3</v>
      </c>
      <c r="T333" s="185">
        <f>S333*H333</f>
        <v>7.0000000000000001E-3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86" t="s">
        <v>257</v>
      </c>
      <c r="AT333" s="186" t="s">
        <v>145</v>
      </c>
      <c r="AU333" s="186" t="s">
        <v>79</v>
      </c>
      <c r="AY333" s="19" t="s">
        <v>143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75</v>
      </c>
      <c r="BK333" s="187">
        <f>ROUND(I333*H333,2)</f>
        <v>0</v>
      </c>
      <c r="BL333" s="19" t="s">
        <v>257</v>
      </c>
      <c r="BM333" s="186" t="s">
        <v>574</v>
      </c>
    </row>
    <row r="334" spans="1:65" s="2" customFormat="1">
      <c r="A334" s="33"/>
      <c r="B334" s="34"/>
      <c r="C334" s="35"/>
      <c r="D334" s="188" t="s">
        <v>152</v>
      </c>
      <c r="E334" s="35"/>
      <c r="F334" s="189" t="s">
        <v>575</v>
      </c>
      <c r="G334" s="35"/>
      <c r="H334" s="35"/>
      <c r="I334" s="35"/>
      <c r="J334" s="35"/>
      <c r="K334" s="35"/>
      <c r="L334" s="38"/>
      <c r="M334" s="190"/>
      <c r="N334" s="191"/>
      <c r="O334" s="63"/>
      <c r="P334" s="63"/>
      <c r="Q334" s="63"/>
      <c r="R334" s="63"/>
      <c r="S334" s="63"/>
      <c r="T334" s="64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9" t="s">
        <v>152</v>
      </c>
      <c r="AU334" s="19" t="s">
        <v>79</v>
      </c>
    </row>
    <row r="335" spans="1:65" s="13" customFormat="1">
      <c r="B335" s="192"/>
      <c r="C335" s="193"/>
      <c r="D335" s="194" t="s">
        <v>154</v>
      </c>
      <c r="E335" s="195" t="s">
        <v>17</v>
      </c>
      <c r="F335" s="196" t="s">
        <v>576</v>
      </c>
      <c r="G335" s="193"/>
      <c r="H335" s="195" t="s">
        <v>17</v>
      </c>
      <c r="I335" s="193"/>
      <c r="J335" s="193"/>
      <c r="K335" s="193"/>
      <c r="L335" s="197"/>
      <c r="M335" s="198"/>
      <c r="N335" s="199"/>
      <c r="O335" s="199"/>
      <c r="P335" s="199"/>
      <c r="Q335" s="199"/>
      <c r="R335" s="199"/>
      <c r="S335" s="199"/>
      <c r="T335" s="200"/>
      <c r="AT335" s="201" t="s">
        <v>154</v>
      </c>
      <c r="AU335" s="201" t="s">
        <v>79</v>
      </c>
      <c r="AV335" s="13" t="s">
        <v>75</v>
      </c>
      <c r="AW335" s="13" t="s">
        <v>31</v>
      </c>
      <c r="AX335" s="13" t="s">
        <v>70</v>
      </c>
      <c r="AY335" s="201" t="s">
        <v>143</v>
      </c>
    </row>
    <row r="336" spans="1:65" s="14" customFormat="1">
      <c r="B336" s="202"/>
      <c r="C336" s="203"/>
      <c r="D336" s="194" t="s">
        <v>154</v>
      </c>
      <c r="E336" s="204" t="s">
        <v>17</v>
      </c>
      <c r="F336" s="205" t="s">
        <v>75</v>
      </c>
      <c r="G336" s="203"/>
      <c r="H336" s="206">
        <v>1</v>
      </c>
      <c r="I336" s="203"/>
      <c r="J336" s="203"/>
      <c r="K336" s="203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154</v>
      </c>
      <c r="AU336" s="211" t="s">
        <v>79</v>
      </c>
      <c r="AV336" s="14" t="s">
        <v>79</v>
      </c>
      <c r="AW336" s="14" t="s">
        <v>31</v>
      </c>
      <c r="AX336" s="14" t="s">
        <v>70</v>
      </c>
      <c r="AY336" s="211" t="s">
        <v>143</v>
      </c>
    </row>
    <row r="337" spans="1:65" s="13" customFormat="1">
      <c r="B337" s="192"/>
      <c r="C337" s="193"/>
      <c r="D337" s="194" t="s">
        <v>154</v>
      </c>
      <c r="E337" s="195" t="s">
        <v>17</v>
      </c>
      <c r="F337" s="196" t="s">
        <v>577</v>
      </c>
      <c r="G337" s="193"/>
      <c r="H337" s="195" t="s">
        <v>17</v>
      </c>
      <c r="I337" s="193"/>
      <c r="J337" s="193"/>
      <c r="K337" s="193"/>
      <c r="L337" s="197"/>
      <c r="M337" s="198"/>
      <c r="N337" s="199"/>
      <c r="O337" s="199"/>
      <c r="P337" s="199"/>
      <c r="Q337" s="199"/>
      <c r="R337" s="199"/>
      <c r="S337" s="199"/>
      <c r="T337" s="200"/>
      <c r="AT337" s="201" t="s">
        <v>154</v>
      </c>
      <c r="AU337" s="201" t="s">
        <v>79</v>
      </c>
      <c r="AV337" s="13" t="s">
        <v>75</v>
      </c>
      <c r="AW337" s="13" t="s">
        <v>31</v>
      </c>
      <c r="AX337" s="13" t="s">
        <v>70</v>
      </c>
      <c r="AY337" s="201" t="s">
        <v>143</v>
      </c>
    </row>
    <row r="338" spans="1:65" s="14" customFormat="1">
      <c r="B338" s="202"/>
      <c r="C338" s="203"/>
      <c r="D338" s="194" t="s">
        <v>154</v>
      </c>
      <c r="E338" s="204" t="s">
        <v>17</v>
      </c>
      <c r="F338" s="205" t="s">
        <v>188</v>
      </c>
      <c r="G338" s="203"/>
      <c r="H338" s="206">
        <v>6</v>
      </c>
      <c r="I338" s="203"/>
      <c r="J338" s="203"/>
      <c r="K338" s="203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154</v>
      </c>
      <c r="AU338" s="211" t="s">
        <v>79</v>
      </c>
      <c r="AV338" s="14" t="s">
        <v>79</v>
      </c>
      <c r="AW338" s="14" t="s">
        <v>31</v>
      </c>
      <c r="AX338" s="14" t="s">
        <v>70</v>
      </c>
      <c r="AY338" s="211" t="s">
        <v>143</v>
      </c>
    </row>
    <row r="339" spans="1:65" s="15" customFormat="1">
      <c r="B339" s="212"/>
      <c r="C339" s="213"/>
      <c r="D339" s="194" t="s">
        <v>154</v>
      </c>
      <c r="E339" s="214" t="s">
        <v>17</v>
      </c>
      <c r="F339" s="215" t="s">
        <v>181</v>
      </c>
      <c r="G339" s="213"/>
      <c r="H339" s="216">
        <v>7</v>
      </c>
      <c r="I339" s="213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154</v>
      </c>
      <c r="AU339" s="221" t="s">
        <v>79</v>
      </c>
      <c r="AV339" s="15" t="s">
        <v>150</v>
      </c>
      <c r="AW339" s="15" t="s">
        <v>31</v>
      </c>
      <c r="AX339" s="15" t="s">
        <v>75</v>
      </c>
      <c r="AY339" s="221" t="s">
        <v>143</v>
      </c>
    </row>
    <row r="340" spans="1:65" s="2" customFormat="1" ht="24.2" customHeight="1">
      <c r="A340" s="33"/>
      <c r="B340" s="34"/>
      <c r="C340" s="176" t="s">
        <v>578</v>
      </c>
      <c r="D340" s="176" t="s">
        <v>145</v>
      </c>
      <c r="E340" s="177" t="s">
        <v>579</v>
      </c>
      <c r="F340" s="178" t="s">
        <v>580</v>
      </c>
      <c r="G340" s="179" t="s">
        <v>148</v>
      </c>
      <c r="H340" s="180">
        <v>1</v>
      </c>
      <c r="I340" s="366"/>
      <c r="J340" s="181">
        <f>ROUND(I340*H340,2)</f>
        <v>0</v>
      </c>
      <c r="K340" s="178" t="s">
        <v>149</v>
      </c>
      <c r="L340" s="38"/>
      <c r="M340" s="182" t="s">
        <v>17</v>
      </c>
      <c r="N340" s="183" t="s">
        <v>41</v>
      </c>
      <c r="O340" s="184">
        <v>0.05</v>
      </c>
      <c r="P340" s="184">
        <f>O340*H340</f>
        <v>0.05</v>
      </c>
      <c r="Q340" s="184">
        <v>0</v>
      </c>
      <c r="R340" s="184">
        <f>Q340*H340</f>
        <v>0</v>
      </c>
      <c r="S340" s="184">
        <v>2.4E-2</v>
      </c>
      <c r="T340" s="185">
        <f>S340*H340</f>
        <v>2.4E-2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86" t="s">
        <v>257</v>
      </c>
      <c r="AT340" s="186" t="s">
        <v>145</v>
      </c>
      <c r="AU340" s="186" t="s">
        <v>79</v>
      </c>
      <c r="AY340" s="19" t="s">
        <v>143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75</v>
      </c>
      <c r="BK340" s="187">
        <f>ROUND(I340*H340,2)</f>
        <v>0</v>
      </c>
      <c r="BL340" s="19" t="s">
        <v>257</v>
      </c>
      <c r="BM340" s="186" t="s">
        <v>581</v>
      </c>
    </row>
    <row r="341" spans="1:65" s="2" customFormat="1">
      <c r="A341" s="33"/>
      <c r="B341" s="34"/>
      <c r="C341" s="35"/>
      <c r="D341" s="188" t="s">
        <v>152</v>
      </c>
      <c r="E341" s="35"/>
      <c r="F341" s="189" t="s">
        <v>582</v>
      </c>
      <c r="G341" s="35"/>
      <c r="H341" s="35"/>
      <c r="I341" s="35"/>
      <c r="J341" s="35"/>
      <c r="K341" s="35"/>
      <c r="L341" s="38"/>
      <c r="M341" s="190"/>
      <c r="N341" s="191"/>
      <c r="O341" s="63"/>
      <c r="P341" s="63"/>
      <c r="Q341" s="63"/>
      <c r="R341" s="63"/>
      <c r="S341" s="63"/>
      <c r="T341" s="64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9" t="s">
        <v>152</v>
      </c>
      <c r="AU341" s="19" t="s">
        <v>79</v>
      </c>
    </row>
    <row r="342" spans="1:65" s="14" customFormat="1">
      <c r="B342" s="202"/>
      <c r="C342" s="203"/>
      <c r="D342" s="194" t="s">
        <v>154</v>
      </c>
      <c r="E342" s="204" t="s">
        <v>17</v>
      </c>
      <c r="F342" s="205" t="s">
        <v>75</v>
      </c>
      <c r="G342" s="203"/>
      <c r="H342" s="206">
        <v>1</v>
      </c>
      <c r="I342" s="203"/>
      <c r="J342" s="203"/>
      <c r="K342" s="203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154</v>
      </c>
      <c r="AU342" s="211" t="s">
        <v>79</v>
      </c>
      <c r="AV342" s="14" t="s">
        <v>79</v>
      </c>
      <c r="AW342" s="14" t="s">
        <v>31</v>
      </c>
      <c r="AX342" s="14" t="s">
        <v>75</v>
      </c>
      <c r="AY342" s="211" t="s">
        <v>143</v>
      </c>
    </row>
    <row r="343" spans="1:65" s="2" customFormat="1" ht="16.5" customHeight="1">
      <c r="A343" s="33"/>
      <c r="B343" s="34"/>
      <c r="C343" s="176" t="s">
        <v>583</v>
      </c>
      <c r="D343" s="176" t="s">
        <v>145</v>
      </c>
      <c r="E343" s="177" t="s">
        <v>584</v>
      </c>
      <c r="F343" s="178" t="s">
        <v>585</v>
      </c>
      <c r="G343" s="179" t="s">
        <v>164</v>
      </c>
      <c r="H343" s="180">
        <v>27.95</v>
      </c>
      <c r="I343" s="366"/>
      <c r="J343" s="181">
        <f>ROUND(I343*H343,2)</f>
        <v>0</v>
      </c>
      <c r="K343" s="178" t="s">
        <v>586</v>
      </c>
      <c r="L343" s="38"/>
      <c r="M343" s="182" t="s">
        <v>17</v>
      </c>
      <c r="N343" s="183" t="s">
        <v>41</v>
      </c>
      <c r="O343" s="184">
        <v>0</v>
      </c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86" t="s">
        <v>257</v>
      </c>
      <c r="AT343" s="186" t="s">
        <v>145</v>
      </c>
      <c r="AU343" s="186" t="s">
        <v>79</v>
      </c>
      <c r="AY343" s="19" t="s">
        <v>143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75</v>
      </c>
      <c r="BK343" s="187">
        <f>ROUND(I343*H343,2)</f>
        <v>0</v>
      </c>
      <c r="BL343" s="19" t="s">
        <v>257</v>
      </c>
      <c r="BM343" s="186" t="s">
        <v>587</v>
      </c>
    </row>
    <row r="344" spans="1:65" s="13" customFormat="1">
      <c r="B344" s="192"/>
      <c r="C344" s="193"/>
      <c r="D344" s="194" t="s">
        <v>154</v>
      </c>
      <c r="E344" s="195" t="s">
        <v>17</v>
      </c>
      <c r="F344" s="196" t="s">
        <v>588</v>
      </c>
      <c r="G344" s="193"/>
      <c r="H344" s="195" t="s">
        <v>17</v>
      </c>
      <c r="I344" s="193"/>
      <c r="J344" s="193"/>
      <c r="K344" s="193"/>
      <c r="L344" s="197"/>
      <c r="M344" s="198"/>
      <c r="N344" s="199"/>
      <c r="O344" s="199"/>
      <c r="P344" s="199"/>
      <c r="Q344" s="199"/>
      <c r="R344" s="199"/>
      <c r="S344" s="199"/>
      <c r="T344" s="200"/>
      <c r="AT344" s="201" t="s">
        <v>154</v>
      </c>
      <c r="AU344" s="201" t="s">
        <v>79</v>
      </c>
      <c r="AV344" s="13" t="s">
        <v>75</v>
      </c>
      <c r="AW344" s="13" t="s">
        <v>31</v>
      </c>
      <c r="AX344" s="13" t="s">
        <v>70</v>
      </c>
      <c r="AY344" s="201" t="s">
        <v>143</v>
      </c>
    </row>
    <row r="345" spans="1:65" s="14" customFormat="1">
      <c r="B345" s="202"/>
      <c r="C345" s="203"/>
      <c r="D345" s="194" t="s">
        <v>154</v>
      </c>
      <c r="E345" s="204" t="s">
        <v>17</v>
      </c>
      <c r="F345" s="205" t="s">
        <v>589</v>
      </c>
      <c r="G345" s="203"/>
      <c r="H345" s="206">
        <v>18</v>
      </c>
      <c r="I345" s="203"/>
      <c r="J345" s="203"/>
      <c r="K345" s="203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154</v>
      </c>
      <c r="AU345" s="211" t="s">
        <v>79</v>
      </c>
      <c r="AV345" s="14" t="s">
        <v>79</v>
      </c>
      <c r="AW345" s="14" t="s">
        <v>31</v>
      </c>
      <c r="AX345" s="14" t="s">
        <v>70</v>
      </c>
      <c r="AY345" s="211" t="s">
        <v>143</v>
      </c>
    </row>
    <row r="346" spans="1:65" s="13" customFormat="1">
      <c r="B346" s="192"/>
      <c r="C346" s="193"/>
      <c r="D346" s="194" t="s">
        <v>154</v>
      </c>
      <c r="E346" s="195" t="s">
        <v>17</v>
      </c>
      <c r="F346" s="196" t="s">
        <v>590</v>
      </c>
      <c r="G346" s="193"/>
      <c r="H346" s="195" t="s">
        <v>17</v>
      </c>
      <c r="I346" s="193"/>
      <c r="J346" s="193"/>
      <c r="K346" s="193"/>
      <c r="L346" s="197"/>
      <c r="M346" s="198"/>
      <c r="N346" s="199"/>
      <c r="O346" s="199"/>
      <c r="P346" s="199"/>
      <c r="Q346" s="199"/>
      <c r="R346" s="199"/>
      <c r="S346" s="199"/>
      <c r="T346" s="200"/>
      <c r="AT346" s="201" t="s">
        <v>154</v>
      </c>
      <c r="AU346" s="201" t="s">
        <v>79</v>
      </c>
      <c r="AV346" s="13" t="s">
        <v>75</v>
      </c>
      <c r="AW346" s="13" t="s">
        <v>31</v>
      </c>
      <c r="AX346" s="13" t="s">
        <v>70</v>
      </c>
      <c r="AY346" s="201" t="s">
        <v>143</v>
      </c>
    </row>
    <row r="347" spans="1:65" s="14" customFormat="1">
      <c r="B347" s="202"/>
      <c r="C347" s="203"/>
      <c r="D347" s="194" t="s">
        <v>154</v>
      </c>
      <c r="E347" s="204" t="s">
        <v>17</v>
      </c>
      <c r="F347" s="205" t="s">
        <v>570</v>
      </c>
      <c r="G347" s="203"/>
      <c r="H347" s="206">
        <v>9.9499999999999993</v>
      </c>
      <c r="I347" s="203"/>
      <c r="J347" s="203"/>
      <c r="K347" s="203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154</v>
      </c>
      <c r="AU347" s="211" t="s">
        <v>79</v>
      </c>
      <c r="AV347" s="14" t="s">
        <v>79</v>
      </c>
      <c r="AW347" s="14" t="s">
        <v>31</v>
      </c>
      <c r="AX347" s="14" t="s">
        <v>70</v>
      </c>
      <c r="AY347" s="211" t="s">
        <v>143</v>
      </c>
    </row>
    <row r="348" spans="1:65" s="15" customFormat="1">
      <c r="B348" s="212"/>
      <c r="C348" s="213"/>
      <c r="D348" s="194" t="s">
        <v>154</v>
      </c>
      <c r="E348" s="214" t="s">
        <v>17</v>
      </c>
      <c r="F348" s="215" t="s">
        <v>181</v>
      </c>
      <c r="G348" s="213"/>
      <c r="H348" s="216">
        <v>27.95</v>
      </c>
      <c r="I348" s="213"/>
      <c r="J348" s="213"/>
      <c r="K348" s="213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154</v>
      </c>
      <c r="AU348" s="221" t="s">
        <v>79</v>
      </c>
      <c r="AV348" s="15" t="s">
        <v>150</v>
      </c>
      <c r="AW348" s="15" t="s">
        <v>31</v>
      </c>
      <c r="AX348" s="15" t="s">
        <v>75</v>
      </c>
      <c r="AY348" s="221" t="s">
        <v>143</v>
      </c>
    </row>
    <row r="349" spans="1:65" s="2" customFormat="1" ht="16.5" customHeight="1">
      <c r="A349" s="33"/>
      <c r="B349" s="34"/>
      <c r="C349" s="222" t="s">
        <v>591</v>
      </c>
      <c r="D349" s="222" t="s">
        <v>263</v>
      </c>
      <c r="E349" s="223" t="s">
        <v>592</v>
      </c>
      <c r="F349" s="224" t="s">
        <v>593</v>
      </c>
      <c r="G349" s="225" t="s">
        <v>164</v>
      </c>
      <c r="H349" s="226">
        <v>27.95</v>
      </c>
      <c r="I349" s="367"/>
      <c r="J349" s="227">
        <f>ROUND(I349*H349,2)</f>
        <v>0</v>
      </c>
      <c r="K349" s="224" t="s">
        <v>17</v>
      </c>
      <c r="L349" s="228"/>
      <c r="M349" s="229" t="s">
        <v>17</v>
      </c>
      <c r="N349" s="230" t="s">
        <v>41</v>
      </c>
      <c r="O349" s="184">
        <v>0</v>
      </c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86" t="s">
        <v>357</v>
      </c>
      <c r="AT349" s="186" t="s">
        <v>263</v>
      </c>
      <c r="AU349" s="186" t="s">
        <v>79</v>
      </c>
      <c r="AY349" s="19" t="s">
        <v>143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75</v>
      </c>
      <c r="BK349" s="187">
        <f>ROUND(I349*H349,2)</f>
        <v>0</v>
      </c>
      <c r="BL349" s="19" t="s">
        <v>257</v>
      </c>
      <c r="BM349" s="186" t="s">
        <v>594</v>
      </c>
    </row>
    <row r="350" spans="1:65" s="2" customFormat="1" ht="24.2" customHeight="1">
      <c r="A350" s="33"/>
      <c r="B350" s="34"/>
      <c r="C350" s="176" t="s">
        <v>595</v>
      </c>
      <c r="D350" s="176" t="s">
        <v>145</v>
      </c>
      <c r="E350" s="177" t="s">
        <v>596</v>
      </c>
      <c r="F350" s="178" t="s">
        <v>597</v>
      </c>
      <c r="G350" s="179" t="s">
        <v>148</v>
      </c>
      <c r="H350" s="180">
        <v>1</v>
      </c>
      <c r="I350" s="366"/>
      <c r="J350" s="181">
        <f>ROUND(I350*H350,2)</f>
        <v>0</v>
      </c>
      <c r="K350" s="178" t="s">
        <v>149</v>
      </c>
      <c r="L350" s="38"/>
      <c r="M350" s="182" t="s">
        <v>17</v>
      </c>
      <c r="N350" s="183" t="s">
        <v>41</v>
      </c>
      <c r="O350" s="184">
        <v>1.6819999999999999</v>
      </c>
      <c r="P350" s="184">
        <f>O350*H350</f>
        <v>1.6819999999999999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86" t="s">
        <v>257</v>
      </c>
      <c r="AT350" s="186" t="s">
        <v>145</v>
      </c>
      <c r="AU350" s="186" t="s">
        <v>79</v>
      </c>
      <c r="AY350" s="19" t="s">
        <v>143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75</v>
      </c>
      <c r="BK350" s="187">
        <f>ROUND(I350*H350,2)</f>
        <v>0</v>
      </c>
      <c r="BL350" s="19" t="s">
        <v>257</v>
      </c>
      <c r="BM350" s="186" t="s">
        <v>598</v>
      </c>
    </row>
    <row r="351" spans="1:65" s="2" customFormat="1">
      <c r="A351" s="33"/>
      <c r="B351" s="34"/>
      <c r="C351" s="35"/>
      <c r="D351" s="188" t="s">
        <v>152</v>
      </c>
      <c r="E351" s="35"/>
      <c r="F351" s="189" t="s">
        <v>599</v>
      </c>
      <c r="G351" s="35"/>
      <c r="H351" s="35"/>
      <c r="I351" s="35"/>
      <c r="J351" s="35"/>
      <c r="K351" s="35"/>
      <c r="L351" s="38"/>
      <c r="M351" s="190"/>
      <c r="N351" s="191"/>
      <c r="O351" s="63"/>
      <c r="P351" s="63"/>
      <c r="Q351" s="63"/>
      <c r="R351" s="63"/>
      <c r="S351" s="63"/>
      <c r="T351" s="64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9" t="s">
        <v>152</v>
      </c>
      <c r="AU351" s="19" t="s">
        <v>79</v>
      </c>
    </row>
    <row r="352" spans="1:65" s="14" customFormat="1">
      <c r="B352" s="202"/>
      <c r="C352" s="203"/>
      <c r="D352" s="194" t="s">
        <v>154</v>
      </c>
      <c r="E352" s="204" t="s">
        <v>17</v>
      </c>
      <c r="F352" s="205" t="s">
        <v>75</v>
      </c>
      <c r="G352" s="203"/>
      <c r="H352" s="206">
        <v>1</v>
      </c>
      <c r="I352" s="203"/>
      <c r="J352" s="203"/>
      <c r="K352" s="203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154</v>
      </c>
      <c r="AU352" s="211" t="s">
        <v>79</v>
      </c>
      <c r="AV352" s="14" t="s">
        <v>79</v>
      </c>
      <c r="AW352" s="14" t="s">
        <v>31</v>
      </c>
      <c r="AX352" s="14" t="s">
        <v>75</v>
      </c>
      <c r="AY352" s="211" t="s">
        <v>143</v>
      </c>
    </row>
    <row r="353" spans="1:65" s="2" customFormat="1" ht="16.5" customHeight="1">
      <c r="A353" s="33"/>
      <c r="B353" s="34"/>
      <c r="C353" s="222" t="s">
        <v>600</v>
      </c>
      <c r="D353" s="222" t="s">
        <v>263</v>
      </c>
      <c r="E353" s="223" t="s">
        <v>601</v>
      </c>
      <c r="F353" s="224" t="s">
        <v>602</v>
      </c>
      <c r="G353" s="225" t="s">
        <v>148</v>
      </c>
      <c r="H353" s="226">
        <v>1</v>
      </c>
      <c r="I353" s="367"/>
      <c r="J353" s="227">
        <f>ROUND(I353*H353,2)</f>
        <v>0</v>
      </c>
      <c r="K353" s="224" t="s">
        <v>149</v>
      </c>
      <c r="L353" s="228"/>
      <c r="M353" s="229" t="s">
        <v>17</v>
      </c>
      <c r="N353" s="230" t="s">
        <v>41</v>
      </c>
      <c r="O353" s="184">
        <v>0</v>
      </c>
      <c r="P353" s="184">
        <f>O353*H353</f>
        <v>0</v>
      </c>
      <c r="Q353" s="184">
        <v>1.95E-2</v>
      </c>
      <c r="R353" s="184">
        <f>Q353*H353</f>
        <v>1.95E-2</v>
      </c>
      <c r="S353" s="184">
        <v>0</v>
      </c>
      <c r="T353" s="185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86" t="s">
        <v>357</v>
      </c>
      <c r="AT353" s="186" t="s">
        <v>263</v>
      </c>
      <c r="AU353" s="186" t="s">
        <v>79</v>
      </c>
      <c r="AY353" s="19" t="s">
        <v>143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75</v>
      </c>
      <c r="BK353" s="187">
        <f>ROUND(I353*H353,2)</f>
        <v>0</v>
      </c>
      <c r="BL353" s="19" t="s">
        <v>257</v>
      </c>
      <c r="BM353" s="186" t="s">
        <v>603</v>
      </c>
    </row>
    <row r="354" spans="1:65" s="2" customFormat="1" ht="16.5" customHeight="1">
      <c r="A354" s="33"/>
      <c r="B354" s="34"/>
      <c r="C354" s="176" t="s">
        <v>604</v>
      </c>
      <c r="D354" s="176" t="s">
        <v>145</v>
      </c>
      <c r="E354" s="177" t="s">
        <v>605</v>
      </c>
      <c r="F354" s="178" t="s">
        <v>606</v>
      </c>
      <c r="G354" s="179" t="s">
        <v>148</v>
      </c>
      <c r="H354" s="180">
        <v>1</v>
      </c>
      <c r="I354" s="366"/>
      <c r="J354" s="181">
        <f>ROUND(I354*H354,2)</f>
        <v>0</v>
      </c>
      <c r="K354" s="178" t="s">
        <v>149</v>
      </c>
      <c r="L354" s="38"/>
      <c r="M354" s="182" t="s">
        <v>17</v>
      </c>
      <c r="N354" s="183" t="s">
        <v>41</v>
      </c>
      <c r="O354" s="184">
        <v>0.379</v>
      </c>
      <c r="P354" s="184">
        <f>O354*H354</f>
        <v>0.379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86" t="s">
        <v>257</v>
      </c>
      <c r="AT354" s="186" t="s">
        <v>145</v>
      </c>
      <c r="AU354" s="186" t="s">
        <v>79</v>
      </c>
      <c r="AY354" s="19" t="s">
        <v>143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75</v>
      </c>
      <c r="BK354" s="187">
        <f>ROUND(I354*H354,2)</f>
        <v>0</v>
      </c>
      <c r="BL354" s="19" t="s">
        <v>257</v>
      </c>
      <c r="BM354" s="186" t="s">
        <v>607</v>
      </c>
    </row>
    <row r="355" spans="1:65" s="2" customFormat="1">
      <c r="A355" s="33"/>
      <c r="B355" s="34"/>
      <c r="C355" s="35"/>
      <c r="D355" s="188" t="s">
        <v>152</v>
      </c>
      <c r="E355" s="35"/>
      <c r="F355" s="189" t="s">
        <v>608</v>
      </c>
      <c r="G355" s="35"/>
      <c r="H355" s="35"/>
      <c r="I355" s="35"/>
      <c r="J355" s="35"/>
      <c r="K355" s="35"/>
      <c r="L355" s="38"/>
      <c r="M355" s="190"/>
      <c r="N355" s="191"/>
      <c r="O355" s="63"/>
      <c r="P355" s="63"/>
      <c r="Q355" s="63"/>
      <c r="R355" s="63"/>
      <c r="S355" s="63"/>
      <c r="T355" s="64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9" t="s">
        <v>152</v>
      </c>
      <c r="AU355" s="19" t="s">
        <v>79</v>
      </c>
    </row>
    <row r="356" spans="1:65" s="2" customFormat="1" ht="16.5" customHeight="1">
      <c r="A356" s="33"/>
      <c r="B356" s="34"/>
      <c r="C356" s="222" t="s">
        <v>609</v>
      </c>
      <c r="D356" s="222" t="s">
        <v>263</v>
      </c>
      <c r="E356" s="223" t="s">
        <v>610</v>
      </c>
      <c r="F356" s="224" t="s">
        <v>611</v>
      </c>
      <c r="G356" s="225" t="s">
        <v>148</v>
      </c>
      <c r="H356" s="226">
        <v>1</v>
      </c>
      <c r="I356" s="367"/>
      <c r="J356" s="227">
        <f>ROUND(I356*H356,2)</f>
        <v>0</v>
      </c>
      <c r="K356" s="224" t="s">
        <v>149</v>
      </c>
      <c r="L356" s="228"/>
      <c r="M356" s="229" t="s">
        <v>17</v>
      </c>
      <c r="N356" s="230" t="s">
        <v>41</v>
      </c>
      <c r="O356" s="184">
        <v>0</v>
      </c>
      <c r="P356" s="184">
        <f>O356*H356</f>
        <v>0</v>
      </c>
      <c r="Q356" s="184">
        <v>2.2000000000000001E-3</v>
      </c>
      <c r="R356" s="184">
        <f>Q356*H356</f>
        <v>2.2000000000000001E-3</v>
      </c>
      <c r="S356" s="184">
        <v>0</v>
      </c>
      <c r="T356" s="18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86" t="s">
        <v>357</v>
      </c>
      <c r="AT356" s="186" t="s">
        <v>263</v>
      </c>
      <c r="AU356" s="186" t="s">
        <v>79</v>
      </c>
      <c r="AY356" s="19" t="s">
        <v>143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75</v>
      </c>
      <c r="BK356" s="187">
        <f>ROUND(I356*H356,2)</f>
        <v>0</v>
      </c>
      <c r="BL356" s="19" t="s">
        <v>257</v>
      </c>
      <c r="BM356" s="186" t="s">
        <v>612</v>
      </c>
    </row>
    <row r="357" spans="1:65" s="2" customFormat="1" ht="24.2" customHeight="1">
      <c r="A357" s="33"/>
      <c r="B357" s="34"/>
      <c r="C357" s="176" t="s">
        <v>613</v>
      </c>
      <c r="D357" s="176" t="s">
        <v>145</v>
      </c>
      <c r="E357" s="177" t="s">
        <v>614</v>
      </c>
      <c r="F357" s="178" t="s">
        <v>615</v>
      </c>
      <c r="G357" s="179" t="s">
        <v>349</v>
      </c>
      <c r="H357" s="180">
        <v>0.84599999999999997</v>
      </c>
      <c r="I357" s="366"/>
      <c r="J357" s="181">
        <f>ROUND(I357*H357,2)</f>
        <v>0</v>
      </c>
      <c r="K357" s="178" t="s">
        <v>149</v>
      </c>
      <c r="L357" s="38"/>
      <c r="M357" s="182" t="s">
        <v>17</v>
      </c>
      <c r="N357" s="183" t="s">
        <v>41</v>
      </c>
      <c r="O357" s="184">
        <v>2.2549999999999999</v>
      </c>
      <c r="P357" s="184">
        <f>O357*H357</f>
        <v>1.9077299999999999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86" t="s">
        <v>257</v>
      </c>
      <c r="AT357" s="186" t="s">
        <v>145</v>
      </c>
      <c r="AU357" s="186" t="s">
        <v>79</v>
      </c>
      <c r="AY357" s="19" t="s">
        <v>143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75</v>
      </c>
      <c r="BK357" s="187">
        <f>ROUND(I357*H357,2)</f>
        <v>0</v>
      </c>
      <c r="BL357" s="19" t="s">
        <v>257</v>
      </c>
      <c r="BM357" s="186" t="s">
        <v>616</v>
      </c>
    </row>
    <row r="358" spans="1:65" s="2" customFormat="1">
      <c r="A358" s="33"/>
      <c r="B358" s="34"/>
      <c r="C358" s="35"/>
      <c r="D358" s="188" t="s">
        <v>152</v>
      </c>
      <c r="E358" s="35"/>
      <c r="F358" s="189" t="s">
        <v>617</v>
      </c>
      <c r="G358" s="35"/>
      <c r="H358" s="35"/>
      <c r="I358" s="35"/>
      <c r="J358" s="35"/>
      <c r="K358" s="35"/>
      <c r="L358" s="38"/>
      <c r="M358" s="190"/>
      <c r="N358" s="191"/>
      <c r="O358" s="63"/>
      <c r="P358" s="63"/>
      <c r="Q358" s="63"/>
      <c r="R358" s="63"/>
      <c r="S358" s="63"/>
      <c r="T358" s="64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9" t="s">
        <v>152</v>
      </c>
      <c r="AU358" s="19" t="s">
        <v>79</v>
      </c>
    </row>
    <row r="359" spans="1:65" s="12" customFormat="1" ht="22.9" customHeight="1">
      <c r="B359" s="161"/>
      <c r="C359" s="162"/>
      <c r="D359" s="163" t="s">
        <v>69</v>
      </c>
      <c r="E359" s="174" t="s">
        <v>618</v>
      </c>
      <c r="F359" s="174" t="s">
        <v>619</v>
      </c>
      <c r="G359" s="162"/>
      <c r="H359" s="162"/>
      <c r="I359" s="162"/>
      <c r="J359" s="175">
        <f>BK359</f>
        <v>0</v>
      </c>
      <c r="K359" s="162"/>
      <c r="L359" s="166"/>
      <c r="M359" s="167"/>
      <c r="N359" s="168"/>
      <c r="O359" s="168"/>
      <c r="P359" s="169">
        <f>SUM(P360:P366)</f>
        <v>8.5198730000000005</v>
      </c>
      <c r="Q359" s="168"/>
      <c r="R359" s="169">
        <f>SUM(R360:R366)</f>
        <v>0</v>
      </c>
      <c r="S359" s="168"/>
      <c r="T359" s="170">
        <f>SUM(T360:T366)</f>
        <v>0</v>
      </c>
      <c r="AR359" s="171" t="s">
        <v>79</v>
      </c>
      <c r="AT359" s="172" t="s">
        <v>69</v>
      </c>
      <c r="AU359" s="172" t="s">
        <v>75</v>
      </c>
      <c r="AY359" s="171" t="s">
        <v>143</v>
      </c>
      <c r="BK359" s="173">
        <f>SUM(BK360:BK366)</f>
        <v>0</v>
      </c>
    </row>
    <row r="360" spans="1:65" s="2" customFormat="1" ht="16.5" customHeight="1">
      <c r="A360" s="33"/>
      <c r="B360" s="34"/>
      <c r="C360" s="176" t="s">
        <v>260</v>
      </c>
      <c r="D360" s="176" t="s">
        <v>145</v>
      </c>
      <c r="E360" s="177" t="s">
        <v>620</v>
      </c>
      <c r="F360" s="178" t="s">
        <v>621</v>
      </c>
      <c r="G360" s="179" t="s">
        <v>148</v>
      </c>
      <c r="H360" s="180">
        <v>8</v>
      </c>
      <c r="I360" s="366"/>
      <c r="J360" s="181">
        <f>ROUND(I360*H360,2)</f>
        <v>0</v>
      </c>
      <c r="K360" s="178" t="s">
        <v>149</v>
      </c>
      <c r="L360" s="38"/>
      <c r="M360" s="182" t="s">
        <v>17</v>
      </c>
      <c r="N360" s="183" t="s">
        <v>41</v>
      </c>
      <c r="O360" s="184">
        <v>0.4</v>
      </c>
      <c r="P360" s="184">
        <f>O360*H360</f>
        <v>3.2</v>
      </c>
      <c r="Q360" s="184">
        <v>0</v>
      </c>
      <c r="R360" s="184">
        <f>Q360*H360</f>
        <v>0</v>
      </c>
      <c r="S360" s="184">
        <v>0</v>
      </c>
      <c r="T360" s="18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86" t="s">
        <v>257</v>
      </c>
      <c r="AT360" s="186" t="s">
        <v>145</v>
      </c>
      <c r="AU360" s="186" t="s">
        <v>79</v>
      </c>
      <c r="AY360" s="19" t="s">
        <v>143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75</v>
      </c>
      <c r="BK360" s="187">
        <f>ROUND(I360*H360,2)</f>
        <v>0</v>
      </c>
      <c r="BL360" s="19" t="s">
        <v>257</v>
      </c>
      <c r="BM360" s="186" t="s">
        <v>622</v>
      </c>
    </row>
    <row r="361" spans="1:65" s="2" customFormat="1">
      <c r="A361" s="33"/>
      <c r="B361" s="34"/>
      <c r="C361" s="35"/>
      <c r="D361" s="188" t="s">
        <v>152</v>
      </c>
      <c r="E361" s="35"/>
      <c r="F361" s="189" t="s">
        <v>623</v>
      </c>
      <c r="G361" s="35"/>
      <c r="H361" s="35"/>
      <c r="I361" s="35"/>
      <c r="J361" s="35"/>
      <c r="K361" s="35"/>
      <c r="L361" s="38"/>
      <c r="M361" s="190"/>
      <c r="N361" s="191"/>
      <c r="O361" s="63"/>
      <c r="P361" s="63"/>
      <c r="Q361" s="63"/>
      <c r="R361" s="63"/>
      <c r="S361" s="63"/>
      <c r="T361" s="64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9" t="s">
        <v>152</v>
      </c>
      <c r="AU361" s="19" t="s">
        <v>79</v>
      </c>
    </row>
    <row r="362" spans="1:65" s="13" customFormat="1">
      <c r="B362" s="192"/>
      <c r="C362" s="193"/>
      <c r="D362" s="194" t="s">
        <v>154</v>
      </c>
      <c r="E362" s="195" t="s">
        <v>17</v>
      </c>
      <c r="F362" s="196" t="s">
        <v>624</v>
      </c>
      <c r="G362" s="193"/>
      <c r="H362" s="195" t="s">
        <v>17</v>
      </c>
      <c r="I362" s="193"/>
      <c r="J362" s="193"/>
      <c r="K362" s="193"/>
      <c r="L362" s="197"/>
      <c r="M362" s="198"/>
      <c r="N362" s="199"/>
      <c r="O362" s="199"/>
      <c r="P362" s="199"/>
      <c r="Q362" s="199"/>
      <c r="R362" s="199"/>
      <c r="S362" s="199"/>
      <c r="T362" s="200"/>
      <c r="AT362" s="201" t="s">
        <v>154</v>
      </c>
      <c r="AU362" s="201" t="s">
        <v>79</v>
      </c>
      <c r="AV362" s="13" t="s">
        <v>75</v>
      </c>
      <c r="AW362" s="13" t="s">
        <v>31</v>
      </c>
      <c r="AX362" s="13" t="s">
        <v>70</v>
      </c>
      <c r="AY362" s="201" t="s">
        <v>143</v>
      </c>
    </row>
    <row r="363" spans="1:65" s="14" customFormat="1">
      <c r="B363" s="202"/>
      <c r="C363" s="203"/>
      <c r="D363" s="194" t="s">
        <v>154</v>
      </c>
      <c r="E363" s="204" t="s">
        <v>17</v>
      </c>
      <c r="F363" s="205" t="s">
        <v>204</v>
      </c>
      <c r="G363" s="203"/>
      <c r="H363" s="206">
        <v>8</v>
      </c>
      <c r="I363" s="203"/>
      <c r="J363" s="203"/>
      <c r="K363" s="203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154</v>
      </c>
      <c r="AU363" s="211" t="s">
        <v>79</v>
      </c>
      <c r="AV363" s="14" t="s">
        <v>79</v>
      </c>
      <c r="AW363" s="14" t="s">
        <v>31</v>
      </c>
      <c r="AX363" s="14" t="s">
        <v>75</v>
      </c>
      <c r="AY363" s="211" t="s">
        <v>143</v>
      </c>
    </row>
    <row r="364" spans="1:65" s="2" customFormat="1" ht="16.5" customHeight="1">
      <c r="A364" s="33"/>
      <c r="B364" s="34"/>
      <c r="C364" s="222" t="s">
        <v>625</v>
      </c>
      <c r="D364" s="222" t="s">
        <v>263</v>
      </c>
      <c r="E364" s="223" t="s">
        <v>626</v>
      </c>
      <c r="F364" s="224" t="s">
        <v>627</v>
      </c>
      <c r="G364" s="225" t="s">
        <v>148</v>
      </c>
      <c r="H364" s="226">
        <v>8</v>
      </c>
      <c r="I364" s="367"/>
      <c r="J364" s="227">
        <f>ROUND(I364*H364,2)</f>
        <v>0</v>
      </c>
      <c r="K364" s="224" t="s">
        <v>586</v>
      </c>
      <c r="L364" s="228"/>
      <c r="M364" s="229" t="s">
        <v>17</v>
      </c>
      <c r="N364" s="230" t="s">
        <v>41</v>
      </c>
      <c r="O364" s="184">
        <v>0</v>
      </c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86" t="s">
        <v>357</v>
      </c>
      <c r="AT364" s="186" t="s">
        <v>263</v>
      </c>
      <c r="AU364" s="186" t="s">
        <v>79</v>
      </c>
      <c r="AY364" s="19" t="s">
        <v>143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75</v>
      </c>
      <c r="BK364" s="187">
        <f>ROUND(I364*H364,2)</f>
        <v>0</v>
      </c>
      <c r="BL364" s="19" t="s">
        <v>257</v>
      </c>
      <c r="BM364" s="186" t="s">
        <v>628</v>
      </c>
    </row>
    <row r="365" spans="1:65" s="2" customFormat="1" ht="24.2" customHeight="1">
      <c r="A365" s="33"/>
      <c r="B365" s="34"/>
      <c r="C365" s="176" t="s">
        <v>629</v>
      </c>
      <c r="D365" s="176" t="s">
        <v>145</v>
      </c>
      <c r="E365" s="177" t="s">
        <v>630</v>
      </c>
      <c r="F365" s="178" t="s">
        <v>631</v>
      </c>
      <c r="G365" s="179" t="s">
        <v>349</v>
      </c>
      <c r="H365" s="180">
        <v>1.599</v>
      </c>
      <c r="I365" s="366"/>
      <c r="J365" s="181">
        <f>ROUND(I365*H365,2)</f>
        <v>0</v>
      </c>
      <c r="K365" s="178" t="s">
        <v>149</v>
      </c>
      <c r="L365" s="38"/>
      <c r="M365" s="182" t="s">
        <v>17</v>
      </c>
      <c r="N365" s="183" t="s">
        <v>41</v>
      </c>
      <c r="O365" s="184">
        <v>3.327</v>
      </c>
      <c r="P365" s="184">
        <f>O365*H365</f>
        <v>5.3198730000000003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86" t="s">
        <v>257</v>
      </c>
      <c r="AT365" s="186" t="s">
        <v>145</v>
      </c>
      <c r="AU365" s="186" t="s">
        <v>79</v>
      </c>
      <c r="AY365" s="19" t="s">
        <v>143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75</v>
      </c>
      <c r="BK365" s="187">
        <f>ROUND(I365*H365,2)</f>
        <v>0</v>
      </c>
      <c r="BL365" s="19" t="s">
        <v>257</v>
      </c>
      <c r="BM365" s="186" t="s">
        <v>632</v>
      </c>
    </row>
    <row r="366" spans="1:65" s="2" customFormat="1">
      <c r="A366" s="33"/>
      <c r="B366" s="34"/>
      <c r="C366" s="35"/>
      <c r="D366" s="188" t="s">
        <v>152</v>
      </c>
      <c r="E366" s="35"/>
      <c r="F366" s="189" t="s">
        <v>633</v>
      </c>
      <c r="G366" s="35"/>
      <c r="H366" s="35"/>
      <c r="I366" s="35"/>
      <c r="J366" s="35"/>
      <c r="K366" s="35"/>
      <c r="L366" s="38"/>
      <c r="M366" s="190"/>
      <c r="N366" s="191"/>
      <c r="O366" s="63"/>
      <c r="P366" s="63"/>
      <c r="Q366" s="63"/>
      <c r="R366" s="63"/>
      <c r="S366" s="63"/>
      <c r="T366" s="64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9" t="s">
        <v>152</v>
      </c>
      <c r="AU366" s="19" t="s">
        <v>79</v>
      </c>
    </row>
    <row r="367" spans="1:65" s="12" customFormat="1" ht="22.9" customHeight="1">
      <c r="B367" s="161"/>
      <c r="C367" s="162"/>
      <c r="D367" s="163" t="s">
        <v>69</v>
      </c>
      <c r="E367" s="174" t="s">
        <v>634</v>
      </c>
      <c r="F367" s="174" t="s">
        <v>635</v>
      </c>
      <c r="G367" s="162"/>
      <c r="H367" s="162"/>
      <c r="I367" s="162"/>
      <c r="J367" s="175">
        <f>BK367</f>
        <v>0</v>
      </c>
      <c r="K367" s="162"/>
      <c r="L367" s="166"/>
      <c r="M367" s="167"/>
      <c r="N367" s="168"/>
      <c r="O367" s="168"/>
      <c r="P367" s="169">
        <f>SUM(P368:P392)</f>
        <v>8.1118819999999996</v>
      </c>
      <c r="Q367" s="168"/>
      <c r="R367" s="169">
        <f>SUM(R368:R392)</f>
        <v>0.10130151999999999</v>
      </c>
      <c r="S367" s="168"/>
      <c r="T367" s="170">
        <f>SUM(T368:T392)</f>
        <v>0</v>
      </c>
      <c r="AR367" s="171" t="s">
        <v>79</v>
      </c>
      <c r="AT367" s="172" t="s">
        <v>69</v>
      </c>
      <c r="AU367" s="172" t="s">
        <v>75</v>
      </c>
      <c r="AY367" s="171" t="s">
        <v>143</v>
      </c>
      <c r="BK367" s="173">
        <f>SUM(BK368:BK392)</f>
        <v>0</v>
      </c>
    </row>
    <row r="368" spans="1:65" s="2" customFormat="1" ht="16.5" customHeight="1">
      <c r="A368" s="33"/>
      <c r="B368" s="34"/>
      <c r="C368" s="176" t="s">
        <v>636</v>
      </c>
      <c r="D368" s="176" t="s">
        <v>145</v>
      </c>
      <c r="E368" s="177" t="s">
        <v>637</v>
      </c>
      <c r="F368" s="178" t="s">
        <v>638</v>
      </c>
      <c r="G368" s="179" t="s">
        <v>158</v>
      </c>
      <c r="H368" s="180">
        <v>9.9459999999999997</v>
      </c>
      <c r="I368" s="366"/>
      <c r="J368" s="181">
        <f>ROUND(I368*H368,2)</f>
        <v>0</v>
      </c>
      <c r="K368" s="178" t="s">
        <v>586</v>
      </c>
      <c r="L368" s="38"/>
      <c r="M368" s="182" t="s">
        <v>17</v>
      </c>
      <c r="N368" s="183" t="s">
        <v>41</v>
      </c>
      <c r="O368" s="184">
        <v>0</v>
      </c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86" t="s">
        <v>257</v>
      </c>
      <c r="AT368" s="186" t="s">
        <v>145</v>
      </c>
      <c r="AU368" s="186" t="s">
        <v>79</v>
      </c>
      <c r="AY368" s="19" t="s">
        <v>143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75</v>
      </c>
      <c r="BK368" s="187">
        <f>ROUND(I368*H368,2)</f>
        <v>0</v>
      </c>
      <c r="BL368" s="19" t="s">
        <v>257</v>
      </c>
      <c r="BM368" s="186" t="s">
        <v>639</v>
      </c>
    </row>
    <row r="369" spans="1:65" s="13" customFormat="1">
      <c r="B369" s="192"/>
      <c r="C369" s="193"/>
      <c r="D369" s="194" t="s">
        <v>154</v>
      </c>
      <c r="E369" s="195" t="s">
        <v>17</v>
      </c>
      <c r="F369" s="196" t="s">
        <v>640</v>
      </c>
      <c r="G369" s="193"/>
      <c r="H369" s="195" t="s">
        <v>17</v>
      </c>
      <c r="I369" s="193"/>
      <c r="J369" s="193"/>
      <c r="K369" s="193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154</v>
      </c>
      <c r="AU369" s="201" t="s">
        <v>79</v>
      </c>
      <c r="AV369" s="13" t="s">
        <v>75</v>
      </c>
      <c r="AW369" s="13" t="s">
        <v>31</v>
      </c>
      <c r="AX369" s="13" t="s">
        <v>70</v>
      </c>
      <c r="AY369" s="201" t="s">
        <v>143</v>
      </c>
    </row>
    <row r="370" spans="1:65" s="14" customFormat="1">
      <c r="B370" s="202"/>
      <c r="C370" s="203"/>
      <c r="D370" s="194" t="s">
        <v>154</v>
      </c>
      <c r="E370" s="204" t="s">
        <v>17</v>
      </c>
      <c r="F370" s="205" t="s">
        <v>641</v>
      </c>
      <c r="G370" s="203"/>
      <c r="H370" s="206">
        <v>4.9729999999999999</v>
      </c>
      <c r="I370" s="203"/>
      <c r="J370" s="203"/>
      <c r="K370" s="203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154</v>
      </c>
      <c r="AU370" s="211" t="s">
        <v>79</v>
      </c>
      <c r="AV370" s="14" t="s">
        <v>79</v>
      </c>
      <c r="AW370" s="14" t="s">
        <v>31</v>
      </c>
      <c r="AX370" s="14" t="s">
        <v>70</v>
      </c>
      <c r="AY370" s="211" t="s">
        <v>143</v>
      </c>
    </row>
    <row r="371" spans="1:65" s="13" customFormat="1">
      <c r="B371" s="192"/>
      <c r="C371" s="193"/>
      <c r="D371" s="194" t="s">
        <v>154</v>
      </c>
      <c r="E371" s="195" t="s">
        <v>17</v>
      </c>
      <c r="F371" s="196" t="s">
        <v>642</v>
      </c>
      <c r="G371" s="193"/>
      <c r="H371" s="195" t="s">
        <v>17</v>
      </c>
      <c r="I371" s="193"/>
      <c r="J371" s="193"/>
      <c r="K371" s="193"/>
      <c r="L371" s="197"/>
      <c r="M371" s="198"/>
      <c r="N371" s="199"/>
      <c r="O371" s="199"/>
      <c r="P371" s="199"/>
      <c r="Q371" s="199"/>
      <c r="R371" s="199"/>
      <c r="S371" s="199"/>
      <c r="T371" s="200"/>
      <c r="AT371" s="201" t="s">
        <v>154</v>
      </c>
      <c r="AU371" s="201" t="s">
        <v>79</v>
      </c>
      <c r="AV371" s="13" t="s">
        <v>75</v>
      </c>
      <c r="AW371" s="13" t="s">
        <v>31</v>
      </c>
      <c r="AX371" s="13" t="s">
        <v>70</v>
      </c>
      <c r="AY371" s="201" t="s">
        <v>143</v>
      </c>
    </row>
    <row r="372" spans="1:65" s="14" customFormat="1">
      <c r="B372" s="202"/>
      <c r="C372" s="203"/>
      <c r="D372" s="194" t="s">
        <v>154</v>
      </c>
      <c r="E372" s="204" t="s">
        <v>17</v>
      </c>
      <c r="F372" s="205" t="s">
        <v>641</v>
      </c>
      <c r="G372" s="203"/>
      <c r="H372" s="206">
        <v>4.9729999999999999</v>
      </c>
      <c r="I372" s="203"/>
      <c r="J372" s="203"/>
      <c r="K372" s="203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154</v>
      </c>
      <c r="AU372" s="211" t="s">
        <v>79</v>
      </c>
      <c r="AV372" s="14" t="s">
        <v>79</v>
      </c>
      <c r="AW372" s="14" t="s">
        <v>31</v>
      </c>
      <c r="AX372" s="14" t="s">
        <v>70</v>
      </c>
      <c r="AY372" s="211" t="s">
        <v>143</v>
      </c>
    </row>
    <row r="373" spans="1:65" s="15" customFormat="1">
      <c r="B373" s="212"/>
      <c r="C373" s="213"/>
      <c r="D373" s="194" t="s">
        <v>154</v>
      </c>
      <c r="E373" s="214" t="s">
        <v>17</v>
      </c>
      <c r="F373" s="215" t="s">
        <v>181</v>
      </c>
      <c r="G373" s="213"/>
      <c r="H373" s="216">
        <v>9.9459999999999997</v>
      </c>
      <c r="I373" s="213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154</v>
      </c>
      <c r="AU373" s="221" t="s">
        <v>79</v>
      </c>
      <c r="AV373" s="15" t="s">
        <v>150</v>
      </c>
      <c r="AW373" s="15" t="s">
        <v>31</v>
      </c>
      <c r="AX373" s="15" t="s">
        <v>75</v>
      </c>
      <c r="AY373" s="221" t="s">
        <v>143</v>
      </c>
    </row>
    <row r="374" spans="1:65" s="2" customFormat="1" ht="24.2" customHeight="1">
      <c r="A374" s="33"/>
      <c r="B374" s="34"/>
      <c r="C374" s="176" t="s">
        <v>643</v>
      </c>
      <c r="D374" s="176" t="s">
        <v>145</v>
      </c>
      <c r="E374" s="177" t="s">
        <v>644</v>
      </c>
      <c r="F374" s="178" t="s">
        <v>645</v>
      </c>
      <c r="G374" s="179" t="s">
        <v>158</v>
      </c>
      <c r="H374" s="180">
        <v>4.9729999999999999</v>
      </c>
      <c r="I374" s="366"/>
      <c r="J374" s="181">
        <f>ROUND(I374*H374,2)</f>
        <v>0</v>
      </c>
      <c r="K374" s="178" t="s">
        <v>149</v>
      </c>
      <c r="L374" s="38"/>
      <c r="M374" s="182" t="s">
        <v>17</v>
      </c>
      <c r="N374" s="183" t="s">
        <v>41</v>
      </c>
      <c r="O374" s="184">
        <v>0.35</v>
      </c>
      <c r="P374" s="184">
        <f>O374*H374</f>
        <v>1.7405499999999998</v>
      </c>
      <c r="Q374" s="184">
        <v>1.4999999999999999E-2</v>
      </c>
      <c r="R374" s="184">
        <f>Q374*H374</f>
        <v>7.4594999999999995E-2</v>
      </c>
      <c r="S374" s="184">
        <v>0</v>
      </c>
      <c r="T374" s="18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86" t="s">
        <v>257</v>
      </c>
      <c r="AT374" s="186" t="s">
        <v>145</v>
      </c>
      <c r="AU374" s="186" t="s">
        <v>79</v>
      </c>
      <c r="AY374" s="19" t="s">
        <v>143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75</v>
      </c>
      <c r="BK374" s="187">
        <f>ROUND(I374*H374,2)</f>
        <v>0</v>
      </c>
      <c r="BL374" s="19" t="s">
        <v>257</v>
      </c>
      <c r="BM374" s="186" t="s">
        <v>646</v>
      </c>
    </row>
    <row r="375" spans="1:65" s="2" customFormat="1">
      <c r="A375" s="33"/>
      <c r="B375" s="34"/>
      <c r="C375" s="35"/>
      <c r="D375" s="188" t="s">
        <v>152</v>
      </c>
      <c r="E375" s="35"/>
      <c r="F375" s="189" t="s">
        <v>647</v>
      </c>
      <c r="G375" s="35"/>
      <c r="H375" s="35"/>
      <c r="I375" s="35"/>
      <c r="J375" s="35"/>
      <c r="K375" s="35"/>
      <c r="L375" s="38"/>
      <c r="M375" s="190"/>
      <c r="N375" s="191"/>
      <c r="O375" s="63"/>
      <c r="P375" s="63"/>
      <c r="Q375" s="63"/>
      <c r="R375" s="63"/>
      <c r="S375" s="63"/>
      <c r="T375" s="64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9" t="s">
        <v>152</v>
      </c>
      <c r="AU375" s="19" t="s">
        <v>79</v>
      </c>
    </row>
    <row r="376" spans="1:65" s="2" customFormat="1" ht="21.75" customHeight="1">
      <c r="A376" s="33"/>
      <c r="B376" s="34"/>
      <c r="C376" s="176" t="s">
        <v>648</v>
      </c>
      <c r="D376" s="176" t="s">
        <v>145</v>
      </c>
      <c r="E376" s="177" t="s">
        <v>649</v>
      </c>
      <c r="F376" s="178" t="s">
        <v>650</v>
      </c>
      <c r="G376" s="179" t="s">
        <v>158</v>
      </c>
      <c r="H376" s="180">
        <v>4.9729999999999999</v>
      </c>
      <c r="I376" s="366"/>
      <c r="J376" s="181">
        <f>ROUND(I376*H376,2)</f>
        <v>0</v>
      </c>
      <c r="K376" s="178" t="s">
        <v>17</v>
      </c>
      <c r="L376" s="38"/>
      <c r="M376" s="182" t="s">
        <v>17</v>
      </c>
      <c r="N376" s="183" t="s">
        <v>41</v>
      </c>
      <c r="O376" s="184">
        <v>0.81599999999999995</v>
      </c>
      <c r="P376" s="184">
        <f>O376*H376</f>
        <v>4.0579679999999998</v>
      </c>
      <c r="Q376" s="184">
        <v>5.3E-3</v>
      </c>
      <c r="R376" s="184">
        <f>Q376*H376</f>
        <v>2.6356899999999999E-2</v>
      </c>
      <c r="S376" s="184">
        <v>0</v>
      </c>
      <c r="T376" s="18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86" t="s">
        <v>257</v>
      </c>
      <c r="AT376" s="186" t="s">
        <v>145</v>
      </c>
      <c r="AU376" s="186" t="s">
        <v>79</v>
      </c>
      <c r="AY376" s="19" t="s">
        <v>143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75</v>
      </c>
      <c r="BK376" s="187">
        <f>ROUND(I376*H376,2)</f>
        <v>0</v>
      </c>
      <c r="BL376" s="19" t="s">
        <v>257</v>
      </c>
      <c r="BM376" s="186" t="s">
        <v>651</v>
      </c>
    </row>
    <row r="377" spans="1:65" s="13" customFormat="1">
      <c r="B377" s="192"/>
      <c r="C377" s="193"/>
      <c r="D377" s="194" t="s">
        <v>154</v>
      </c>
      <c r="E377" s="195" t="s">
        <v>17</v>
      </c>
      <c r="F377" s="196" t="s">
        <v>652</v>
      </c>
      <c r="G377" s="193"/>
      <c r="H377" s="195" t="s">
        <v>17</v>
      </c>
      <c r="I377" s="193"/>
      <c r="J377" s="193"/>
      <c r="K377" s="193"/>
      <c r="L377" s="197"/>
      <c r="M377" s="198"/>
      <c r="N377" s="199"/>
      <c r="O377" s="199"/>
      <c r="P377" s="199"/>
      <c r="Q377" s="199"/>
      <c r="R377" s="199"/>
      <c r="S377" s="199"/>
      <c r="T377" s="200"/>
      <c r="AT377" s="201" t="s">
        <v>154</v>
      </c>
      <c r="AU377" s="201" t="s">
        <v>79</v>
      </c>
      <c r="AV377" s="13" t="s">
        <v>75</v>
      </c>
      <c r="AW377" s="13" t="s">
        <v>31</v>
      </c>
      <c r="AX377" s="13" t="s">
        <v>70</v>
      </c>
      <c r="AY377" s="201" t="s">
        <v>143</v>
      </c>
    </row>
    <row r="378" spans="1:65" s="14" customFormat="1">
      <c r="B378" s="202"/>
      <c r="C378" s="203"/>
      <c r="D378" s="194" t="s">
        <v>154</v>
      </c>
      <c r="E378" s="204" t="s">
        <v>17</v>
      </c>
      <c r="F378" s="205" t="s">
        <v>653</v>
      </c>
      <c r="G378" s="203"/>
      <c r="H378" s="206">
        <v>2.605</v>
      </c>
      <c r="I378" s="203"/>
      <c r="J378" s="203"/>
      <c r="K378" s="203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154</v>
      </c>
      <c r="AU378" s="211" t="s">
        <v>79</v>
      </c>
      <c r="AV378" s="14" t="s">
        <v>79</v>
      </c>
      <c r="AW378" s="14" t="s">
        <v>31</v>
      </c>
      <c r="AX378" s="14" t="s">
        <v>70</v>
      </c>
      <c r="AY378" s="211" t="s">
        <v>143</v>
      </c>
    </row>
    <row r="379" spans="1:65" s="14" customFormat="1">
      <c r="B379" s="202"/>
      <c r="C379" s="203"/>
      <c r="D379" s="194" t="s">
        <v>154</v>
      </c>
      <c r="E379" s="204" t="s">
        <v>17</v>
      </c>
      <c r="F379" s="205" t="s">
        <v>654</v>
      </c>
      <c r="G379" s="203"/>
      <c r="H379" s="206">
        <v>2.5760000000000001</v>
      </c>
      <c r="I379" s="203"/>
      <c r="J379" s="203"/>
      <c r="K379" s="203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154</v>
      </c>
      <c r="AU379" s="211" t="s">
        <v>79</v>
      </c>
      <c r="AV379" s="14" t="s">
        <v>79</v>
      </c>
      <c r="AW379" s="14" t="s">
        <v>31</v>
      </c>
      <c r="AX379" s="14" t="s">
        <v>70</v>
      </c>
      <c r="AY379" s="211" t="s">
        <v>143</v>
      </c>
    </row>
    <row r="380" spans="1:65" s="14" customFormat="1">
      <c r="B380" s="202"/>
      <c r="C380" s="203"/>
      <c r="D380" s="194" t="s">
        <v>154</v>
      </c>
      <c r="E380" s="204" t="s">
        <v>17</v>
      </c>
      <c r="F380" s="205" t="s">
        <v>655</v>
      </c>
      <c r="G380" s="203"/>
      <c r="H380" s="206">
        <v>0.13500000000000001</v>
      </c>
      <c r="I380" s="203"/>
      <c r="J380" s="203"/>
      <c r="K380" s="203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154</v>
      </c>
      <c r="AU380" s="211" t="s">
        <v>79</v>
      </c>
      <c r="AV380" s="14" t="s">
        <v>79</v>
      </c>
      <c r="AW380" s="14" t="s">
        <v>31</v>
      </c>
      <c r="AX380" s="14" t="s">
        <v>70</v>
      </c>
      <c r="AY380" s="211" t="s">
        <v>143</v>
      </c>
    </row>
    <row r="381" spans="1:65" s="14" customFormat="1">
      <c r="B381" s="202"/>
      <c r="C381" s="203"/>
      <c r="D381" s="194" t="s">
        <v>154</v>
      </c>
      <c r="E381" s="204" t="s">
        <v>17</v>
      </c>
      <c r="F381" s="205" t="s">
        <v>656</v>
      </c>
      <c r="G381" s="203"/>
      <c r="H381" s="206">
        <v>-0.21299999999999999</v>
      </c>
      <c r="I381" s="203"/>
      <c r="J381" s="203"/>
      <c r="K381" s="203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154</v>
      </c>
      <c r="AU381" s="211" t="s">
        <v>79</v>
      </c>
      <c r="AV381" s="14" t="s">
        <v>79</v>
      </c>
      <c r="AW381" s="14" t="s">
        <v>31</v>
      </c>
      <c r="AX381" s="14" t="s">
        <v>70</v>
      </c>
      <c r="AY381" s="211" t="s">
        <v>143</v>
      </c>
    </row>
    <row r="382" spans="1:65" s="14" customFormat="1">
      <c r="B382" s="202"/>
      <c r="C382" s="203"/>
      <c r="D382" s="194" t="s">
        <v>154</v>
      </c>
      <c r="E382" s="204" t="s">
        <v>17</v>
      </c>
      <c r="F382" s="205" t="s">
        <v>657</v>
      </c>
      <c r="G382" s="203"/>
      <c r="H382" s="206">
        <v>-0.13</v>
      </c>
      <c r="I382" s="203"/>
      <c r="J382" s="203"/>
      <c r="K382" s="203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154</v>
      </c>
      <c r="AU382" s="211" t="s">
        <v>79</v>
      </c>
      <c r="AV382" s="14" t="s">
        <v>79</v>
      </c>
      <c r="AW382" s="14" t="s">
        <v>31</v>
      </c>
      <c r="AX382" s="14" t="s">
        <v>70</v>
      </c>
      <c r="AY382" s="211" t="s">
        <v>143</v>
      </c>
    </row>
    <row r="383" spans="1:65" s="15" customFormat="1">
      <c r="B383" s="212"/>
      <c r="C383" s="213"/>
      <c r="D383" s="194" t="s">
        <v>154</v>
      </c>
      <c r="E383" s="214" t="s">
        <v>17</v>
      </c>
      <c r="F383" s="215" t="s">
        <v>181</v>
      </c>
      <c r="G383" s="213"/>
      <c r="H383" s="216">
        <v>4.9729999999999999</v>
      </c>
      <c r="I383" s="213"/>
      <c r="J383" s="213"/>
      <c r="K383" s="213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154</v>
      </c>
      <c r="AU383" s="221" t="s">
        <v>79</v>
      </c>
      <c r="AV383" s="15" t="s">
        <v>150</v>
      </c>
      <c r="AW383" s="15" t="s">
        <v>31</v>
      </c>
      <c r="AX383" s="15" t="s">
        <v>75</v>
      </c>
      <c r="AY383" s="221" t="s">
        <v>143</v>
      </c>
    </row>
    <row r="384" spans="1:65" s="2" customFormat="1" ht="16.5" customHeight="1">
      <c r="A384" s="33"/>
      <c r="B384" s="34"/>
      <c r="C384" s="222" t="s">
        <v>658</v>
      </c>
      <c r="D384" s="222" t="s">
        <v>263</v>
      </c>
      <c r="E384" s="223" t="s">
        <v>659</v>
      </c>
      <c r="F384" s="224" t="s">
        <v>660</v>
      </c>
      <c r="G384" s="225" t="s">
        <v>158</v>
      </c>
      <c r="H384" s="226">
        <v>5.47</v>
      </c>
      <c r="I384" s="367"/>
      <c r="J384" s="227">
        <f>ROUND(I384*H384,2)</f>
        <v>0</v>
      </c>
      <c r="K384" s="224" t="s">
        <v>17</v>
      </c>
      <c r="L384" s="228"/>
      <c r="M384" s="229" t="s">
        <v>17</v>
      </c>
      <c r="N384" s="230" t="s">
        <v>41</v>
      </c>
      <c r="O384" s="184">
        <v>0</v>
      </c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86" t="s">
        <v>357</v>
      </c>
      <c r="AT384" s="186" t="s">
        <v>263</v>
      </c>
      <c r="AU384" s="186" t="s">
        <v>79</v>
      </c>
      <c r="AY384" s="19" t="s">
        <v>143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75</v>
      </c>
      <c r="BK384" s="187">
        <f>ROUND(I384*H384,2)</f>
        <v>0</v>
      </c>
      <c r="BL384" s="19" t="s">
        <v>257</v>
      </c>
      <c r="BM384" s="186" t="s">
        <v>661</v>
      </c>
    </row>
    <row r="385" spans="1:65" s="14" customFormat="1">
      <c r="B385" s="202"/>
      <c r="C385" s="203"/>
      <c r="D385" s="194" t="s">
        <v>154</v>
      </c>
      <c r="E385" s="204" t="s">
        <v>17</v>
      </c>
      <c r="F385" s="205" t="s">
        <v>641</v>
      </c>
      <c r="G385" s="203"/>
      <c r="H385" s="206">
        <v>4.9729999999999999</v>
      </c>
      <c r="I385" s="203"/>
      <c r="J385" s="203"/>
      <c r="K385" s="203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154</v>
      </c>
      <c r="AU385" s="211" t="s">
        <v>79</v>
      </c>
      <c r="AV385" s="14" t="s">
        <v>79</v>
      </c>
      <c r="AW385" s="14" t="s">
        <v>31</v>
      </c>
      <c r="AX385" s="14" t="s">
        <v>75</v>
      </c>
      <c r="AY385" s="211" t="s">
        <v>143</v>
      </c>
    </row>
    <row r="386" spans="1:65" s="14" customFormat="1">
      <c r="B386" s="202"/>
      <c r="C386" s="203"/>
      <c r="D386" s="194" t="s">
        <v>154</v>
      </c>
      <c r="E386" s="203"/>
      <c r="F386" s="205" t="s">
        <v>662</v>
      </c>
      <c r="G386" s="203"/>
      <c r="H386" s="206">
        <v>5.47</v>
      </c>
      <c r="I386" s="203"/>
      <c r="J386" s="203"/>
      <c r="K386" s="203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154</v>
      </c>
      <c r="AU386" s="211" t="s">
        <v>79</v>
      </c>
      <c r="AV386" s="14" t="s">
        <v>79</v>
      </c>
      <c r="AW386" s="14" t="s">
        <v>4</v>
      </c>
      <c r="AX386" s="14" t="s">
        <v>75</v>
      </c>
      <c r="AY386" s="211" t="s">
        <v>143</v>
      </c>
    </row>
    <row r="387" spans="1:65" s="2" customFormat="1" ht="16.5" customHeight="1">
      <c r="A387" s="33"/>
      <c r="B387" s="34"/>
      <c r="C387" s="176" t="s">
        <v>663</v>
      </c>
      <c r="D387" s="176" t="s">
        <v>145</v>
      </c>
      <c r="E387" s="177" t="s">
        <v>664</v>
      </c>
      <c r="F387" s="178" t="s">
        <v>665</v>
      </c>
      <c r="G387" s="179" t="s">
        <v>164</v>
      </c>
      <c r="H387" s="180">
        <v>11.654</v>
      </c>
      <c r="I387" s="366"/>
      <c r="J387" s="181">
        <f>ROUND(I387*H387,2)</f>
        <v>0</v>
      </c>
      <c r="K387" s="178" t="s">
        <v>149</v>
      </c>
      <c r="L387" s="38"/>
      <c r="M387" s="182" t="s">
        <v>17</v>
      </c>
      <c r="N387" s="183" t="s">
        <v>41</v>
      </c>
      <c r="O387" s="184">
        <v>0.05</v>
      </c>
      <c r="P387" s="184">
        <f>O387*H387</f>
        <v>0.5827</v>
      </c>
      <c r="Q387" s="184">
        <v>3.0000000000000001E-5</v>
      </c>
      <c r="R387" s="184">
        <f>Q387*H387</f>
        <v>3.4962000000000003E-4</v>
      </c>
      <c r="S387" s="184">
        <v>0</v>
      </c>
      <c r="T387" s="18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86" t="s">
        <v>257</v>
      </c>
      <c r="AT387" s="186" t="s">
        <v>145</v>
      </c>
      <c r="AU387" s="186" t="s">
        <v>79</v>
      </c>
      <c r="AY387" s="19" t="s">
        <v>143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75</v>
      </c>
      <c r="BK387" s="187">
        <f>ROUND(I387*H387,2)</f>
        <v>0</v>
      </c>
      <c r="BL387" s="19" t="s">
        <v>257</v>
      </c>
      <c r="BM387" s="186" t="s">
        <v>666</v>
      </c>
    </row>
    <row r="388" spans="1:65" s="2" customFormat="1">
      <c r="A388" s="33"/>
      <c r="B388" s="34"/>
      <c r="C388" s="35"/>
      <c r="D388" s="188" t="s">
        <v>152</v>
      </c>
      <c r="E388" s="35"/>
      <c r="F388" s="189" t="s">
        <v>667</v>
      </c>
      <c r="G388" s="35"/>
      <c r="H388" s="35"/>
      <c r="I388" s="35"/>
      <c r="J388" s="35"/>
      <c r="K388" s="35"/>
      <c r="L388" s="38"/>
      <c r="M388" s="190"/>
      <c r="N388" s="191"/>
      <c r="O388" s="63"/>
      <c r="P388" s="63"/>
      <c r="Q388" s="63"/>
      <c r="R388" s="63"/>
      <c r="S388" s="63"/>
      <c r="T388" s="64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9" t="s">
        <v>152</v>
      </c>
      <c r="AU388" s="19" t="s">
        <v>79</v>
      </c>
    </row>
    <row r="389" spans="1:65" s="13" customFormat="1">
      <c r="B389" s="192"/>
      <c r="C389" s="193"/>
      <c r="D389" s="194" t="s">
        <v>154</v>
      </c>
      <c r="E389" s="195" t="s">
        <v>17</v>
      </c>
      <c r="F389" s="196" t="s">
        <v>652</v>
      </c>
      <c r="G389" s="193"/>
      <c r="H389" s="195" t="s">
        <v>17</v>
      </c>
      <c r="I389" s="193"/>
      <c r="J389" s="193"/>
      <c r="K389" s="193"/>
      <c r="L389" s="197"/>
      <c r="M389" s="198"/>
      <c r="N389" s="199"/>
      <c r="O389" s="199"/>
      <c r="P389" s="199"/>
      <c r="Q389" s="199"/>
      <c r="R389" s="199"/>
      <c r="S389" s="199"/>
      <c r="T389" s="200"/>
      <c r="AT389" s="201" t="s">
        <v>154</v>
      </c>
      <c r="AU389" s="201" t="s">
        <v>79</v>
      </c>
      <c r="AV389" s="13" t="s">
        <v>75</v>
      </c>
      <c r="AW389" s="13" t="s">
        <v>31</v>
      </c>
      <c r="AX389" s="13" t="s">
        <v>70</v>
      </c>
      <c r="AY389" s="201" t="s">
        <v>143</v>
      </c>
    </row>
    <row r="390" spans="1:65" s="14" customFormat="1">
      <c r="B390" s="202"/>
      <c r="C390" s="203"/>
      <c r="D390" s="194" t="s">
        <v>154</v>
      </c>
      <c r="E390" s="204" t="s">
        <v>17</v>
      </c>
      <c r="F390" s="205" t="s">
        <v>668</v>
      </c>
      <c r="G390" s="203"/>
      <c r="H390" s="206">
        <v>11.654</v>
      </c>
      <c r="I390" s="203"/>
      <c r="J390" s="203"/>
      <c r="K390" s="203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154</v>
      </c>
      <c r="AU390" s="211" t="s">
        <v>79</v>
      </c>
      <c r="AV390" s="14" t="s">
        <v>79</v>
      </c>
      <c r="AW390" s="14" t="s">
        <v>31</v>
      </c>
      <c r="AX390" s="14" t="s">
        <v>75</v>
      </c>
      <c r="AY390" s="211" t="s">
        <v>143</v>
      </c>
    </row>
    <row r="391" spans="1:65" s="2" customFormat="1" ht="24.2" customHeight="1">
      <c r="A391" s="33"/>
      <c r="B391" s="34"/>
      <c r="C391" s="176" t="s">
        <v>669</v>
      </c>
      <c r="D391" s="176" t="s">
        <v>145</v>
      </c>
      <c r="E391" s="177" t="s">
        <v>670</v>
      </c>
      <c r="F391" s="178" t="s">
        <v>671</v>
      </c>
      <c r="G391" s="179" t="s">
        <v>349</v>
      </c>
      <c r="H391" s="180">
        <v>1.1180000000000001</v>
      </c>
      <c r="I391" s="366"/>
      <c r="J391" s="181">
        <f>ROUND(I391*H391,2)</f>
        <v>0</v>
      </c>
      <c r="K391" s="178" t="s">
        <v>149</v>
      </c>
      <c r="L391" s="38"/>
      <c r="M391" s="182" t="s">
        <v>17</v>
      </c>
      <c r="N391" s="183" t="s">
        <v>41</v>
      </c>
      <c r="O391" s="184">
        <v>1.548</v>
      </c>
      <c r="P391" s="184">
        <f>O391*H391</f>
        <v>1.7306640000000002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86" t="s">
        <v>257</v>
      </c>
      <c r="AT391" s="186" t="s">
        <v>145</v>
      </c>
      <c r="AU391" s="186" t="s">
        <v>79</v>
      </c>
      <c r="AY391" s="19" t="s">
        <v>143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75</v>
      </c>
      <c r="BK391" s="187">
        <f>ROUND(I391*H391,2)</f>
        <v>0</v>
      </c>
      <c r="BL391" s="19" t="s">
        <v>257</v>
      </c>
      <c r="BM391" s="186" t="s">
        <v>672</v>
      </c>
    </row>
    <row r="392" spans="1:65" s="2" customFormat="1">
      <c r="A392" s="33"/>
      <c r="B392" s="34"/>
      <c r="C392" s="35"/>
      <c r="D392" s="188" t="s">
        <v>152</v>
      </c>
      <c r="E392" s="35"/>
      <c r="F392" s="189" t="s">
        <v>673</v>
      </c>
      <c r="G392" s="35"/>
      <c r="H392" s="35"/>
      <c r="I392" s="35"/>
      <c r="J392" s="35"/>
      <c r="K392" s="35"/>
      <c r="L392" s="38"/>
      <c r="M392" s="190"/>
      <c r="N392" s="191"/>
      <c r="O392" s="63"/>
      <c r="P392" s="63"/>
      <c r="Q392" s="63"/>
      <c r="R392" s="63"/>
      <c r="S392" s="63"/>
      <c r="T392" s="64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9" t="s">
        <v>152</v>
      </c>
      <c r="AU392" s="19" t="s">
        <v>79</v>
      </c>
    </row>
    <row r="393" spans="1:65" s="12" customFormat="1" ht="22.9" customHeight="1">
      <c r="B393" s="161"/>
      <c r="C393" s="162"/>
      <c r="D393" s="163" t="s">
        <v>69</v>
      </c>
      <c r="E393" s="174" t="s">
        <v>674</v>
      </c>
      <c r="F393" s="174" t="s">
        <v>675</v>
      </c>
      <c r="G393" s="162"/>
      <c r="H393" s="162"/>
      <c r="I393" s="162"/>
      <c r="J393" s="175">
        <f>BK393</f>
        <v>0</v>
      </c>
      <c r="K393" s="162"/>
      <c r="L393" s="166"/>
      <c r="M393" s="167"/>
      <c r="N393" s="168"/>
      <c r="O393" s="168"/>
      <c r="P393" s="169">
        <f>SUM(P394:P426)</f>
        <v>90.436562000000009</v>
      </c>
      <c r="Q393" s="168"/>
      <c r="R393" s="169">
        <f>SUM(R394:R426)</f>
        <v>0.97578477999999991</v>
      </c>
      <c r="S393" s="168"/>
      <c r="T393" s="170">
        <f>SUM(T394:T426)</f>
        <v>0</v>
      </c>
      <c r="AR393" s="171" t="s">
        <v>79</v>
      </c>
      <c r="AT393" s="172" t="s">
        <v>69</v>
      </c>
      <c r="AU393" s="172" t="s">
        <v>75</v>
      </c>
      <c r="AY393" s="171" t="s">
        <v>143</v>
      </c>
      <c r="BK393" s="173">
        <f>SUM(BK394:BK426)</f>
        <v>0</v>
      </c>
    </row>
    <row r="394" spans="1:65" s="2" customFormat="1" ht="16.5" customHeight="1">
      <c r="A394" s="33"/>
      <c r="B394" s="34"/>
      <c r="C394" s="176" t="s">
        <v>676</v>
      </c>
      <c r="D394" s="176" t="s">
        <v>145</v>
      </c>
      <c r="E394" s="177" t="s">
        <v>677</v>
      </c>
      <c r="F394" s="178" t="s">
        <v>678</v>
      </c>
      <c r="G394" s="179" t="s">
        <v>158</v>
      </c>
      <c r="H394" s="180">
        <v>24.56</v>
      </c>
      <c r="I394" s="366"/>
      <c r="J394" s="181">
        <f>ROUND(I394*H394,2)</f>
        <v>0</v>
      </c>
      <c r="K394" s="178" t="s">
        <v>149</v>
      </c>
      <c r="L394" s="38"/>
      <c r="M394" s="182" t="s">
        <v>17</v>
      </c>
      <c r="N394" s="183" t="s">
        <v>41</v>
      </c>
      <c r="O394" s="184">
        <v>4.3999999999999997E-2</v>
      </c>
      <c r="P394" s="184">
        <f>O394*H394</f>
        <v>1.0806399999999998</v>
      </c>
      <c r="Q394" s="184">
        <v>2.9999999999999997E-4</v>
      </c>
      <c r="R394" s="184">
        <f>Q394*H394</f>
        <v>7.3679999999999987E-3</v>
      </c>
      <c r="S394" s="184">
        <v>0</v>
      </c>
      <c r="T394" s="18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86" t="s">
        <v>257</v>
      </c>
      <c r="AT394" s="186" t="s">
        <v>145</v>
      </c>
      <c r="AU394" s="186" t="s">
        <v>79</v>
      </c>
      <c r="AY394" s="19" t="s">
        <v>143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75</v>
      </c>
      <c r="BK394" s="187">
        <f>ROUND(I394*H394,2)</f>
        <v>0</v>
      </c>
      <c r="BL394" s="19" t="s">
        <v>257</v>
      </c>
      <c r="BM394" s="186" t="s">
        <v>679</v>
      </c>
    </row>
    <row r="395" spans="1:65" s="2" customFormat="1">
      <c r="A395" s="33"/>
      <c r="B395" s="34"/>
      <c r="C395" s="35"/>
      <c r="D395" s="188" t="s">
        <v>152</v>
      </c>
      <c r="E395" s="35"/>
      <c r="F395" s="189" t="s">
        <v>680</v>
      </c>
      <c r="G395" s="35"/>
      <c r="H395" s="35"/>
      <c r="I395" s="35"/>
      <c r="J395" s="35"/>
      <c r="K395" s="35"/>
      <c r="L395" s="38"/>
      <c r="M395" s="190"/>
      <c r="N395" s="191"/>
      <c r="O395" s="63"/>
      <c r="P395" s="63"/>
      <c r="Q395" s="63"/>
      <c r="R395" s="63"/>
      <c r="S395" s="63"/>
      <c r="T395" s="64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9" t="s">
        <v>152</v>
      </c>
      <c r="AU395" s="19" t="s">
        <v>79</v>
      </c>
    </row>
    <row r="396" spans="1:65" s="13" customFormat="1">
      <c r="B396" s="192"/>
      <c r="C396" s="193"/>
      <c r="D396" s="194" t="s">
        <v>154</v>
      </c>
      <c r="E396" s="195" t="s">
        <v>17</v>
      </c>
      <c r="F396" s="196" t="s">
        <v>652</v>
      </c>
      <c r="G396" s="193"/>
      <c r="H396" s="195" t="s">
        <v>17</v>
      </c>
      <c r="I396" s="193"/>
      <c r="J396" s="193"/>
      <c r="K396" s="193"/>
      <c r="L396" s="197"/>
      <c r="M396" s="198"/>
      <c r="N396" s="199"/>
      <c r="O396" s="199"/>
      <c r="P396" s="199"/>
      <c r="Q396" s="199"/>
      <c r="R396" s="199"/>
      <c r="S396" s="199"/>
      <c r="T396" s="200"/>
      <c r="AT396" s="201" t="s">
        <v>154</v>
      </c>
      <c r="AU396" s="201" t="s">
        <v>79</v>
      </c>
      <c r="AV396" s="13" t="s">
        <v>75</v>
      </c>
      <c r="AW396" s="13" t="s">
        <v>31</v>
      </c>
      <c r="AX396" s="13" t="s">
        <v>70</v>
      </c>
      <c r="AY396" s="201" t="s">
        <v>143</v>
      </c>
    </row>
    <row r="397" spans="1:65" s="14" customFormat="1">
      <c r="B397" s="202"/>
      <c r="C397" s="203"/>
      <c r="D397" s="194" t="s">
        <v>154</v>
      </c>
      <c r="E397" s="204" t="s">
        <v>17</v>
      </c>
      <c r="F397" s="205" t="s">
        <v>681</v>
      </c>
      <c r="G397" s="203"/>
      <c r="H397" s="206">
        <v>24.707999999999998</v>
      </c>
      <c r="I397" s="203"/>
      <c r="J397" s="203"/>
      <c r="K397" s="203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154</v>
      </c>
      <c r="AU397" s="211" t="s">
        <v>79</v>
      </c>
      <c r="AV397" s="14" t="s">
        <v>79</v>
      </c>
      <c r="AW397" s="14" t="s">
        <v>31</v>
      </c>
      <c r="AX397" s="14" t="s">
        <v>70</v>
      </c>
      <c r="AY397" s="211" t="s">
        <v>143</v>
      </c>
    </row>
    <row r="398" spans="1:65" s="14" customFormat="1">
      <c r="B398" s="202"/>
      <c r="C398" s="203"/>
      <c r="D398" s="194" t="s">
        <v>154</v>
      </c>
      <c r="E398" s="204" t="s">
        <v>17</v>
      </c>
      <c r="F398" s="205" t="s">
        <v>682</v>
      </c>
      <c r="G398" s="203"/>
      <c r="H398" s="206">
        <v>-0.39</v>
      </c>
      <c r="I398" s="203"/>
      <c r="J398" s="203"/>
      <c r="K398" s="203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154</v>
      </c>
      <c r="AU398" s="211" t="s">
        <v>79</v>
      </c>
      <c r="AV398" s="14" t="s">
        <v>79</v>
      </c>
      <c r="AW398" s="14" t="s">
        <v>31</v>
      </c>
      <c r="AX398" s="14" t="s">
        <v>70</v>
      </c>
      <c r="AY398" s="211" t="s">
        <v>143</v>
      </c>
    </row>
    <row r="399" spans="1:65" s="14" customFormat="1">
      <c r="B399" s="202"/>
      <c r="C399" s="203"/>
      <c r="D399" s="194" t="s">
        <v>154</v>
      </c>
      <c r="E399" s="204" t="s">
        <v>17</v>
      </c>
      <c r="F399" s="205" t="s">
        <v>683</v>
      </c>
      <c r="G399" s="203"/>
      <c r="H399" s="206">
        <v>0.24199999999999999</v>
      </c>
      <c r="I399" s="203"/>
      <c r="J399" s="203"/>
      <c r="K399" s="203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154</v>
      </c>
      <c r="AU399" s="211" t="s">
        <v>79</v>
      </c>
      <c r="AV399" s="14" t="s">
        <v>79</v>
      </c>
      <c r="AW399" s="14" t="s">
        <v>31</v>
      </c>
      <c r="AX399" s="14" t="s">
        <v>70</v>
      </c>
      <c r="AY399" s="211" t="s">
        <v>143</v>
      </c>
    </row>
    <row r="400" spans="1:65" s="15" customFormat="1">
      <c r="B400" s="212"/>
      <c r="C400" s="213"/>
      <c r="D400" s="194" t="s">
        <v>154</v>
      </c>
      <c r="E400" s="214" t="s">
        <v>17</v>
      </c>
      <c r="F400" s="215" t="s">
        <v>181</v>
      </c>
      <c r="G400" s="213"/>
      <c r="H400" s="216">
        <v>24.56</v>
      </c>
      <c r="I400" s="213"/>
      <c r="J400" s="213"/>
      <c r="K400" s="213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154</v>
      </c>
      <c r="AU400" s="221" t="s">
        <v>79</v>
      </c>
      <c r="AV400" s="15" t="s">
        <v>150</v>
      </c>
      <c r="AW400" s="15" t="s">
        <v>31</v>
      </c>
      <c r="AX400" s="15" t="s">
        <v>75</v>
      </c>
      <c r="AY400" s="221" t="s">
        <v>143</v>
      </c>
    </row>
    <row r="401" spans="1:65" s="2" customFormat="1" ht="24.2" customHeight="1">
      <c r="A401" s="33"/>
      <c r="B401" s="34"/>
      <c r="C401" s="176" t="s">
        <v>684</v>
      </c>
      <c r="D401" s="176" t="s">
        <v>145</v>
      </c>
      <c r="E401" s="177" t="s">
        <v>685</v>
      </c>
      <c r="F401" s="178" t="s">
        <v>686</v>
      </c>
      <c r="G401" s="179" t="s">
        <v>158</v>
      </c>
      <c r="H401" s="180">
        <v>93.522000000000006</v>
      </c>
      <c r="I401" s="366"/>
      <c r="J401" s="181">
        <f>ROUND(I401*H401,2)</f>
        <v>0</v>
      </c>
      <c r="K401" s="178" t="s">
        <v>149</v>
      </c>
      <c r="L401" s="38"/>
      <c r="M401" s="182" t="s">
        <v>17</v>
      </c>
      <c r="N401" s="183" t="s">
        <v>41</v>
      </c>
      <c r="O401" s="184">
        <v>0.68600000000000005</v>
      </c>
      <c r="P401" s="184">
        <f>O401*H401</f>
        <v>64.156092000000015</v>
      </c>
      <c r="Q401" s="184">
        <v>5.3E-3</v>
      </c>
      <c r="R401" s="184">
        <f>Q401*H401</f>
        <v>0.49566660000000001</v>
      </c>
      <c r="S401" s="184">
        <v>0</v>
      </c>
      <c r="T401" s="18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86" t="s">
        <v>257</v>
      </c>
      <c r="AT401" s="186" t="s">
        <v>145</v>
      </c>
      <c r="AU401" s="186" t="s">
        <v>79</v>
      </c>
      <c r="AY401" s="19" t="s">
        <v>143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75</v>
      </c>
      <c r="BK401" s="187">
        <f>ROUND(I401*H401,2)</f>
        <v>0</v>
      </c>
      <c r="BL401" s="19" t="s">
        <v>257</v>
      </c>
      <c r="BM401" s="186" t="s">
        <v>687</v>
      </c>
    </row>
    <row r="402" spans="1:65" s="2" customFormat="1">
      <c r="A402" s="33"/>
      <c r="B402" s="34"/>
      <c r="C402" s="35"/>
      <c r="D402" s="188" t="s">
        <v>152</v>
      </c>
      <c r="E402" s="35"/>
      <c r="F402" s="189" t="s">
        <v>688</v>
      </c>
      <c r="G402" s="35"/>
      <c r="H402" s="35"/>
      <c r="I402" s="35"/>
      <c r="J402" s="35"/>
      <c r="K402" s="35"/>
      <c r="L402" s="38"/>
      <c r="M402" s="190"/>
      <c r="N402" s="191"/>
      <c r="O402" s="63"/>
      <c r="P402" s="63"/>
      <c r="Q402" s="63"/>
      <c r="R402" s="63"/>
      <c r="S402" s="63"/>
      <c r="T402" s="64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9" t="s">
        <v>152</v>
      </c>
      <c r="AU402" s="19" t="s">
        <v>79</v>
      </c>
    </row>
    <row r="403" spans="1:65" s="13" customFormat="1">
      <c r="B403" s="192"/>
      <c r="C403" s="193"/>
      <c r="D403" s="194" t="s">
        <v>154</v>
      </c>
      <c r="E403" s="195" t="s">
        <v>17</v>
      </c>
      <c r="F403" s="196" t="s">
        <v>689</v>
      </c>
      <c r="G403" s="193"/>
      <c r="H403" s="195" t="s">
        <v>17</v>
      </c>
      <c r="I403" s="193"/>
      <c r="J403" s="193"/>
      <c r="K403" s="193"/>
      <c r="L403" s="197"/>
      <c r="M403" s="198"/>
      <c r="N403" s="199"/>
      <c r="O403" s="199"/>
      <c r="P403" s="199"/>
      <c r="Q403" s="199"/>
      <c r="R403" s="199"/>
      <c r="S403" s="199"/>
      <c r="T403" s="200"/>
      <c r="AT403" s="201" t="s">
        <v>154</v>
      </c>
      <c r="AU403" s="201" t="s">
        <v>79</v>
      </c>
      <c r="AV403" s="13" t="s">
        <v>75</v>
      </c>
      <c r="AW403" s="13" t="s">
        <v>31</v>
      </c>
      <c r="AX403" s="13" t="s">
        <v>70</v>
      </c>
      <c r="AY403" s="201" t="s">
        <v>143</v>
      </c>
    </row>
    <row r="404" spans="1:65" s="14" customFormat="1">
      <c r="B404" s="202"/>
      <c r="C404" s="203"/>
      <c r="D404" s="194" t="s">
        <v>154</v>
      </c>
      <c r="E404" s="204" t="s">
        <v>17</v>
      </c>
      <c r="F404" s="205" t="s">
        <v>690</v>
      </c>
      <c r="G404" s="203"/>
      <c r="H404" s="206">
        <v>64.116</v>
      </c>
      <c r="I404" s="203"/>
      <c r="J404" s="203"/>
      <c r="K404" s="203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154</v>
      </c>
      <c r="AU404" s="211" t="s">
        <v>79</v>
      </c>
      <c r="AV404" s="14" t="s">
        <v>79</v>
      </c>
      <c r="AW404" s="14" t="s">
        <v>31</v>
      </c>
      <c r="AX404" s="14" t="s">
        <v>70</v>
      </c>
      <c r="AY404" s="211" t="s">
        <v>143</v>
      </c>
    </row>
    <row r="405" spans="1:65" s="13" customFormat="1">
      <c r="B405" s="192"/>
      <c r="C405" s="193"/>
      <c r="D405" s="194" t="s">
        <v>154</v>
      </c>
      <c r="E405" s="195" t="s">
        <v>17</v>
      </c>
      <c r="F405" s="196" t="s">
        <v>691</v>
      </c>
      <c r="G405" s="193"/>
      <c r="H405" s="195" t="s">
        <v>17</v>
      </c>
      <c r="I405" s="193"/>
      <c r="J405" s="193"/>
      <c r="K405" s="193"/>
      <c r="L405" s="197"/>
      <c r="M405" s="198"/>
      <c r="N405" s="199"/>
      <c r="O405" s="199"/>
      <c r="P405" s="199"/>
      <c r="Q405" s="199"/>
      <c r="R405" s="199"/>
      <c r="S405" s="199"/>
      <c r="T405" s="200"/>
      <c r="AT405" s="201" t="s">
        <v>154</v>
      </c>
      <c r="AU405" s="201" t="s">
        <v>79</v>
      </c>
      <c r="AV405" s="13" t="s">
        <v>75</v>
      </c>
      <c r="AW405" s="13" t="s">
        <v>31</v>
      </c>
      <c r="AX405" s="13" t="s">
        <v>70</v>
      </c>
      <c r="AY405" s="201" t="s">
        <v>143</v>
      </c>
    </row>
    <row r="406" spans="1:65" s="14" customFormat="1">
      <c r="B406" s="202"/>
      <c r="C406" s="203"/>
      <c r="D406" s="194" t="s">
        <v>154</v>
      </c>
      <c r="E406" s="204" t="s">
        <v>17</v>
      </c>
      <c r="F406" s="205" t="s">
        <v>692</v>
      </c>
      <c r="G406" s="203"/>
      <c r="H406" s="206">
        <v>27.725999999999999</v>
      </c>
      <c r="I406" s="203"/>
      <c r="J406" s="203"/>
      <c r="K406" s="203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154</v>
      </c>
      <c r="AU406" s="211" t="s">
        <v>79</v>
      </c>
      <c r="AV406" s="14" t="s">
        <v>79</v>
      </c>
      <c r="AW406" s="14" t="s">
        <v>31</v>
      </c>
      <c r="AX406" s="14" t="s">
        <v>70</v>
      </c>
      <c r="AY406" s="211" t="s">
        <v>143</v>
      </c>
    </row>
    <row r="407" spans="1:65" s="14" customFormat="1">
      <c r="B407" s="202"/>
      <c r="C407" s="203"/>
      <c r="D407" s="194" t="s">
        <v>154</v>
      </c>
      <c r="E407" s="204" t="s">
        <v>17</v>
      </c>
      <c r="F407" s="205" t="s">
        <v>693</v>
      </c>
      <c r="G407" s="203"/>
      <c r="H407" s="206">
        <v>1.68</v>
      </c>
      <c r="I407" s="203"/>
      <c r="J407" s="203"/>
      <c r="K407" s="203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154</v>
      </c>
      <c r="AU407" s="211" t="s">
        <v>79</v>
      </c>
      <c r="AV407" s="14" t="s">
        <v>79</v>
      </c>
      <c r="AW407" s="14" t="s">
        <v>31</v>
      </c>
      <c r="AX407" s="14" t="s">
        <v>70</v>
      </c>
      <c r="AY407" s="211" t="s">
        <v>143</v>
      </c>
    </row>
    <row r="408" spans="1:65" s="15" customFormat="1">
      <c r="B408" s="212"/>
      <c r="C408" s="213"/>
      <c r="D408" s="194" t="s">
        <v>154</v>
      </c>
      <c r="E408" s="214" t="s">
        <v>17</v>
      </c>
      <c r="F408" s="215" t="s">
        <v>181</v>
      </c>
      <c r="G408" s="213"/>
      <c r="H408" s="216">
        <v>93.522000000000006</v>
      </c>
      <c r="I408" s="213"/>
      <c r="J408" s="213"/>
      <c r="K408" s="213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154</v>
      </c>
      <c r="AU408" s="221" t="s">
        <v>79</v>
      </c>
      <c r="AV408" s="15" t="s">
        <v>150</v>
      </c>
      <c r="AW408" s="15" t="s">
        <v>31</v>
      </c>
      <c r="AX408" s="15" t="s">
        <v>75</v>
      </c>
      <c r="AY408" s="221" t="s">
        <v>143</v>
      </c>
    </row>
    <row r="409" spans="1:65" s="2" customFormat="1" ht="24.2" customHeight="1">
      <c r="A409" s="33"/>
      <c r="B409" s="34"/>
      <c r="C409" s="176" t="s">
        <v>694</v>
      </c>
      <c r="D409" s="176" t="s">
        <v>145</v>
      </c>
      <c r="E409" s="177" t="s">
        <v>695</v>
      </c>
      <c r="F409" s="178" t="s">
        <v>696</v>
      </c>
      <c r="G409" s="179" t="s">
        <v>158</v>
      </c>
      <c r="H409" s="180">
        <v>24.56</v>
      </c>
      <c r="I409" s="366"/>
      <c r="J409" s="181">
        <f>ROUND(I409*H409,2)</f>
        <v>0</v>
      </c>
      <c r="K409" s="178" t="s">
        <v>149</v>
      </c>
      <c r="L409" s="38"/>
      <c r="M409" s="182" t="s">
        <v>17</v>
      </c>
      <c r="N409" s="183" t="s">
        <v>41</v>
      </c>
      <c r="O409" s="184">
        <v>0.746</v>
      </c>
      <c r="P409" s="184">
        <f>O409*H409</f>
        <v>18.321759999999998</v>
      </c>
      <c r="Q409" s="184">
        <v>5.1999999999999998E-3</v>
      </c>
      <c r="R409" s="184">
        <f>Q409*H409</f>
        <v>0.12771199999999999</v>
      </c>
      <c r="S409" s="184">
        <v>0</v>
      </c>
      <c r="T409" s="18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86" t="s">
        <v>257</v>
      </c>
      <c r="AT409" s="186" t="s">
        <v>145</v>
      </c>
      <c r="AU409" s="186" t="s">
        <v>79</v>
      </c>
      <c r="AY409" s="19" t="s">
        <v>143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75</v>
      </c>
      <c r="BK409" s="187">
        <f>ROUND(I409*H409,2)</f>
        <v>0</v>
      </c>
      <c r="BL409" s="19" t="s">
        <v>257</v>
      </c>
      <c r="BM409" s="186" t="s">
        <v>697</v>
      </c>
    </row>
    <row r="410" spans="1:65" s="2" customFormat="1">
      <c r="A410" s="33"/>
      <c r="B410" s="34"/>
      <c r="C410" s="35"/>
      <c r="D410" s="188" t="s">
        <v>152</v>
      </c>
      <c r="E410" s="35"/>
      <c r="F410" s="189" t="s">
        <v>698</v>
      </c>
      <c r="G410" s="35"/>
      <c r="H410" s="35"/>
      <c r="I410" s="35"/>
      <c r="J410" s="35"/>
      <c r="K410" s="35"/>
      <c r="L410" s="38"/>
      <c r="M410" s="190"/>
      <c r="N410" s="191"/>
      <c r="O410" s="63"/>
      <c r="P410" s="63"/>
      <c r="Q410" s="63"/>
      <c r="R410" s="63"/>
      <c r="S410" s="63"/>
      <c r="T410" s="64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9" t="s">
        <v>152</v>
      </c>
      <c r="AU410" s="19" t="s">
        <v>79</v>
      </c>
    </row>
    <row r="411" spans="1:65" s="2" customFormat="1" ht="16.5" customHeight="1">
      <c r="A411" s="33"/>
      <c r="B411" s="34"/>
      <c r="C411" s="222" t="s">
        <v>267</v>
      </c>
      <c r="D411" s="222" t="s">
        <v>263</v>
      </c>
      <c r="E411" s="223" t="s">
        <v>699</v>
      </c>
      <c r="F411" s="224" t="s">
        <v>700</v>
      </c>
      <c r="G411" s="225" t="s">
        <v>158</v>
      </c>
      <c r="H411" s="226">
        <v>27.015999999999998</v>
      </c>
      <c r="I411" s="367"/>
      <c r="J411" s="227">
        <f>ROUND(I411*H411,2)</f>
        <v>0</v>
      </c>
      <c r="K411" s="224" t="s">
        <v>149</v>
      </c>
      <c r="L411" s="228"/>
      <c r="M411" s="229" t="s">
        <v>17</v>
      </c>
      <c r="N411" s="230" t="s">
        <v>41</v>
      </c>
      <c r="O411" s="184">
        <v>0</v>
      </c>
      <c r="P411" s="184">
        <f>O411*H411</f>
        <v>0</v>
      </c>
      <c r="Q411" s="184">
        <v>1.26E-2</v>
      </c>
      <c r="R411" s="184">
        <f>Q411*H411</f>
        <v>0.34040159999999997</v>
      </c>
      <c r="S411" s="184">
        <v>0</v>
      </c>
      <c r="T411" s="185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86" t="s">
        <v>357</v>
      </c>
      <c r="AT411" s="186" t="s">
        <v>263</v>
      </c>
      <c r="AU411" s="186" t="s">
        <v>79</v>
      </c>
      <c r="AY411" s="19" t="s">
        <v>143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75</v>
      </c>
      <c r="BK411" s="187">
        <f>ROUND(I411*H411,2)</f>
        <v>0</v>
      </c>
      <c r="BL411" s="19" t="s">
        <v>257</v>
      </c>
      <c r="BM411" s="186" t="s">
        <v>701</v>
      </c>
    </row>
    <row r="412" spans="1:65" s="14" customFormat="1">
      <c r="B412" s="202"/>
      <c r="C412" s="203"/>
      <c r="D412" s="194" t="s">
        <v>154</v>
      </c>
      <c r="E412" s="203"/>
      <c r="F412" s="205" t="s">
        <v>702</v>
      </c>
      <c r="G412" s="203"/>
      <c r="H412" s="206">
        <v>27.015999999999998</v>
      </c>
      <c r="I412" s="203"/>
      <c r="J412" s="203"/>
      <c r="K412" s="203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154</v>
      </c>
      <c r="AU412" s="211" t="s">
        <v>79</v>
      </c>
      <c r="AV412" s="14" t="s">
        <v>79</v>
      </c>
      <c r="AW412" s="14" t="s">
        <v>4</v>
      </c>
      <c r="AX412" s="14" t="s">
        <v>75</v>
      </c>
      <c r="AY412" s="211" t="s">
        <v>143</v>
      </c>
    </row>
    <row r="413" spans="1:65" s="2" customFormat="1" ht="16.5" customHeight="1">
      <c r="A413" s="33"/>
      <c r="B413" s="34"/>
      <c r="C413" s="176" t="s">
        <v>274</v>
      </c>
      <c r="D413" s="176" t="s">
        <v>145</v>
      </c>
      <c r="E413" s="177" t="s">
        <v>703</v>
      </c>
      <c r="F413" s="178" t="s">
        <v>704</v>
      </c>
      <c r="G413" s="179" t="s">
        <v>164</v>
      </c>
      <c r="H413" s="180">
        <v>3.61</v>
      </c>
      <c r="I413" s="366"/>
      <c r="J413" s="181">
        <f>ROUND(I413*H413,2)</f>
        <v>0</v>
      </c>
      <c r="K413" s="178" t="s">
        <v>149</v>
      </c>
      <c r="L413" s="38"/>
      <c r="M413" s="182" t="s">
        <v>17</v>
      </c>
      <c r="N413" s="183" t="s">
        <v>41</v>
      </c>
      <c r="O413" s="184">
        <v>0.248</v>
      </c>
      <c r="P413" s="184">
        <f>O413*H413</f>
        <v>0.89527999999999996</v>
      </c>
      <c r="Q413" s="184">
        <v>2.0000000000000001E-4</v>
      </c>
      <c r="R413" s="184">
        <f>Q413*H413</f>
        <v>7.2199999999999999E-4</v>
      </c>
      <c r="S413" s="184">
        <v>0</v>
      </c>
      <c r="T413" s="18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86" t="s">
        <v>257</v>
      </c>
      <c r="AT413" s="186" t="s">
        <v>145</v>
      </c>
      <c r="AU413" s="186" t="s">
        <v>79</v>
      </c>
      <c r="AY413" s="19" t="s">
        <v>143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75</v>
      </c>
      <c r="BK413" s="187">
        <f>ROUND(I413*H413,2)</f>
        <v>0</v>
      </c>
      <c r="BL413" s="19" t="s">
        <v>257</v>
      </c>
      <c r="BM413" s="186" t="s">
        <v>705</v>
      </c>
    </row>
    <row r="414" spans="1:65" s="2" customFormat="1">
      <c r="A414" s="33"/>
      <c r="B414" s="34"/>
      <c r="C414" s="35"/>
      <c r="D414" s="188" t="s">
        <v>152</v>
      </c>
      <c r="E414" s="35"/>
      <c r="F414" s="189" t="s">
        <v>706</v>
      </c>
      <c r="G414" s="35"/>
      <c r="H414" s="35"/>
      <c r="I414" s="35"/>
      <c r="J414" s="35"/>
      <c r="K414" s="35"/>
      <c r="L414" s="38"/>
      <c r="M414" s="190"/>
      <c r="N414" s="191"/>
      <c r="O414" s="63"/>
      <c r="P414" s="63"/>
      <c r="Q414" s="63"/>
      <c r="R414" s="63"/>
      <c r="S414" s="63"/>
      <c r="T414" s="64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9" t="s">
        <v>152</v>
      </c>
      <c r="AU414" s="19" t="s">
        <v>79</v>
      </c>
    </row>
    <row r="415" spans="1:65" s="14" customFormat="1">
      <c r="B415" s="202"/>
      <c r="C415" s="203"/>
      <c r="D415" s="194" t="s">
        <v>154</v>
      </c>
      <c r="E415" s="204" t="s">
        <v>17</v>
      </c>
      <c r="F415" s="205" t="s">
        <v>707</v>
      </c>
      <c r="G415" s="203"/>
      <c r="H415" s="206">
        <v>3.61</v>
      </c>
      <c r="I415" s="203"/>
      <c r="J415" s="203"/>
      <c r="K415" s="203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154</v>
      </c>
      <c r="AU415" s="211" t="s">
        <v>79</v>
      </c>
      <c r="AV415" s="14" t="s">
        <v>79</v>
      </c>
      <c r="AW415" s="14" t="s">
        <v>31</v>
      </c>
      <c r="AX415" s="14" t="s">
        <v>75</v>
      </c>
      <c r="AY415" s="211" t="s">
        <v>143</v>
      </c>
    </row>
    <row r="416" spans="1:65" s="2" customFormat="1" ht="16.5" customHeight="1">
      <c r="A416" s="33"/>
      <c r="B416" s="34"/>
      <c r="C416" s="176" t="s">
        <v>272</v>
      </c>
      <c r="D416" s="176" t="s">
        <v>145</v>
      </c>
      <c r="E416" s="177" t="s">
        <v>708</v>
      </c>
      <c r="F416" s="178" t="s">
        <v>709</v>
      </c>
      <c r="G416" s="179" t="s">
        <v>164</v>
      </c>
      <c r="H416" s="180">
        <v>11.644</v>
      </c>
      <c r="I416" s="366"/>
      <c r="J416" s="181">
        <f>ROUND(I416*H416,2)</f>
        <v>0</v>
      </c>
      <c r="K416" s="178" t="s">
        <v>149</v>
      </c>
      <c r="L416" s="38"/>
      <c r="M416" s="182" t="s">
        <v>17</v>
      </c>
      <c r="N416" s="183" t="s">
        <v>41</v>
      </c>
      <c r="O416" s="184">
        <v>0.16</v>
      </c>
      <c r="P416" s="184">
        <f>O416*H416</f>
        <v>1.86304</v>
      </c>
      <c r="Q416" s="184">
        <v>1.8000000000000001E-4</v>
      </c>
      <c r="R416" s="184">
        <f>Q416*H416</f>
        <v>2.0959200000000002E-3</v>
      </c>
      <c r="S416" s="184">
        <v>0</v>
      </c>
      <c r="T416" s="18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86" t="s">
        <v>257</v>
      </c>
      <c r="AT416" s="186" t="s">
        <v>145</v>
      </c>
      <c r="AU416" s="186" t="s">
        <v>79</v>
      </c>
      <c r="AY416" s="19" t="s">
        <v>143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75</v>
      </c>
      <c r="BK416" s="187">
        <f>ROUND(I416*H416,2)</f>
        <v>0</v>
      </c>
      <c r="BL416" s="19" t="s">
        <v>257</v>
      </c>
      <c r="BM416" s="186" t="s">
        <v>710</v>
      </c>
    </row>
    <row r="417" spans="1:65" s="2" customFormat="1">
      <c r="A417" s="33"/>
      <c r="B417" s="34"/>
      <c r="C417" s="35"/>
      <c r="D417" s="188" t="s">
        <v>152</v>
      </c>
      <c r="E417" s="35"/>
      <c r="F417" s="189" t="s">
        <v>711</v>
      </c>
      <c r="G417" s="35"/>
      <c r="H417" s="35"/>
      <c r="I417" s="35"/>
      <c r="J417" s="35"/>
      <c r="K417" s="35"/>
      <c r="L417" s="38"/>
      <c r="M417" s="190"/>
      <c r="N417" s="191"/>
      <c r="O417" s="63"/>
      <c r="P417" s="63"/>
      <c r="Q417" s="63"/>
      <c r="R417" s="63"/>
      <c r="S417" s="63"/>
      <c r="T417" s="64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9" t="s">
        <v>152</v>
      </c>
      <c r="AU417" s="19" t="s">
        <v>79</v>
      </c>
    </row>
    <row r="418" spans="1:65" s="14" customFormat="1">
      <c r="B418" s="202"/>
      <c r="C418" s="203"/>
      <c r="D418" s="194" t="s">
        <v>154</v>
      </c>
      <c r="E418" s="204" t="s">
        <v>17</v>
      </c>
      <c r="F418" s="205" t="s">
        <v>712</v>
      </c>
      <c r="G418" s="203"/>
      <c r="H418" s="206">
        <v>11.644</v>
      </c>
      <c r="I418" s="203"/>
      <c r="J418" s="203"/>
      <c r="K418" s="203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154</v>
      </c>
      <c r="AU418" s="211" t="s">
        <v>79</v>
      </c>
      <c r="AV418" s="14" t="s">
        <v>79</v>
      </c>
      <c r="AW418" s="14" t="s">
        <v>31</v>
      </c>
      <c r="AX418" s="14" t="s">
        <v>75</v>
      </c>
      <c r="AY418" s="211" t="s">
        <v>143</v>
      </c>
    </row>
    <row r="419" spans="1:65" s="2" customFormat="1" ht="16.5" customHeight="1">
      <c r="A419" s="33"/>
      <c r="B419" s="34"/>
      <c r="C419" s="222" t="s">
        <v>298</v>
      </c>
      <c r="D419" s="222" t="s">
        <v>263</v>
      </c>
      <c r="E419" s="223" t="s">
        <v>713</v>
      </c>
      <c r="F419" s="224" t="s">
        <v>714</v>
      </c>
      <c r="G419" s="225" t="s">
        <v>164</v>
      </c>
      <c r="H419" s="226">
        <v>16.016999999999999</v>
      </c>
      <c r="I419" s="367"/>
      <c r="J419" s="227">
        <f>ROUND(I419*H419,2)</f>
        <v>0</v>
      </c>
      <c r="K419" s="224" t="s">
        <v>149</v>
      </c>
      <c r="L419" s="228"/>
      <c r="M419" s="229" t="s">
        <v>17</v>
      </c>
      <c r="N419" s="230" t="s">
        <v>41</v>
      </c>
      <c r="O419" s="184">
        <v>0</v>
      </c>
      <c r="P419" s="184">
        <f>O419*H419</f>
        <v>0</v>
      </c>
      <c r="Q419" s="184">
        <v>8.0000000000000007E-5</v>
      </c>
      <c r="R419" s="184">
        <f>Q419*H419</f>
        <v>1.2813600000000001E-3</v>
      </c>
      <c r="S419" s="184">
        <v>0</v>
      </c>
      <c r="T419" s="18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86" t="s">
        <v>357</v>
      </c>
      <c r="AT419" s="186" t="s">
        <v>263</v>
      </c>
      <c r="AU419" s="186" t="s">
        <v>79</v>
      </c>
      <c r="AY419" s="19" t="s">
        <v>143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75</v>
      </c>
      <c r="BK419" s="187">
        <f>ROUND(I419*H419,2)</f>
        <v>0</v>
      </c>
      <c r="BL419" s="19" t="s">
        <v>257</v>
      </c>
      <c r="BM419" s="186" t="s">
        <v>715</v>
      </c>
    </row>
    <row r="420" spans="1:65" s="14" customFormat="1">
      <c r="B420" s="202"/>
      <c r="C420" s="203"/>
      <c r="D420" s="194" t="s">
        <v>154</v>
      </c>
      <c r="E420" s="204" t="s">
        <v>17</v>
      </c>
      <c r="F420" s="205" t="s">
        <v>716</v>
      </c>
      <c r="G420" s="203"/>
      <c r="H420" s="206">
        <v>15.254</v>
      </c>
      <c r="I420" s="203"/>
      <c r="J420" s="203"/>
      <c r="K420" s="203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154</v>
      </c>
      <c r="AU420" s="211" t="s">
        <v>79</v>
      </c>
      <c r="AV420" s="14" t="s">
        <v>79</v>
      </c>
      <c r="AW420" s="14" t="s">
        <v>31</v>
      </c>
      <c r="AX420" s="14" t="s">
        <v>75</v>
      </c>
      <c r="AY420" s="211" t="s">
        <v>143</v>
      </c>
    </row>
    <row r="421" spans="1:65" s="14" customFormat="1">
      <c r="B421" s="202"/>
      <c r="C421" s="203"/>
      <c r="D421" s="194" t="s">
        <v>154</v>
      </c>
      <c r="E421" s="203"/>
      <c r="F421" s="205" t="s">
        <v>717</v>
      </c>
      <c r="G421" s="203"/>
      <c r="H421" s="206">
        <v>16.016999999999999</v>
      </c>
      <c r="I421" s="203"/>
      <c r="J421" s="203"/>
      <c r="K421" s="203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154</v>
      </c>
      <c r="AU421" s="211" t="s">
        <v>79</v>
      </c>
      <c r="AV421" s="14" t="s">
        <v>79</v>
      </c>
      <c r="AW421" s="14" t="s">
        <v>4</v>
      </c>
      <c r="AX421" s="14" t="s">
        <v>75</v>
      </c>
      <c r="AY421" s="211" t="s">
        <v>143</v>
      </c>
    </row>
    <row r="422" spans="1:65" s="2" customFormat="1" ht="16.5" customHeight="1">
      <c r="A422" s="33"/>
      <c r="B422" s="34"/>
      <c r="C422" s="176" t="s">
        <v>279</v>
      </c>
      <c r="D422" s="176" t="s">
        <v>145</v>
      </c>
      <c r="E422" s="177" t="s">
        <v>718</v>
      </c>
      <c r="F422" s="178" t="s">
        <v>719</v>
      </c>
      <c r="G422" s="179" t="s">
        <v>164</v>
      </c>
      <c r="H422" s="180">
        <v>17.91</v>
      </c>
      <c r="I422" s="366"/>
      <c r="J422" s="181">
        <f>ROUND(I422*H422,2)</f>
        <v>0</v>
      </c>
      <c r="K422" s="178" t="s">
        <v>149</v>
      </c>
      <c r="L422" s="38"/>
      <c r="M422" s="182" t="s">
        <v>17</v>
      </c>
      <c r="N422" s="183" t="s">
        <v>41</v>
      </c>
      <c r="O422" s="184">
        <v>5.5E-2</v>
      </c>
      <c r="P422" s="184">
        <f>O422*H422</f>
        <v>0.98504999999999998</v>
      </c>
      <c r="Q422" s="184">
        <v>3.0000000000000001E-5</v>
      </c>
      <c r="R422" s="184">
        <f>Q422*H422</f>
        <v>5.373E-4</v>
      </c>
      <c r="S422" s="184">
        <v>0</v>
      </c>
      <c r="T422" s="18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86" t="s">
        <v>257</v>
      </c>
      <c r="AT422" s="186" t="s">
        <v>145</v>
      </c>
      <c r="AU422" s="186" t="s">
        <v>79</v>
      </c>
      <c r="AY422" s="19" t="s">
        <v>143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75</v>
      </c>
      <c r="BK422" s="187">
        <f>ROUND(I422*H422,2)</f>
        <v>0</v>
      </c>
      <c r="BL422" s="19" t="s">
        <v>257</v>
      </c>
      <c r="BM422" s="186" t="s">
        <v>720</v>
      </c>
    </row>
    <row r="423" spans="1:65" s="2" customFormat="1">
      <c r="A423" s="33"/>
      <c r="B423" s="34"/>
      <c r="C423" s="35"/>
      <c r="D423" s="188" t="s">
        <v>152</v>
      </c>
      <c r="E423" s="35"/>
      <c r="F423" s="189" t="s">
        <v>721</v>
      </c>
      <c r="G423" s="35"/>
      <c r="H423" s="35"/>
      <c r="I423" s="35"/>
      <c r="J423" s="35"/>
      <c r="K423" s="35"/>
      <c r="L423" s="38"/>
      <c r="M423" s="190"/>
      <c r="N423" s="191"/>
      <c r="O423" s="63"/>
      <c r="P423" s="63"/>
      <c r="Q423" s="63"/>
      <c r="R423" s="63"/>
      <c r="S423" s="63"/>
      <c r="T423" s="64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9" t="s">
        <v>152</v>
      </c>
      <c r="AU423" s="19" t="s">
        <v>79</v>
      </c>
    </row>
    <row r="424" spans="1:65" s="14" customFormat="1">
      <c r="B424" s="202"/>
      <c r="C424" s="203"/>
      <c r="D424" s="194" t="s">
        <v>154</v>
      </c>
      <c r="E424" s="204" t="s">
        <v>17</v>
      </c>
      <c r="F424" s="205" t="s">
        <v>722</v>
      </c>
      <c r="G424" s="203"/>
      <c r="H424" s="206">
        <v>17.91</v>
      </c>
      <c r="I424" s="203"/>
      <c r="J424" s="203"/>
      <c r="K424" s="203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154</v>
      </c>
      <c r="AU424" s="211" t="s">
        <v>79</v>
      </c>
      <c r="AV424" s="14" t="s">
        <v>79</v>
      </c>
      <c r="AW424" s="14" t="s">
        <v>31</v>
      </c>
      <c r="AX424" s="14" t="s">
        <v>75</v>
      </c>
      <c r="AY424" s="211" t="s">
        <v>143</v>
      </c>
    </row>
    <row r="425" spans="1:65" s="2" customFormat="1" ht="24.2" customHeight="1">
      <c r="A425" s="33"/>
      <c r="B425" s="34"/>
      <c r="C425" s="176" t="s">
        <v>723</v>
      </c>
      <c r="D425" s="176" t="s">
        <v>145</v>
      </c>
      <c r="E425" s="177" t="s">
        <v>724</v>
      </c>
      <c r="F425" s="178" t="s">
        <v>725</v>
      </c>
      <c r="G425" s="179" t="s">
        <v>349</v>
      </c>
      <c r="H425" s="180">
        <v>2.0249999999999999</v>
      </c>
      <c r="I425" s="366"/>
      <c r="J425" s="181">
        <f>ROUND(I425*H425,2)</f>
        <v>0</v>
      </c>
      <c r="K425" s="178" t="s">
        <v>149</v>
      </c>
      <c r="L425" s="38"/>
      <c r="M425" s="182" t="s">
        <v>17</v>
      </c>
      <c r="N425" s="183" t="s">
        <v>41</v>
      </c>
      <c r="O425" s="184">
        <v>1.548</v>
      </c>
      <c r="P425" s="184">
        <f>O425*H425</f>
        <v>3.1347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86" t="s">
        <v>257</v>
      </c>
      <c r="AT425" s="186" t="s">
        <v>145</v>
      </c>
      <c r="AU425" s="186" t="s">
        <v>79</v>
      </c>
      <c r="AY425" s="19" t="s">
        <v>143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75</v>
      </c>
      <c r="BK425" s="187">
        <f>ROUND(I425*H425,2)</f>
        <v>0</v>
      </c>
      <c r="BL425" s="19" t="s">
        <v>257</v>
      </c>
      <c r="BM425" s="186" t="s">
        <v>726</v>
      </c>
    </row>
    <row r="426" spans="1:65" s="2" customFormat="1">
      <c r="A426" s="33"/>
      <c r="B426" s="34"/>
      <c r="C426" s="35"/>
      <c r="D426" s="188" t="s">
        <v>152</v>
      </c>
      <c r="E426" s="35"/>
      <c r="F426" s="189" t="s">
        <v>727</v>
      </c>
      <c r="G426" s="35"/>
      <c r="H426" s="35"/>
      <c r="I426" s="35"/>
      <c r="J426" s="35"/>
      <c r="K426" s="35"/>
      <c r="L426" s="38"/>
      <c r="M426" s="190"/>
      <c r="N426" s="191"/>
      <c r="O426" s="63"/>
      <c r="P426" s="63"/>
      <c r="Q426" s="63"/>
      <c r="R426" s="63"/>
      <c r="S426" s="63"/>
      <c r="T426" s="64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9" t="s">
        <v>152</v>
      </c>
      <c r="AU426" s="19" t="s">
        <v>79</v>
      </c>
    </row>
    <row r="427" spans="1:65" s="12" customFormat="1" ht="22.9" customHeight="1">
      <c r="B427" s="161"/>
      <c r="C427" s="162"/>
      <c r="D427" s="163" t="s">
        <v>69</v>
      </c>
      <c r="E427" s="174" t="s">
        <v>728</v>
      </c>
      <c r="F427" s="174" t="s">
        <v>729</v>
      </c>
      <c r="G427" s="162"/>
      <c r="H427" s="162"/>
      <c r="I427" s="162"/>
      <c r="J427" s="175">
        <f>BK427</f>
        <v>0</v>
      </c>
      <c r="K427" s="162"/>
      <c r="L427" s="166"/>
      <c r="M427" s="167"/>
      <c r="N427" s="168"/>
      <c r="O427" s="168"/>
      <c r="P427" s="169">
        <f>SUM(P428:P436)</f>
        <v>0.40559999999999996</v>
      </c>
      <c r="Q427" s="168"/>
      <c r="R427" s="169">
        <f>SUM(R428:R436)</f>
        <v>2.8800000000000001E-4</v>
      </c>
      <c r="S427" s="168"/>
      <c r="T427" s="170">
        <f>SUM(T428:T436)</f>
        <v>0</v>
      </c>
      <c r="AR427" s="171" t="s">
        <v>79</v>
      </c>
      <c r="AT427" s="172" t="s">
        <v>69</v>
      </c>
      <c r="AU427" s="172" t="s">
        <v>75</v>
      </c>
      <c r="AY427" s="171" t="s">
        <v>143</v>
      </c>
      <c r="BK427" s="173">
        <f>SUM(BK428:BK436)</f>
        <v>0</v>
      </c>
    </row>
    <row r="428" spans="1:65" s="2" customFormat="1" ht="16.5" customHeight="1">
      <c r="A428" s="33"/>
      <c r="B428" s="34"/>
      <c r="C428" s="176" t="s">
        <v>730</v>
      </c>
      <c r="D428" s="176" t="s">
        <v>145</v>
      </c>
      <c r="E428" s="177" t="s">
        <v>731</v>
      </c>
      <c r="F428" s="178" t="s">
        <v>732</v>
      </c>
      <c r="G428" s="179" t="s">
        <v>158</v>
      </c>
      <c r="H428" s="180">
        <v>1.2</v>
      </c>
      <c r="I428" s="366"/>
      <c r="J428" s="181">
        <f>ROUND(I428*H428,2)</f>
        <v>0</v>
      </c>
      <c r="K428" s="178" t="s">
        <v>149</v>
      </c>
      <c r="L428" s="38"/>
      <c r="M428" s="182" t="s">
        <v>17</v>
      </c>
      <c r="N428" s="183" t="s">
        <v>41</v>
      </c>
      <c r="O428" s="184">
        <v>0.16600000000000001</v>
      </c>
      <c r="P428" s="184">
        <f>O428*H428</f>
        <v>0.19920000000000002</v>
      </c>
      <c r="Q428" s="184">
        <v>1.2E-4</v>
      </c>
      <c r="R428" s="184">
        <f>Q428*H428</f>
        <v>1.44E-4</v>
      </c>
      <c r="S428" s="184">
        <v>0</v>
      </c>
      <c r="T428" s="18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86" t="s">
        <v>257</v>
      </c>
      <c r="AT428" s="186" t="s">
        <v>145</v>
      </c>
      <c r="AU428" s="186" t="s">
        <v>79</v>
      </c>
      <c r="AY428" s="19" t="s">
        <v>143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75</v>
      </c>
      <c r="BK428" s="187">
        <f>ROUND(I428*H428,2)</f>
        <v>0</v>
      </c>
      <c r="BL428" s="19" t="s">
        <v>257</v>
      </c>
      <c r="BM428" s="186" t="s">
        <v>733</v>
      </c>
    </row>
    <row r="429" spans="1:65" s="2" customFormat="1">
      <c r="A429" s="33"/>
      <c r="B429" s="34"/>
      <c r="C429" s="35"/>
      <c r="D429" s="188" t="s">
        <v>152</v>
      </c>
      <c r="E429" s="35"/>
      <c r="F429" s="189" t="s">
        <v>734</v>
      </c>
      <c r="G429" s="35"/>
      <c r="H429" s="35"/>
      <c r="I429" s="35"/>
      <c r="J429" s="35"/>
      <c r="K429" s="35"/>
      <c r="L429" s="38"/>
      <c r="M429" s="190"/>
      <c r="N429" s="191"/>
      <c r="O429" s="63"/>
      <c r="P429" s="63"/>
      <c r="Q429" s="63"/>
      <c r="R429" s="63"/>
      <c r="S429" s="63"/>
      <c r="T429" s="64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T429" s="19" t="s">
        <v>152</v>
      </c>
      <c r="AU429" s="19" t="s">
        <v>79</v>
      </c>
    </row>
    <row r="430" spans="1:65" s="13" customFormat="1">
      <c r="B430" s="192"/>
      <c r="C430" s="193"/>
      <c r="D430" s="194" t="s">
        <v>154</v>
      </c>
      <c r="E430" s="195" t="s">
        <v>17</v>
      </c>
      <c r="F430" s="196" t="s">
        <v>735</v>
      </c>
      <c r="G430" s="193"/>
      <c r="H430" s="195" t="s">
        <v>17</v>
      </c>
      <c r="I430" s="193"/>
      <c r="J430" s="193"/>
      <c r="K430" s="193"/>
      <c r="L430" s="197"/>
      <c r="M430" s="198"/>
      <c r="N430" s="199"/>
      <c r="O430" s="199"/>
      <c r="P430" s="199"/>
      <c r="Q430" s="199"/>
      <c r="R430" s="199"/>
      <c r="S430" s="199"/>
      <c r="T430" s="200"/>
      <c r="AT430" s="201" t="s">
        <v>154</v>
      </c>
      <c r="AU430" s="201" t="s">
        <v>79</v>
      </c>
      <c r="AV430" s="13" t="s">
        <v>75</v>
      </c>
      <c r="AW430" s="13" t="s">
        <v>31</v>
      </c>
      <c r="AX430" s="13" t="s">
        <v>70</v>
      </c>
      <c r="AY430" s="201" t="s">
        <v>143</v>
      </c>
    </row>
    <row r="431" spans="1:65" s="14" customFormat="1">
      <c r="B431" s="202"/>
      <c r="C431" s="203"/>
      <c r="D431" s="194" t="s">
        <v>154</v>
      </c>
      <c r="E431" s="204" t="s">
        <v>17</v>
      </c>
      <c r="F431" s="205" t="s">
        <v>736</v>
      </c>
      <c r="G431" s="203"/>
      <c r="H431" s="206">
        <v>1.2</v>
      </c>
      <c r="I431" s="203"/>
      <c r="J431" s="203"/>
      <c r="K431" s="203"/>
      <c r="L431" s="207"/>
      <c r="M431" s="208"/>
      <c r="N431" s="209"/>
      <c r="O431" s="209"/>
      <c r="P431" s="209"/>
      <c r="Q431" s="209"/>
      <c r="R431" s="209"/>
      <c r="S431" s="209"/>
      <c r="T431" s="210"/>
      <c r="AT431" s="211" t="s">
        <v>154</v>
      </c>
      <c r="AU431" s="211" t="s">
        <v>79</v>
      </c>
      <c r="AV431" s="14" t="s">
        <v>79</v>
      </c>
      <c r="AW431" s="14" t="s">
        <v>31</v>
      </c>
      <c r="AX431" s="14" t="s">
        <v>75</v>
      </c>
      <c r="AY431" s="211" t="s">
        <v>143</v>
      </c>
    </row>
    <row r="432" spans="1:65" s="2" customFormat="1" ht="16.5" customHeight="1">
      <c r="A432" s="33"/>
      <c r="B432" s="34"/>
      <c r="C432" s="176" t="s">
        <v>737</v>
      </c>
      <c r="D432" s="176" t="s">
        <v>145</v>
      </c>
      <c r="E432" s="177" t="s">
        <v>738</v>
      </c>
      <c r="F432" s="178" t="s">
        <v>739</v>
      </c>
      <c r="G432" s="179" t="s">
        <v>158</v>
      </c>
      <c r="H432" s="180">
        <v>1.2</v>
      </c>
      <c r="I432" s="366"/>
      <c r="J432" s="181">
        <f>ROUND(I432*H432,2)</f>
        <v>0</v>
      </c>
      <c r="K432" s="178" t="s">
        <v>149</v>
      </c>
      <c r="L432" s="38"/>
      <c r="M432" s="182" t="s">
        <v>17</v>
      </c>
      <c r="N432" s="183" t="s">
        <v>41</v>
      </c>
      <c r="O432" s="184">
        <v>0.17199999999999999</v>
      </c>
      <c r="P432" s="184">
        <f>O432*H432</f>
        <v>0.20639999999999997</v>
      </c>
      <c r="Q432" s="184">
        <v>1.2E-4</v>
      </c>
      <c r="R432" s="184">
        <f>Q432*H432</f>
        <v>1.44E-4</v>
      </c>
      <c r="S432" s="184">
        <v>0</v>
      </c>
      <c r="T432" s="18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86" t="s">
        <v>257</v>
      </c>
      <c r="AT432" s="186" t="s">
        <v>145</v>
      </c>
      <c r="AU432" s="186" t="s">
        <v>79</v>
      </c>
      <c r="AY432" s="19" t="s">
        <v>143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75</v>
      </c>
      <c r="BK432" s="187">
        <f>ROUND(I432*H432,2)</f>
        <v>0</v>
      </c>
      <c r="BL432" s="19" t="s">
        <v>257</v>
      </c>
      <c r="BM432" s="186" t="s">
        <v>740</v>
      </c>
    </row>
    <row r="433" spans="1:65" s="2" customFormat="1">
      <c r="A433" s="33"/>
      <c r="B433" s="34"/>
      <c r="C433" s="35"/>
      <c r="D433" s="188" t="s">
        <v>152</v>
      </c>
      <c r="E433" s="35"/>
      <c r="F433" s="189" t="s">
        <v>741</v>
      </c>
      <c r="G433" s="35"/>
      <c r="H433" s="35"/>
      <c r="I433" s="35"/>
      <c r="J433" s="35"/>
      <c r="K433" s="35"/>
      <c r="L433" s="38"/>
      <c r="M433" s="190"/>
      <c r="N433" s="191"/>
      <c r="O433" s="63"/>
      <c r="P433" s="63"/>
      <c r="Q433" s="63"/>
      <c r="R433" s="63"/>
      <c r="S433" s="63"/>
      <c r="T433" s="64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9" t="s">
        <v>152</v>
      </c>
      <c r="AU433" s="19" t="s">
        <v>79</v>
      </c>
    </row>
    <row r="434" spans="1:65" s="2" customFormat="1" ht="16.5" customHeight="1">
      <c r="A434" s="33"/>
      <c r="B434" s="34"/>
      <c r="C434" s="176" t="s">
        <v>284</v>
      </c>
      <c r="D434" s="176" t="s">
        <v>145</v>
      </c>
      <c r="E434" s="177" t="s">
        <v>742</v>
      </c>
      <c r="F434" s="178" t="s">
        <v>743</v>
      </c>
      <c r="G434" s="179" t="s">
        <v>158</v>
      </c>
      <c r="H434" s="180">
        <v>4.9950000000000001</v>
      </c>
      <c r="I434" s="366"/>
      <c r="J434" s="181">
        <f>ROUND(I434*H434,2)</f>
        <v>0</v>
      </c>
      <c r="K434" s="178" t="s">
        <v>17</v>
      </c>
      <c r="L434" s="38"/>
      <c r="M434" s="182" t="s">
        <v>17</v>
      </c>
      <c r="N434" s="183" t="s">
        <v>41</v>
      </c>
      <c r="O434" s="184">
        <v>0</v>
      </c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86" t="s">
        <v>257</v>
      </c>
      <c r="AT434" s="186" t="s">
        <v>145</v>
      </c>
      <c r="AU434" s="186" t="s">
        <v>79</v>
      </c>
      <c r="AY434" s="19" t="s">
        <v>143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75</v>
      </c>
      <c r="BK434" s="187">
        <f>ROUND(I434*H434,2)</f>
        <v>0</v>
      </c>
      <c r="BL434" s="19" t="s">
        <v>257</v>
      </c>
      <c r="BM434" s="186" t="s">
        <v>744</v>
      </c>
    </row>
    <row r="435" spans="1:65" s="13" customFormat="1">
      <c r="B435" s="192"/>
      <c r="C435" s="193"/>
      <c r="D435" s="194" t="s">
        <v>154</v>
      </c>
      <c r="E435" s="195" t="s">
        <v>17</v>
      </c>
      <c r="F435" s="196" t="s">
        <v>745</v>
      </c>
      <c r="G435" s="193"/>
      <c r="H435" s="195" t="s">
        <v>17</v>
      </c>
      <c r="I435" s="193"/>
      <c r="J435" s="193"/>
      <c r="K435" s="193"/>
      <c r="L435" s="197"/>
      <c r="M435" s="198"/>
      <c r="N435" s="199"/>
      <c r="O435" s="199"/>
      <c r="P435" s="199"/>
      <c r="Q435" s="199"/>
      <c r="R435" s="199"/>
      <c r="S435" s="199"/>
      <c r="T435" s="200"/>
      <c r="AT435" s="201" t="s">
        <v>154</v>
      </c>
      <c r="AU435" s="201" t="s">
        <v>79</v>
      </c>
      <c r="AV435" s="13" t="s">
        <v>75</v>
      </c>
      <c r="AW435" s="13" t="s">
        <v>31</v>
      </c>
      <c r="AX435" s="13" t="s">
        <v>70</v>
      </c>
      <c r="AY435" s="201" t="s">
        <v>143</v>
      </c>
    </row>
    <row r="436" spans="1:65" s="14" customFormat="1">
      <c r="B436" s="202"/>
      <c r="C436" s="203"/>
      <c r="D436" s="194" t="s">
        <v>154</v>
      </c>
      <c r="E436" s="204" t="s">
        <v>17</v>
      </c>
      <c r="F436" s="205" t="s">
        <v>746</v>
      </c>
      <c r="G436" s="203"/>
      <c r="H436" s="206">
        <v>4.9950000000000001</v>
      </c>
      <c r="I436" s="203"/>
      <c r="J436" s="203"/>
      <c r="K436" s="203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154</v>
      </c>
      <c r="AU436" s="211" t="s">
        <v>79</v>
      </c>
      <c r="AV436" s="14" t="s">
        <v>79</v>
      </c>
      <c r="AW436" s="14" t="s">
        <v>31</v>
      </c>
      <c r="AX436" s="14" t="s">
        <v>75</v>
      </c>
      <c r="AY436" s="211" t="s">
        <v>143</v>
      </c>
    </row>
    <row r="437" spans="1:65" s="12" customFormat="1" ht="22.9" customHeight="1">
      <c r="B437" s="161"/>
      <c r="C437" s="162"/>
      <c r="D437" s="163" t="s">
        <v>69</v>
      </c>
      <c r="E437" s="174" t="s">
        <v>747</v>
      </c>
      <c r="F437" s="174" t="s">
        <v>748</v>
      </c>
      <c r="G437" s="162"/>
      <c r="H437" s="162"/>
      <c r="I437" s="162"/>
      <c r="J437" s="175">
        <f>BK437</f>
        <v>0</v>
      </c>
      <c r="K437" s="162"/>
      <c r="L437" s="166"/>
      <c r="M437" s="167"/>
      <c r="N437" s="168"/>
      <c r="O437" s="168"/>
      <c r="P437" s="169">
        <f>SUM(P438:P462)</f>
        <v>7.3231330000000003</v>
      </c>
      <c r="Q437" s="168"/>
      <c r="R437" s="169">
        <f>SUM(R438:R462)</f>
        <v>5.5814470000000005E-2</v>
      </c>
      <c r="S437" s="168"/>
      <c r="T437" s="170">
        <f>SUM(T438:T462)</f>
        <v>3.5445399999999997E-3</v>
      </c>
      <c r="AR437" s="171" t="s">
        <v>79</v>
      </c>
      <c r="AT437" s="172" t="s">
        <v>69</v>
      </c>
      <c r="AU437" s="172" t="s">
        <v>75</v>
      </c>
      <c r="AY437" s="171" t="s">
        <v>143</v>
      </c>
      <c r="BK437" s="173">
        <f>SUM(BK438:BK462)</f>
        <v>0</v>
      </c>
    </row>
    <row r="438" spans="1:65" s="2" customFormat="1" ht="16.5" customHeight="1">
      <c r="A438" s="33"/>
      <c r="B438" s="34"/>
      <c r="C438" s="176" t="s">
        <v>749</v>
      </c>
      <c r="D438" s="176" t="s">
        <v>145</v>
      </c>
      <c r="E438" s="177" t="s">
        <v>750</v>
      </c>
      <c r="F438" s="178" t="s">
        <v>751</v>
      </c>
      <c r="G438" s="179" t="s">
        <v>158</v>
      </c>
      <c r="H438" s="180">
        <v>11.433999999999999</v>
      </c>
      <c r="I438" s="366"/>
      <c r="J438" s="181">
        <f>ROUND(I438*H438,2)</f>
        <v>0</v>
      </c>
      <c r="K438" s="178" t="s">
        <v>149</v>
      </c>
      <c r="L438" s="38"/>
      <c r="M438" s="182" t="s">
        <v>17</v>
      </c>
      <c r="N438" s="183" t="s">
        <v>41</v>
      </c>
      <c r="O438" s="184">
        <v>7.3999999999999996E-2</v>
      </c>
      <c r="P438" s="184">
        <f>O438*H438</f>
        <v>0.84611599999999987</v>
      </c>
      <c r="Q438" s="184">
        <v>1E-3</v>
      </c>
      <c r="R438" s="184">
        <f>Q438*H438</f>
        <v>1.1434E-2</v>
      </c>
      <c r="S438" s="184">
        <v>3.1E-4</v>
      </c>
      <c r="T438" s="185">
        <f>S438*H438</f>
        <v>3.5445399999999997E-3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86" t="s">
        <v>257</v>
      </c>
      <c r="AT438" s="186" t="s">
        <v>145</v>
      </c>
      <c r="AU438" s="186" t="s">
        <v>79</v>
      </c>
      <c r="AY438" s="19" t="s">
        <v>143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75</v>
      </c>
      <c r="BK438" s="187">
        <f>ROUND(I438*H438,2)</f>
        <v>0</v>
      </c>
      <c r="BL438" s="19" t="s">
        <v>257</v>
      </c>
      <c r="BM438" s="186" t="s">
        <v>752</v>
      </c>
    </row>
    <row r="439" spans="1:65" s="2" customFormat="1">
      <c r="A439" s="33"/>
      <c r="B439" s="34"/>
      <c r="C439" s="35"/>
      <c r="D439" s="188" t="s">
        <v>152</v>
      </c>
      <c r="E439" s="35"/>
      <c r="F439" s="189" t="s">
        <v>753</v>
      </c>
      <c r="G439" s="35"/>
      <c r="H439" s="35"/>
      <c r="I439" s="35"/>
      <c r="J439" s="35"/>
      <c r="K439" s="35"/>
      <c r="L439" s="38"/>
      <c r="M439" s="190"/>
      <c r="N439" s="191"/>
      <c r="O439" s="63"/>
      <c r="P439" s="63"/>
      <c r="Q439" s="63"/>
      <c r="R439" s="63"/>
      <c r="S439" s="63"/>
      <c r="T439" s="64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9" t="s">
        <v>152</v>
      </c>
      <c r="AU439" s="19" t="s">
        <v>79</v>
      </c>
    </row>
    <row r="440" spans="1:65" s="13" customFormat="1">
      <c r="B440" s="192"/>
      <c r="C440" s="193"/>
      <c r="D440" s="194" t="s">
        <v>154</v>
      </c>
      <c r="E440" s="195" t="s">
        <v>17</v>
      </c>
      <c r="F440" s="196" t="s">
        <v>754</v>
      </c>
      <c r="G440" s="193"/>
      <c r="H440" s="195" t="s">
        <v>17</v>
      </c>
      <c r="I440" s="193"/>
      <c r="J440" s="193"/>
      <c r="K440" s="193"/>
      <c r="L440" s="197"/>
      <c r="M440" s="198"/>
      <c r="N440" s="199"/>
      <c r="O440" s="199"/>
      <c r="P440" s="199"/>
      <c r="Q440" s="199"/>
      <c r="R440" s="199"/>
      <c r="S440" s="199"/>
      <c r="T440" s="200"/>
      <c r="AT440" s="201" t="s">
        <v>154</v>
      </c>
      <c r="AU440" s="201" t="s">
        <v>79</v>
      </c>
      <c r="AV440" s="13" t="s">
        <v>75</v>
      </c>
      <c r="AW440" s="13" t="s">
        <v>31</v>
      </c>
      <c r="AX440" s="13" t="s">
        <v>70</v>
      </c>
      <c r="AY440" s="201" t="s">
        <v>143</v>
      </c>
    </row>
    <row r="441" spans="1:65" s="13" customFormat="1">
      <c r="B441" s="192"/>
      <c r="C441" s="193"/>
      <c r="D441" s="194" t="s">
        <v>154</v>
      </c>
      <c r="E441" s="195" t="s">
        <v>17</v>
      </c>
      <c r="F441" s="196" t="s">
        <v>545</v>
      </c>
      <c r="G441" s="193"/>
      <c r="H441" s="195" t="s">
        <v>17</v>
      </c>
      <c r="I441" s="193"/>
      <c r="J441" s="193"/>
      <c r="K441" s="193"/>
      <c r="L441" s="197"/>
      <c r="M441" s="198"/>
      <c r="N441" s="199"/>
      <c r="O441" s="199"/>
      <c r="P441" s="199"/>
      <c r="Q441" s="199"/>
      <c r="R441" s="199"/>
      <c r="S441" s="199"/>
      <c r="T441" s="200"/>
      <c r="AT441" s="201" t="s">
        <v>154</v>
      </c>
      <c r="AU441" s="201" t="s">
        <v>79</v>
      </c>
      <c r="AV441" s="13" t="s">
        <v>75</v>
      </c>
      <c r="AW441" s="13" t="s">
        <v>31</v>
      </c>
      <c r="AX441" s="13" t="s">
        <v>70</v>
      </c>
      <c r="AY441" s="201" t="s">
        <v>143</v>
      </c>
    </row>
    <row r="442" spans="1:65" s="14" customFormat="1">
      <c r="B442" s="202"/>
      <c r="C442" s="203"/>
      <c r="D442" s="194" t="s">
        <v>154</v>
      </c>
      <c r="E442" s="204" t="s">
        <v>17</v>
      </c>
      <c r="F442" s="205" t="s">
        <v>755</v>
      </c>
      <c r="G442" s="203"/>
      <c r="H442" s="206">
        <v>0.85699999999999998</v>
      </c>
      <c r="I442" s="203"/>
      <c r="J442" s="203"/>
      <c r="K442" s="203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154</v>
      </c>
      <c r="AU442" s="211" t="s">
        <v>79</v>
      </c>
      <c r="AV442" s="14" t="s">
        <v>79</v>
      </c>
      <c r="AW442" s="14" t="s">
        <v>31</v>
      </c>
      <c r="AX442" s="14" t="s">
        <v>70</v>
      </c>
      <c r="AY442" s="211" t="s">
        <v>143</v>
      </c>
    </row>
    <row r="443" spans="1:65" s="14" customFormat="1">
      <c r="B443" s="202"/>
      <c r="C443" s="203"/>
      <c r="D443" s="194" t="s">
        <v>154</v>
      </c>
      <c r="E443" s="204" t="s">
        <v>17</v>
      </c>
      <c r="F443" s="205" t="s">
        <v>756</v>
      </c>
      <c r="G443" s="203"/>
      <c r="H443" s="206">
        <v>0.72899999999999998</v>
      </c>
      <c r="I443" s="203"/>
      <c r="J443" s="203"/>
      <c r="K443" s="203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154</v>
      </c>
      <c r="AU443" s="211" t="s">
        <v>79</v>
      </c>
      <c r="AV443" s="14" t="s">
        <v>79</v>
      </c>
      <c r="AW443" s="14" t="s">
        <v>31</v>
      </c>
      <c r="AX443" s="14" t="s">
        <v>70</v>
      </c>
      <c r="AY443" s="211" t="s">
        <v>143</v>
      </c>
    </row>
    <row r="444" spans="1:65" s="14" customFormat="1">
      <c r="B444" s="202"/>
      <c r="C444" s="203"/>
      <c r="D444" s="194" t="s">
        <v>154</v>
      </c>
      <c r="E444" s="204" t="s">
        <v>17</v>
      </c>
      <c r="F444" s="205" t="s">
        <v>757</v>
      </c>
      <c r="G444" s="203"/>
      <c r="H444" s="206">
        <v>0.35899999999999999</v>
      </c>
      <c r="I444" s="203"/>
      <c r="J444" s="203"/>
      <c r="K444" s="203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154</v>
      </c>
      <c r="AU444" s="211" t="s">
        <v>79</v>
      </c>
      <c r="AV444" s="14" t="s">
        <v>79</v>
      </c>
      <c r="AW444" s="14" t="s">
        <v>31</v>
      </c>
      <c r="AX444" s="14" t="s">
        <v>70</v>
      </c>
      <c r="AY444" s="211" t="s">
        <v>143</v>
      </c>
    </row>
    <row r="445" spans="1:65" s="14" customFormat="1">
      <c r="B445" s="202"/>
      <c r="C445" s="203"/>
      <c r="D445" s="194" t="s">
        <v>154</v>
      </c>
      <c r="E445" s="204" t="s">
        <v>17</v>
      </c>
      <c r="F445" s="205" t="s">
        <v>758</v>
      </c>
      <c r="G445" s="203"/>
      <c r="H445" s="206">
        <v>0.85699999999999998</v>
      </c>
      <c r="I445" s="203"/>
      <c r="J445" s="203"/>
      <c r="K445" s="203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154</v>
      </c>
      <c r="AU445" s="211" t="s">
        <v>79</v>
      </c>
      <c r="AV445" s="14" t="s">
        <v>79</v>
      </c>
      <c r="AW445" s="14" t="s">
        <v>31</v>
      </c>
      <c r="AX445" s="14" t="s">
        <v>70</v>
      </c>
      <c r="AY445" s="211" t="s">
        <v>143</v>
      </c>
    </row>
    <row r="446" spans="1:65" s="14" customFormat="1">
      <c r="B446" s="202"/>
      <c r="C446" s="203"/>
      <c r="D446" s="194" t="s">
        <v>154</v>
      </c>
      <c r="E446" s="204" t="s">
        <v>17</v>
      </c>
      <c r="F446" s="205" t="s">
        <v>759</v>
      </c>
      <c r="G446" s="203"/>
      <c r="H446" s="206">
        <v>1.0349999999999999</v>
      </c>
      <c r="I446" s="203"/>
      <c r="J446" s="203"/>
      <c r="K446" s="203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154</v>
      </c>
      <c r="AU446" s="211" t="s">
        <v>79</v>
      </c>
      <c r="AV446" s="14" t="s">
        <v>79</v>
      </c>
      <c r="AW446" s="14" t="s">
        <v>31</v>
      </c>
      <c r="AX446" s="14" t="s">
        <v>70</v>
      </c>
      <c r="AY446" s="211" t="s">
        <v>143</v>
      </c>
    </row>
    <row r="447" spans="1:65" s="16" customFormat="1">
      <c r="B447" s="232"/>
      <c r="C447" s="233"/>
      <c r="D447" s="194" t="s">
        <v>154</v>
      </c>
      <c r="E447" s="234" t="s">
        <v>17</v>
      </c>
      <c r="F447" s="235" t="s">
        <v>760</v>
      </c>
      <c r="G447" s="233"/>
      <c r="H447" s="236">
        <v>3.8369999999999997</v>
      </c>
      <c r="I447" s="233"/>
      <c r="J447" s="233"/>
      <c r="K447" s="233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154</v>
      </c>
      <c r="AU447" s="241" t="s">
        <v>79</v>
      </c>
      <c r="AV447" s="16" t="s">
        <v>95</v>
      </c>
      <c r="AW447" s="16" t="s">
        <v>31</v>
      </c>
      <c r="AX447" s="16" t="s">
        <v>70</v>
      </c>
      <c r="AY447" s="241" t="s">
        <v>143</v>
      </c>
    </row>
    <row r="448" spans="1:65" s="13" customFormat="1">
      <c r="B448" s="192"/>
      <c r="C448" s="193"/>
      <c r="D448" s="194" t="s">
        <v>154</v>
      </c>
      <c r="E448" s="195" t="s">
        <v>17</v>
      </c>
      <c r="F448" s="196" t="s">
        <v>761</v>
      </c>
      <c r="G448" s="193"/>
      <c r="H448" s="195" t="s">
        <v>17</v>
      </c>
      <c r="I448" s="193"/>
      <c r="J448" s="193"/>
      <c r="K448" s="193"/>
      <c r="L448" s="197"/>
      <c r="M448" s="198"/>
      <c r="N448" s="199"/>
      <c r="O448" s="199"/>
      <c r="P448" s="199"/>
      <c r="Q448" s="199"/>
      <c r="R448" s="199"/>
      <c r="S448" s="199"/>
      <c r="T448" s="200"/>
      <c r="AT448" s="201" t="s">
        <v>154</v>
      </c>
      <c r="AU448" s="201" t="s">
        <v>79</v>
      </c>
      <c r="AV448" s="13" t="s">
        <v>75</v>
      </c>
      <c r="AW448" s="13" t="s">
        <v>31</v>
      </c>
      <c r="AX448" s="13" t="s">
        <v>70</v>
      </c>
      <c r="AY448" s="201" t="s">
        <v>143</v>
      </c>
    </row>
    <row r="449" spans="1:65" s="13" customFormat="1">
      <c r="B449" s="192"/>
      <c r="C449" s="193"/>
      <c r="D449" s="194" t="s">
        <v>154</v>
      </c>
      <c r="E449" s="195" t="s">
        <v>17</v>
      </c>
      <c r="F449" s="196" t="s">
        <v>209</v>
      </c>
      <c r="G449" s="193"/>
      <c r="H449" s="195" t="s">
        <v>17</v>
      </c>
      <c r="I449" s="193"/>
      <c r="J449" s="193"/>
      <c r="K449" s="193"/>
      <c r="L449" s="197"/>
      <c r="M449" s="198"/>
      <c r="N449" s="199"/>
      <c r="O449" s="199"/>
      <c r="P449" s="199"/>
      <c r="Q449" s="199"/>
      <c r="R449" s="199"/>
      <c r="S449" s="199"/>
      <c r="T449" s="200"/>
      <c r="AT449" s="201" t="s">
        <v>154</v>
      </c>
      <c r="AU449" s="201" t="s">
        <v>79</v>
      </c>
      <c r="AV449" s="13" t="s">
        <v>75</v>
      </c>
      <c r="AW449" s="13" t="s">
        <v>31</v>
      </c>
      <c r="AX449" s="13" t="s">
        <v>70</v>
      </c>
      <c r="AY449" s="201" t="s">
        <v>143</v>
      </c>
    </row>
    <row r="450" spans="1:65" s="14" customFormat="1">
      <c r="B450" s="202"/>
      <c r="C450" s="203"/>
      <c r="D450" s="194" t="s">
        <v>154</v>
      </c>
      <c r="E450" s="204" t="s">
        <v>17</v>
      </c>
      <c r="F450" s="205" t="s">
        <v>762</v>
      </c>
      <c r="G450" s="203"/>
      <c r="H450" s="206">
        <v>7.5970000000000004</v>
      </c>
      <c r="I450" s="203"/>
      <c r="J450" s="203"/>
      <c r="K450" s="203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154</v>
      </c>
      <c r="AU450" s="211" t="s">
        <v>79</v>
      </c>
      <c r="AV450" s="14" t="s">
        <v>79</v>
      </c>
      <c r="AW450" s="14" t="s">
        <v>31</v>
      </c>
      <c r="AX450" s="14" t="s">
        <v>70</v>
      </c>
      <c r="AY450" s="211" t="s">
        <v>143</v>
      </c>
    </row>
    <row r="451" spans="1:65" s="16" customFormat="1">
      <c r="B451" s="232"/>
      <c r="C451" s="233"/>
      <c r="D451" s="194" t="s">
        <v>154</v>
      </c>
      <c r="E451" s="234" t="s">
        <v>17</v>
      </c>
      <c r="F451" s="235" t="s">
        <v>760</v>
      </c>
      <c r="G451" s="233"/>
      <c r="H451" s="236">
        <v>7.5970000000000004</v>
      </c>
      <c r="I451" s="233"/>
      <c r="J451" s="233"/>
      <c r="K451" s="233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154</v>
      </c>
      <c r="AU451" s="241" t="s">
        <v>79</v>
      </c>
      <c r="AV451" s="16" t="s">
        <v>95</v>
      </c>
      <c r="AW451" s="16" t="s">
        <v>31</v>
      </c>
      <c r="AX451" s="16" t="s">
        <v>70</v>
      </c>
      <c r="AY451" s="241" t="s">
        <v>143</v>
      </c>
    </row>
    <row r="452" spans="1:65" s="15" customFormat="1">
      <c r="B452" s="212"/>
      <c r="C452" s="213"/>
      <c r="D452" s="194" t="s">
        <v>154</v>
      </c>
      <c r="E452" s="214" t="s">
        <v>17</v>
      </c>
      <c r="F452" s="215" t="s">
        <v>181</v>
      </c>
      <c r="G452" s="213"/>
      <c r="H452" s="216">
        <v>11.434000000000001</v>
      </c>
      <c r="I452" s="213"/>
      <c r="J452" s="213"/>
      <c r="K452" s="213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154</v>
      </c>
      <c r="AU452" s="221" t="s">
        <v>79</v>
      </c>
      <c r="AV452" s="15" t="s">
        <v>150</v>
      </c>
      <c r="AW452" s="15" t="s">
        <v>31</v>
      </c>
      <c r="AX452" s="15" t="s">
        <v>75</v>
      </c>
      <c r="AY452" s="221" t="s">
        <v>143</v>
      </c>
    </row>
    <row r="453" spans="1:65" s="2" customFormat="1" ht="16.5" customHeight="1">
      <c r="A453" s="33"/>
      <c r="B453" s="34"/>
      <c r="C453" s="176" t="s">
        <v>290</v>
      </c>
      <c r="D453" s="176" t="s">
        <v>145</v>
      </c>
      <c r="E453" s="177" t="s">
        <v>763</v>
      </c>
      <c r="F453" s="178" t="s">
        <v>764</v>
      </c>
      <c r="G453" s="179" t="s">
        <v>158</v>
      </c>
      <c r="H453" s="180">
        <v>33.250999999999998</v>
      </c>
      <c r="I453" s="366"/>
      <c r="J453" s="181">
        <f>ROUND(I453*H453,2)</f>
        <v>0</v>
      </c>
      <c r="K453" s="178" t="s">
        <v>149</v>
      </c>
      <c r="L453" s="38"/>
      <c r="M453" s="182" t="s">
        <v>17</v>
      </c>
      <c r="N453" s="183" t="s">
        <v>41</v>
      </c>
      <c r="O453" s="184">
        <v>3.3000000000000002E-2</v>
      </c>
      <c r="P453" s="184">
        <f>O453*H453</f>
        <v>1.097283</v>
      </c>
      <c r="Q453" s="184">
        <v>2.0000000000000001E-4</v>
      </c>
      <c r="R453" s="184">
        <f>Q453*H453</f>
        <v>6.6502000000000002E-3</v>
      </c>
      <c r="S453" s="184">
        <v>0</v>
      </c>
      <c r="T453" s="18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86" t="s">
        <v>257</v>
      </c>
      <c r="AT453" s="186" t="s">
        <v>145</v>
      </c>
      <c r="AU453" s="186" t="s">
        <v>79</v>
      </c>
      <c r="AY453" s="19" t="s">
        <v>143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75</v>
      </c>
      <c r="BK453" s="187">
        <f>ROUND(I453*H453,2)</f>
        <v>0</v>
      </c>
      <c r="BL453" s="19" t="s">
        <v>257</v>
      </c>
      <c r="BM453" s="186" t="s">
        <v>765</v>
      </c>
    </row>
    <row r="454" spans="1:65" s="2" customFormat="1">
      <c r="A454" s="33"/>
      <c r="B454" s="34"/>
      <c r="C454" s="35"/>
      <c r="D454" s="188" t="s">
        <v>152</v>
      </c>
      <c r="E454" s="35"/>
      <c r="F454" s="189" t="s">
        <v>766</v>
      </c>
      <c r="G454" s="35"/>
      <c r="H454" s="35"/>
      <c r="I454" s="35"/>
      <c r="J454" s="35"/>
      <c r="K454" s="35"/>
      <c r="L454" s="38"/>
      <c r="M454" s="190"/>
      <c r="N454" s="191"/>
      <c r="O454" s="63"/>
      <c r="P454" s="63"/>
      <c r="Q454" s="63"/>
      <c r="R454" s="63"/>
      <c r="S454" s="63"/>
      <c r="T454" s="64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9" t="s">
        <v>152</v>
      </c>
      <c r="AU454" s="19" t="s">
        <v>79</v>
      </c>
    </row>
    <row r="455" spans="1:65" s="2" customFormat="1" ht="19.5">
      <c r="A455" s="33"/>
      <c r="B455" s="34"/>
      <c r="C455" s="35"/>
      <c r="D455" s="194" t="s">
        <v>362</v>
      </c>
      <c r="E455" s="35"/>
      <c r="F455" s="231" t="s">
        <v>767</v>
      </c>
      <c r="G455" s="35"/>
      <c r="H455" s="35"/>
      <c r="I455" s="35"/>
      <c r="J455" s="35"/>
      <c r="K455" s="35"/>
      <c r="L455" s="38"/>
      <c r="M455" s="190"/>
      <c r="N455" s="191"/>
      <c r="O455" s="63"/>
      <c r="P455" s="63"/>
      <c r="Q455" s="63"/>
      <c r="R455" s="63"/>
      <c r="S455" s="63"/>
      <c r="T455" s="64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9" t="s">
        <v>362</v>
      </c>
      <c r="AU455" s="19" t="s">
        <v>79</v>
      </c>
    </row>
    <row r="456" spans="1:65" s="14" customFormat="1">
      <c r="B456" s="202"/>
      <c r="C456" s="203"/>
      <c r="D456" s="194" t="s">
        <v>154</v>
      </c>
      <c r="E456" s="204" t="s">
        <v>17</v>
      </c>
      <c r="F456" s="205" t="s">
        <v>768</v>
      </c>
      <c r="G456" s="203"/>
      <c r="H456" s="206">
        <v>33.250999999999998</v>
      </c>
      <c r="I456" s="203"/>
      <c r="J456" s="203"/>
      <c r="K456" s="203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154</v>
      </c>
      <c r="AU456" s="211" t="s">
        <v>79</v>
      </c>
      <c r="AV456" s="14" t="s">
        <v>79</v>
      </c>
      <c r="AW456" s="14" t="s">
        <v>31</v>
      </c>
      <c r="AX456" s="14" t="s">
        <v>75</v>
      </c>
      <c r="AY456" s="211" t="s">
        <v>143</v>
      </c>
    </row>
    <row r="457" spans="1:65" s="2" customFormat="1" ht="24.2" customHeight="1">
      <c r="A457" s="33"/>
      <c r="B457" s="34"/>
      <c r="C457" s="176" t="s">
        <v>769</v>
      </c>
      <c r="D457" s="176" t="s">
        <v>145</v>
      </c>
      <c r="E457" s="177" t="s">
        <v>770</v>
      </c>
      <c r="F457" s="178" t="s">
        <v>771</v>
      </c>
      <c r="G457" s="179" t="s">
        <v>158</v>
      </c>
      <c r="H457" s="180">
        <v>33.250999999999998</v>
      </c>
      <c r="I457" s="366"/>
      <c r="J457" s="181">
        <f>ROUND(I457*H457,2)</f>
        <v>0</v>
      </c>
      <c r="K457" s="178" t="s">
        <v>149</v>
      </c>
      <c r="L457" s="38"/>
      <c r="M457" s="182" t="s">
        <v>17</v>
      </c>
      <c r="N457" s="183" t="s">
        <v>41</v>
      </c>
      <c r="O457" s="184">
        <v>0.104</v>
      </c>
      <c r="P457" s="184">
        <f>O457*H457</f>
        <v>3.4581039999999996</v>
      </c>
      <c r="Q457" s="184">
        <v>2.5999999999999998E-4</v>
      </c>
      <c r="R457" s="184">
        <f>Q457*H457</f>
        <v>8.6452599999999984E-3</v>
      </c>
      <c r="S457" s="184">
        <v>0</v>
      </c>
      <c r="T457" s="18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86" t="s">
        <v>257</v>
      </c>
      <c r="AT457" s="186" t="s">
        <v>145</v>
      </c>
      <c r="AU457" s="186" t="s">
        <v>79</v>
      </c>
      <c r="AY457" s="19" t="s">
        <v>143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75</v>
      </c>
      <c r="BK457" s="187">
        <f>ROUND(I457*H457,2)</f>
        <v>0</v>
      </c>
      <c r="BL457" s="19" t="s">
        <v>257</v>
      </c>
      <c r="BM457" s="186" t="s">
        <v>772</v>
      </c>
    </row>
    <row r="458" spans="1:65" s="2" customFormat="1">
      <c r="A458" s="33"/>
      <c r="B458" s="34"/>
      <c r="C458" s="35"/>
      <c r="D458" s="188" t="s">
        <v>152</v>
      </c>
      <c r="E458" s="35"/>
      <c r="F458" s="189" t="s">
        <v>773</v>
      </c>
      <c r="G458" s="35"/>
      <c r="H458" s="35"/>
      <c r="I458" s="35"/>
      <c r="J458" s="35"/>
      <c r="K458" s="35"/>
      <c r="L458" s="38"/>
      <c r="M458" s="190"/>
      <c r="N458" s="191"/>
      <c r="O458" s="63"/>
      <c r="P458" s="63"/>
      <c r="Q458" s="63"/>
      <c r="R458" s="63"/>
      <c r="S458" s="63"/>
      <c r="T458" s="64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9" t="s">
        <v>152</v>
      </c>
      <c r="AU458" s="19" t="s">
        <v>79</v>
      </c>
    </row>
    <row r="459" spans="1:65" s="2" customFormat="1" ht="16.5" customHeight="1">
      <c r="A459" s="33"/>
      <c r="B459" s="34"/>
      <c r="C459" s="176" t="s">
        <v>774</v>
      </c>
      <c r="D459" s="176" t="s">
        <v>145</v>
      </c>
      <c r="E459" s="177" t="s">
        <v>775</v>
      </c>
      <c r="F459" s="178" t="s">
        <v>776</v>
      </c>
      <c r="G459" s="179" t="s">
        <v>158</v>
      </c>
      <c r="H459" s="180">
        <v>3.2570000000000001</v>
      </c>
      <c r="I459" s="366"/>
      <c r="J459" s="181">
        <f>ROUND(I459*H459,2)</f>
        <v>0</v>
      </c>
      <c r="K459" s="178" t="s">
        <v>149</v>
      </c>
      <c r="L459" s="38"/>
      <c r="M459" s="182" t="s">
        <v>17</v>
      </c>
      <c r="N459" s="183" t="s">
        <v>41</v>
      </c>
      <c r="O459" s="184">
        <v>0.59</v>
      </c>
      <c r="P459" s="184">
        <f>O459*H459</f>
        <v>1.9216299999999999</v>
      </c>
      <c r="Q459" s="184">
        <v>8.9300000000000004E-3</v>
      </c>
      <c r="R459" s="184">
        <f>Q459*H459</f>
        <v>2.9085010000000001E-2</v>
      </c>
      <c r="S459" s="184">
        <v>0</v>
      </c>
      <c r="T459" s="18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86" t="s">
        <v>257</v>
      </c>
      <c r="AT459" s="186" t="s">
        <v>145</v>
      </c>
      <c r="AU459" s="186" t="s">
        <v>79</v>
      </c>
      <c r="AY459" s="19" t="s">
        <v>143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9" t="s">
        <v>75</v>
      </c>
      <c r="BK459" s="187">
        <f>ROUND(I459*H459,2)</f>
        <v>0</v>
      </c>
      <c r="BL459" s="19" t="s">
        <v>257</v>
      </c>
      <c r="BM459" s="186" t="s">
        <v>777</v>
      </c>
    </row>
    <row r="460" spans="1:65" s="2" customFormat="1">
      <c r="A460" s="33"/>
      <c r="B460" s="34"/>
      <c r="C460" s="35"/>
      <c r="D460" s="188" t="s">
        <v>152</v>
      </c>
      <c r="E460" s="35"/>
      <c r="F460" s="189" t="s">
        <v>778</v>
      </c>
      <c r="G460" s="35"/>
      <c r="H460" s="35"/>
      <c r="I460" s="35"/>
      <c r="J460" s="35"/>
      <c r="K460" s="35"/>
      <c r="L460" s="38"/>
      <c r="M460" s="190"/>
      <c r="N460" s="191"/>
      <c r="O460" s="63"/>
      <c r="P460" s="63"/>
      <c r="Q460" s="63"/>
      <c r="R460" s="63"/>
      <c r="S460" s="63"/>
      <c r="T460" s="64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9" t="s">
        <v>152</v>
      </c>
      <c r="AU460" s="19" t="s">
        <v>79</v>
      </c>
    </row>
    <row r="461" spans="1:65" s="13" customFormat="1">
      <c r="B461" s="192"/>
      <c r="C461" s="193"/>
      <c r="D461" s="194" t="s">
        <v>154</v>
      </c>
      <c r="E461" s="195" t="s">
        <v>17</v>
      </c>
      <c r="F461" s="196" t="s">
        <v>779</v>
      </c>
      <c r="G461" s="193"/>
      <c r="H461" s="195" t="s">
        <v>17</v>
      </c>
      <c r="I461" s="193"/>
      <c r="J461" s="193"/>
      <c r="K461" s="193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154</v>
      </c>
      <c r="AU461" s="201" t="s">
        <v>79</v>
      </c>
      <c r="AV461" s="13" t="s">
        <v>75</v>
      </c>
      <c r="AW461" s="13" t="s">
        <v>31</v>
      </c>
      <c r="AX461" s="13" t="s">
        <v>70</v>
      </c>
      <c r="AY461" s="201" t="s">
        <v>143</v>
      </c>
    </row>
    <row r="462" spans="1:65" s="14" customFormat="1">
      <c r="B462" s="202"/>
      <c r="C462" s="203"/>
      <c r="D462" s="194" t="s">
        <v>154</v>
      </c>
      <c r="E462" s="204" t="s">
        <v>17</v>
      </c>
      <c r="F462" s="205" t="s">
        <v>780</v>
      </c>
      <c r="G462" s="203"/>
      <c r="H462" s="206">
        <v>3.2570000000000001</v>
      </c>
      <c r="I462" s="203"/>
      <c r="J462" s="203"/>
      <c r="K462" s="203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154</v>
      </c>
      <c r="AU462" s="211" t="s">
        <v>79</v>
      </c>
      <c r="AV462" s="14" t="s">
        <v>79</v>
      </c>
      <c r="AW462" s="14" t="s">
        <v>31</v>
      </c>
      <c r="AX462" s="14" t="s">
        <v>75</v>
      </c>
      <c r="AY462" s="211" t="s">
        <v>143</v>
      </c>
    </row>
    <row r="463" spans="1:65" s="12" customFormat="1" ht="25.9" customHeight="1">
      <c r="B463" s="161"/>
      <c r="C463" s="162"/>
      <c r="D463" s="163" t="s">
        <v>69</v>
      </c>
      <c r="E463" s="164" t="s">
        <v>781</v>
      </c>
      <c r="F463" s="164" t="s">
        <v>782</v>
      </c>
      <c r="G463" s="162"/>
      <c r="H463" s="162"/>
      <c r="I463" s="162"/>
      <c r="J463" s="165">
        <f>BK463</f>
        <v>0</v>
      </c>
      <c r="K463" s="162"/>
      <c r="L463" s="166"/>
      <c r="M463" s="167"/>
      <c r="N463" s="168"/>
      <c r="O463" s="168"/>
      <c r="P463" s="169">
        <f>SUM(P464:P465)</f>
        <v>0</v>
      </c>
      <c r="Q463" s="168"/>
      <c r="R463" s="169">
        <f>SUM(R464:R465)</f>
        <v>0</v>
      </c>
      <c r="S463" s="168"/>
      <c r="T463" s="170">
        <f>SUM(T464:T465)</f>
        <v>0</v>
      </c>
      <c r="AR463" s="171" t="s">
        <v>182</v>
      </c>
      <c r="AT463" s="172" t="s">
        <v>69</v>
      </c>
      <c r="AU463" s="172" t="s">
        <v>70</v>
      </c>
      <c r="AY463" s="171" t="s">
        <v>143</v>
      </c>
      <c r="BK463" s="173">
        <f>SUM(BK464:BK465)</f>
        <v>0</v>
      </c>
    </row>
    <row r="464" spans="1:65" s="2" customFormat="1" ht="16.5" customHeight="1">
      <c r="A464" s="33"/>
      <c r="B464" s="34"/>
      <c r="C464" s="176" t="s">
        <v>783</v>
      </c>
      <c r="D464" s="176" t="s">
        <v>145</v>
      </c>
      <c r="E464" s="177" t="s">
        <v>784</v>
      </c>
      <c r="F464" s="178" t="s">
        <v>785</v>
      </c>
      <c r="G464" s="179" t="s">
        <v>384</v>
      </c>
      <c r="H464" s="180">
        <v>1</v>
      </c>
      <c r="I464" s="366"/>
      <c r="J464" s="181">
        <f>ROUND(I464*H464,2)</f>
        <v>0</v>
      </c>
      <c r="K464" s="178" t="s">
        <v>17</v>
      </c>
      <c r="L464" s="38"/>
      <c r="M464" s="182" t="s">
        <v>17</v>
      </c>
      <c r="N464" s="183" t="s">
        <v>41</v>
      </c>
      <c r="O464" s="184">
        <v>0</v>
      </c>
      <c r="P464" s="184">
        <f>O464*H464</f>
        <v>0</v>
      </c>
      <c r="Q464" s="184">
        <v>0</v>
      </c>
      <c r="R464" s="184">
        <f>Q464*H464</f>
        <v>0</v>
      </c>
      <c r="S464" s="184">
        <v>0</v>
      </c>
      <c r="T464" s="18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86" t="s">
        <v>150</v>
      </c>
      <c r="AT464" s="186" t="s">
        <v>145</v>
      </c>
      <c r="AU464" s="186" t="s">
        <v>75</v>
      </c>
      <c r="AY464" s="19" t="s">
        <v>143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75</v>
      </c>
      <c r="BK464" s="187">
        <f>ROUND(I464*H464,2)</f>
        <v>0</v>
      </c>
      <c r="BL464" s="19" t="s">
        <v>150</v>
      </c>
      <c r="BM464" s="186" t="s">
        <v>786</v>
      </c>
    </row>
    <row r="465" spans="1:47" s="2" customFormat="1" ht="97.5">
      <c r="A465" s="33"/>
      <c r="B465" s="34"/>
      <c r="C465" s="35"/>
      <c r="D465" s="194" t="s">
        <v>362</v>
      </c>
      <c r="E465" s="35"/>
      <c r="F465" s="363" t="s">
        <v>1446</v>
      </c>
      <c r="G465" s="35"/>
      <c r="H465" s="35"/>
      <c r="I465" s="35"/>
      <c r="J465" s="35"/>
      <c r="K465" s="35"/>
      <c r="L465" s="38"/>
      <c r="M465" s="242"/>
      <c r="N465" s="243"/>
      <c r="O465" s="244"/>
      <c r="P465" s="244"/>
      <c r="Q465" s="244"/>
      <c r="R465" s="244"/>
      <c r="S465" s="244"/>
      <c r="T465" s="245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T465" s="19" t="s">
        <v>362</v>
      </c>
      <c r="AU465" s="19" t="s">
        <v>75</v>
      </c>
    </row>
    <row r="466" spans="1:47" s="2" customFormat="1" ht="6.95" customHeight="1">
      <c r="A466" s="33"/>
      <c r="B466" s="46"/>
      <c r="C466" s="47"/>
      <c r="D466" s="47"/>
      <c r="E466" s="47"/>
      <c r="F466" s="47"/>
      <c r="G466" s="47"/>
      <c r="H466" s="47"/>
      <c r="I466" s="47"/>
      <c r="J466" s="47"/>
      <c r="K466" s="47"/>
      <c r="L466" s="38"/>
      <c r="M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</row>
  </sheetData>
  <sheetProtection formatColumns="0" formatRows="0" autoFilter="0"/>
  <autoFilter ref="C101:K465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/>
    <hyperlink ref="F110" r:id="rId2"/>
    <hyperlink ref="F113" r:id="rId3"/>
    <hyperlink ref="F118" r:id="rId4"/>
    <hyperlink ref="F127" r:id="rId5"/>
    <hyperlink ref="F130" r:id="rId6"/>
    <hyperlink ref="F139" r:id="rId7"/>
    <hyperlink ref="F141" r:id="rId8"/>
    <hyperlink ref="F145" r:id="rId9"/>
    <hyperlink ref="F148" r:id="rId10"/>
    <hyperlink ref="F152" r:id="rId11"/>
    <hyperlink ref="F155" r:id="rId12"/>
    <hyperlink ref="F158" r:id="rId13"/>
    <hyperlink ref="F162" r:id="rId14"/>
    <hyperlink ref="F168" r:id="rId15"/>
    <hyperlink ref="F172" r:id="rId16"/>
    <hyperlink ref="F177" r:id="rId17"/>
    <hyperlink ref="F181" r:id="rId18"/>
    <hyperlink ref="F184" r:id="rId19"/>
    <hyperlink ref="F191" r:id="rId20"/>
    <hyperlink ref="F195" r:id="rId21"/>
    <hyperlink ref="F198" r:id="rId22"/>
    <hyperlink ref="F202" r:id="rId23"/>
    <hyperlink ref="F211" r:id="rId24"/>
    <hyperlink ref="F215" r:id="rId25"/>
    <hyperlink ref="F221" r:id="rId26"/>
    <hyperlink ref="F230" r:id="rId27"/>
    <hyperlink ref="F234" r:id="rId28"/>
    <hyperlink ref="F236" r:id="rId29"/>
    <hyperlink ref="F238" r:id="rId30"/>
    <hyperlink ref="F242" r:id="rId31"/>
    <hyperlink ref="F245" r:id="rId32"/>
    <hyperlink ref="F252" r:id="rId33"/>
    <hyperlink ref="F255" r:id="rId34"/>
    <hyperlink ref="F258" r:id="rId35"/>
    <hyperlink ref="F261" r:id="rId36"/>
    <hyperlink ref="F264" r:id="rId37"/>
    <hyperlink ref="F267" r:id="rId38"/>
    <hyperlink ref="F271" r:id="rId39"/>
    <hyperlink ref="F273" r:id="rId40"/>
    <hyperlink ref="F275" r:id="rId41"/>
    <hyperlink ref="F277" r:id="rId42"/>
    <hyperlink ref="F280" r:id="rId43"/>
    <hyperlink ref="F283" r:id="rId44"/>
    <hyperlink ref="F285" r:id="rId45"/>
    <hyperlink ref="F288" r:id="rId46"/>
    <hyperlink ref="F290" r:id="rId47"/>
    <hyperlink ref="F292" r:id="rId48"/>
    <hyperlink ref="F294" r:id="rId49"/>
    <hyperlink ref="F297" r:id="rId50"/>
    <hyperlink ref="F300" r:id="rId51"/>
    <hyperlink ref="F303" r:id="rId52"/>
    <hyperlink ref="F306" r:id="rId53"/>
    <hyperlink ref="F308" r:id="rId54"/>
    <hyperlink ref="F314" r:id="rId55"/>
    <hyperlink ref="F323" r:id="rId56"/>
    <hyperlink ref="F327" r:id="rId57"/>
    <hyperlink ref="F330" r:id="rId58"/>
    <hyperlink ref="F334" r:id="rId59"/>
    <hyperlink ref="F341" r:id="rId60"/>
    <hyperlink ref="F351" r:id="rId61"/>
    <hyperlink ref="F355" r:id="rId62"/>
    <hyperlink ref="F358" r:id="rId63"/>
    <hyperlink ref="F361" r:id="rId64"/>
    <hyperlink ref="F366" r:id="rId65"/>
    <hyperlink ref="F375" r:id="rId66"/>
    <hyperlink ref="F388" r:id="rId67"/>
    <hyperlink ref="F392" r:id="rId68"/>
    <hyperlink ref="F395" r:id="rId69"/>
    <hyperlink ref="F402" r:id="rId70"/>
    <hyperlink ref="F410" r:id="rId71"/>
    <hyperlink ref="F414" r:id="rId72"/>
    <hyperlink ref="F417" r:id="rId73"/>
    <hyperlink ref="F423" r:id="rId74"/>
    <hyperlink ref="F426" r:id="rId75"/>
    <hyperlink ref="F429" r:id="rId76"/>
    <hyperlink ref="F433" r:id="rId77"/>
    <hyperlink ref="F439" r:id="rId78"/>
    <hyperlink ref="F454" r:id="rId79"/>
    <hyperlink ref="F458" r:id="rId80"/>
    <hyperlink ref="F460" r:id="rId81"/>
  </hyperlinks>
  <pageMargins left="0.39374999999999999" right="0.39374999999999999" top="0.39374999999999999" bottom="0.39374999999999999" header="0" footer="0"/>
  <pageSetup paperSize="9" fitToHeight="100" orientation="landscape" blackAndWhite="1" r:id="rId82"/>
  <headerFooter>
    <oddFooter>&amp;CStrana &amp;P z &amp;N</oddFooter>
  </headerFooter>
  <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2"/>
  <sheetViews>
    <sheetView showGridLines="0" topLeftCell="A88" workbookViewId="0">
      <selection activeCell="I102" sqref="I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1" customFormat="1" ht="12" customHeight="1">
      <c r="B8" s="22"/>
      <c r="D8" s="111" t="s">
        <v>99</v>
      </c>
      <c r="L8" s="22"/>
    </row>
    <row r="9" spans="1:46" s="2" customFormat="1" ht="16.5" customHeight="1">
      <c r="A9" s="33"/>
      <c r="B9" s="38"/>
      <c r="C9" s="33"/>
      <c r="D9" s="33"/>
      <c r="E9" s="411" t="s">
        <v>787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788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413" t="s">
        <v>789</v>
      </c>
      <c r="F11" s="414"/>
      <c r="G11" s="414"/>
      <c r="H11" s="414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16</v>
      </c>
      <c r="E13" s="33"/>
      <c r="F13" s="102" t="s">
        <v>17</v>
      </c>
      <c r="G13" s="33"/>
      <c r="H13" s="33"/>
      <c r="I13" s="111" t="s">
        <v>18</v>
      </c>
      <c r="J13" s="102" t="s">
        <v>17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19</v>
      </c>
      <c r="E14" s="33"/>
      <c r="F14" s="102" t="s">
        <v>33</v>
      </c>
      <c r="G14" s="33"/>
      <c r="H14" s="33"/>
      <c r="I14" s="111" t="s">
        <v>21</v>
      </c>
      <c r="J14" s="113" t="str">
        <f>'Rekapitulace stavby'!AN8</f>
        <v>26. 10. 2023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23</v>
      </c>
      <c r="E16" s="33"/>
      <c r="F16" s="33"/>
      <c r="G16" s="33"/>
      <c r="H16" s="33"/>
      <c r="I16" s="111" t="s">
        <v>24</v>
      </c>
      <c r="J16" s="102" t="str">
        <f>IF('Rekapitulace stavby'!AN10="","",'Rekapitulace stavby'!AN10)</f>
        <v/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tr">
        <f>IF('Rekapitulace stavby'!E11="","",'Rekapitulace stavby'!E11)</f>
        <v>Město Sokolov</v>
      </c>
      <c r="F17" s="33"/>
      <c r="G17" s="33"/>
      <c r="H17" s="33"/>
      <c r="I17" s="111" t="s">
        <v>26</v>
      </c>
      <c r="J17" s="102" t="str">
        <f>IF('Rekapitulace stavby'!AN11="","",'Rekapitulace stavby'!AN11)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27</v>
      </c>
      <c r="E19" s="33"/>
      <c r="F19" s="33"/>
      <c r="G19" s="33"/>
      <c r="H19" s="33"/>
      <c r="I19" s="111" t="s">
        <v>24</v>
      </c>
      <c r="J19" s="102" t="str">
        <f>'Rekapitulace stavby'!AN13</f>
        <v/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15" t="str">
        <f>'Rekapitulace stavby'!E14</f>
        <v>dle VŘ</v>
      </c>
      <c r="F20" s="415"/>
      <c r="G20" s="415"/>
      <c r="H20" s="415"/>
      <c r="I20" s="111" t="s">
        <v>26</v>
      </c>
      <c r="J20" s="102" t="str">
        <f>'Rekapitulace stavby'!AN14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29</v>
      </c>
      <c r="E22" s="33"/>
      <c r="F22" s="33"/>
      <c r="G22" s="33"/>
      <c r="H22" s="33"/>
      <c r="I22" s="111" t="s">
        <v>24</v>
      </c>
      <c r="J22" s="102" t="str">
        <f>IF('Rekapitulace stavby'!AN16="","",'Rekapitulace stavby'!AN16)</f>
        <v/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tr">
        <f>IF('Rekapitulace stavby'!E17="","",'Rekapitulace stavby'!E17)</f>
        <v>Jiří Preisler a Petr Holan</v>
      </c>
      <c r="F23" s="33"/>
      <c r="G23" s="33"/>
      <c r="H23" s="33"/>
      <c r="I23" s="111" t="s">
        <v>26</v>
      </c>
      <c r="J23" s="102" t="str">
        <f>IF('Rekapitulace stavby'!AN17="","",'Rekapitulace stavby'!AN17)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32</v>
      </c>
      <c r="E25" s="33"/>
      <c r="F25" s="33"/>
      <c r="G25" s="33"/>
      <c r="H25" s="33"/>
      <c r="I25" s="111" t="s">
        <v>24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26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34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416" t="s">
        <v>17</v>
      </c>
      <c r="F29" s="416"/>
      <c r="G29" s="416"/>
      <c r="H29" s="416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36</v>
      </c>
      <c r="E32" s="33"/>
      <c r="F32" s="33"/>
      <c r="G32" s="33"/>
      <c r="H32" s="33"/>
      <c r="I32" s="33"/>
      <c r="J32" s="119">
        <f>ROUND(J99,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0" t="s">
        <v>38</v>
      </c>
      <c r="G34" s="33"/>
      <c r="H34" s="33"/>
      <c r="I34" s="120" t="s">
        <v>37</v>
      </c>
      <c r="J34" s="120" t="s">
        <v>39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1" t="s">
        <v>40</v>
      </c>
      <c r="E35" s="111" t="s">
        <v>41</v>
      </c>
      <c r="F35" s="122">
        <f>ROUND((SUM(BE99:BE331)),  2)</f>
        <v>0</v>
      </c>
      <c r="G35" s="33"/>
      <c r="H35" s="33"/>
      <c r="I35" s="123">
        <v>0.21</v>
      </c>
      <c r="J35" s="122">
        <f>ROUND(((SUM(BE99:BE331))*I35),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1" t="s">
        <v>42</v>
      </c>
      <c r="F36" s="122">
        <f>ROUND((SUM(BF99:BF331)),  2)</f>
        <v>0</v>
      </c>
      <c r="G36" s="33"/>
      <c r="H36" s="33"/>
      <c r="I36" s="123">
        <v>0.15</v>
      </c>
      <c r="J36" s="122">
        <f>ROUND(((SUM(BF99:BF331))*I36),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ROUND((SUM(BG99:BG331)),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1" t="s">
        <v>44</v>
      </c>
      <c r="F38" s="122">
        <f>ROUND((SUM(BH99:BH331)),  2)</f>
        <v>0</v>
      </c>
      <c r="G38" s="33"/>
      <c r="H38" s="33"/>
      <c r="I38" s="123">
        <v>0.15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45</v>
      </c>
      <c r="F39" s="122">
        <f>ROUND((SUM(BI99:BI331)),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customHeight="1">
      <c r="A47" s="33"/>
      <c r="B47" s="34"/>
      <c r="C47" s="25" t="s">
        <v>101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14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409" t="str">
        <f>E7</f>
        <v>ZŠ Pionýrů 1614, Sokolov - Bezbariérové zpřístupnění pavilonu D - verze schodolez</v>
      </c>
      <c r="F50" s="410"/>
      <c r="G50" s="410"/>
      <c r="H50" s="410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3"/>
      <c r="C51" s="30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3"/>
      <c r="B52" s="34"/>
      <c r="C52" s="35"/>
      <c r="D52" s="35"/>
      <c r="E52" s="409" t="s">
        <v>787</v>
      </c>
      <c r="F52" s="408"/>
      <c r="G52" s="408"/>
      <c r="H52" s="408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30" t="s">
        <v>788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customHeight="1">
      <c r="A54" s="33"/>
      <c r="B54" s="34"/>
      <c r="C54" s="35"/>
      <c r="D54" s="35"/>
      <c r="E54" s="397" t="str">
        <f>E11</f>
        <v>2.1 - 1. oddělení</v>
      </c>
      <c r="F54" s="408"/>
      <c r="G54" s="408"/>
      <c r="H54" s="408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30" t="s">
        <v>19</v>
      </c>
      <c r="D56" s="35"/>
      <c r="E56" s="35"/>
      <c r="F56" s="28" t="str">
        <f>F14</f>
        <v xml:space="preserve"> </v>
      </c>
      <c r="G56" s="35"/>
      <c r="H56" s="35"/>
      <c r="I56" s="30" t="s">
        <v>21</v>
      </c>
      <c r="J56" s="58" t="str">
        <f>IF(J14="","",J14)</f>
        <v>26. 10. 2023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customHeight="1">
      <c r="A58" s="33"/>
      <c r="B58" s="34"/>
      <c r="C58" s="30" t="s">
        <v>23</v>
      </c>
      <c r="D58" s="35"/>
      <c r="E58" s="35"/>
      <c r="F58" s="28" t="str">
        <f>E17</f>
        <v>Město Sokolov</v>
      </c>
      <c r="G58" s="35"/>
      <c r="H58" s="35"/>
      <c r="I58" s="30" t="s">
        <v>29</v>
      </c>
      <c r="J58" s="31" t="str">
        <f>E23</f>
        <v>Jiří Preisler a Petr Holan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customHeight="1">
      <c r="A59" s="33"/>
      <c r="B59" s="34"/>
      <c r="C59" s="30" t="s">
        <v>27</v>
      </c>
      <c r="D59" s="35"/>
      <c r="E59" s="35"/>
      <c r="F59" s="28" t="str">
        <f>IF(E20="","",E20)</f>
        <v>dle VŘ</v>
      </c>
      <c r="G59" s="35"/>
      <c r="H59" s="35"/>
      <c r="I59" s="30" t="s">
        <v>32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35" t="s">
        <v>102</v>
      </c>
      <c r="D61" s="136"/>
      <c r="E61" s="136"/>
      <c r="F61" s="136"/>
      <c r="G61" s="136"/>
      <c r="H61" s="136"/>
      <c r="I61" s="136"/>
      <c r="J61" s="137" t="s">
        <v>103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customHeight="1">
      <c r="A63" s="33"/>
      <c r="B63" s="34"/>
      <c r="C63" s="138" t="s">
        <v>68</v>
      </c>
      <c r="D63" s="35"/>
      <c r="E63" s="35"/>
      <c r="F63" s="35"/>
      <c r="G63" s="35"/>
      <c r="H63" s="35"/>
      <c r="I63" s="35"/>
      <c r="J63" s="76">
        <f>J99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9" t="s">
        <v>104</v>
      </c>
    </row>
    <row r="64" spans="1:47" s="9" customFormat="1" ht="24.95" customHeight="1">
      <c r="B64" s="139"/>
      <c r="C64" s="140"/>
      <c r="D64" s="141" t="s">
        <v>105</v>
      </c>
      <c r="E64" s="142"/>
      <c r="F64" s="142"/>
      <c r="G64" s="142"/>
      <c r="H64" s="142"/>
      <c r="I64" s="142"/>
      <c r="J64" s="143">
        <f>J100</f>
        <v>0</v>
      </c>
      <c r="K64" s="140"/>
      <c r="L64" s="144"/>
    </row>
    <row r="65" spans="1:31" s="10" customFormat="1" ht="19.899999999999999" customHeight="1">
      <c r="B65" s="145"/>
      <c r="C65" s="96"/>
      <c r="D65" s="146" t="s">
        <v>790</v>
      </c>
      <c r="E65" s="147"/>
      <c r="F65" s="147"/>
      <c r="G65" s="147"/>
      <c r="H65" s="147"/>
      <c r="I65" s="147"/>
      <c r="J65" s="148">
        <f>J101</f>
        <v>0</v>
      </c>
      <c r="K65" s="96"/>
      <c r="L65" s="149"/>
    </row>
    <row r="66" spans="1:31" s="10" customFormat="1" ht="19.899999999999999" customHeight="1">
      <c r="B66" s="145"/>
      <c r="C66" s="96"/>
      <c r="D66" s="146" t="s">
        <v>791</v>
      </c>
      <c r="E66" s="147"/>
      <c r="F66" s="147"/>
      <c r="G66" s="147"/>
      <c r="H66" s="147"/>
      <c r="I66" s="147"/>
      <c r="J66" s="148">
        <f>J125</f>
        <v>0</v>
      </c>
      <c r="K66" s="96"/>
      <c r="L66" s="149"/>
    </row>
    <row r="67" spans="1:31" s="10" customFormat="1" ht="19.899999999999999" customHeight="1">
      <c r="B67" s="145"/>
      <c r="C67" s="96"/>
      <c r="D67" s="146" t="s">
        <v>113</v>
      </c>
      <c r="E67" s="147"/>
      <c r="F67" s="147"/>
      <c r="G67" s="147"/>
      <c r="H67" s="147"/>
      <c r="I67" s="147"/>
      <c r="J67" s="148">
        <f>J155</f>
        <v>0</v>
      </c>
      <c r="K67" s="96"/>
      <c r="L67" s="149"/>
    </row>
    <row r="68" spans="1:31" s="10" customFormat="1" ht="19.899999999999999" customHeight="1">
      <c r="B68" s="145"/>
      <c r="C68" s="96"/>
      <c r="D68" s="146" t="s">
        <v>114</v>
      </c>
      <c r="E68" s="147"/>
      <c r="F68" s="147"/>
      <c r="G68" s="147"/>
      <c r="H68" s="147"/>
      <c r="I68" s="147"/>
      <c r="J68" s="148">
        <f>J167</f>
        <v>0</v>
      </c>
      <c r="K68" s="96"/>
      <c r="L68" s="149"/>
    </row>
    <row r="69" spans="1:31" s="9" customFormat="1" ht="24.95" customHeight="1">
      <c r="B69" s="139"/>
      <c r="C69" s="140"/>
      <c r="D69" s="141" t="s">
        <v>115</v>
      </c>
      <c r="E69" s="142"/>
      <c r="F69" s="142"/>
      <c r="G69" s="142"/>
      <c r="H69" s="142"/>
      <c r="I69" s="142"/>
      <c r="J69" s="143">
        <f>J170</f>
        <v>0</v>
      </c>
      <c r="K69" s="140"/>
      <c r="L69" s="144"/>
    </row>
    <row r="70" spans="1:31" s="10" customFormat="1" ht="19.899999999999999" customHeight="1">
      <c r="B70" s="145"/>
      <c r="C70" s="96"/>
      <c r="D70" s="146" t="s">
        <v>119</v>
      </c>
      <c r="E70" s="147"/>
      <c r="F70" s="147"/>
      <c r="G70" s="147"/>
      <c r="H70" s="147"/>
      <c r="I70" s="147"/>
      <c r="J70" s="148">
        <f>J171</f>
        <v>0</v>
      </c>
      <c r="K70" s="96"/>
      <c r="L70" s="149"/>
    </row>
    <row r="71" spans="1:31" s="10" customFormat="1" ht="19.899999999999999" customHeight="1">
      <c r="B71" s="145"/>
      <c r="C71" s="96"/>
      <c r="D71" s="146" t="s">
        <v>120</v>
      </c>
      <c r="E71" s="147"/>
      <c r="F71" s="147"/>
      <c r="G71" s="147"/>
      <c r="H71" s="147"/>
      <c r="I71" s="147"/>
      <c r="J71" s="148">
        <f>J185</f>
        <v>0</v>
      </c>
      <c r="K71" s="96"/>
      <c r="L71" s="149"/>
    </row>
    <row r="72" spans="1:31" s="10" customFormat="1" ht="19.899999999999999" customHeight="1">
      <c r="B72" s="145"/>
      <c r="C72" s="96"/>
      <c r="D72" s="146" t="s">
        <v>121</v>
      </c>
      <c r="E72" s="147"/>
      <c r="F72" s="147"/>
      <c r="G72" s="147"/>
      <c r="H72" s="147"/>
      <c r="I72" s="147"/>
      <c r="J72" s="148">
        <f>J197</f>
        <v>0</v>
      </c>
      <c r="K72" s="96"/>
      <c r="L72" s="149"/>
    </row>
    <row r="73" spans="1:31" s="10" customFormat="1" ht="19.899999999999999" customHeight="1">
      <c r="B73" s="145"/>
      <c r="C73" s="96"/>
      <c r="D73" s="146" t="s">
        <v>792</v>
      </c>
      <c r="E73" s="147"/>
      <c r="F73" s="147"/>
      <c r="G73" s="147"/>
      <c r="H73" s="147"/>
      <c r="I73" s="147"/>
      <c r="J73" s="148">
        <f>J211</f>
        <v>0</v>
      </c>
      <c r="K73" s="96"/>
      <c r="L73" s="149"/>
    </row>
    <row r="74" spans="1:31" s="10" customFormat="1" ht="19.899999999999999" customHeight="1">
      <c r="B74" s="145"/>
      <c r="C74" s="96"/>
      <c r="D74" s="146" t="s">
        <v>124</v>
      </c>
      <c r="E74" s="147"/>
      <c r="F74" s="147"/>
      <c r="G74" s="147"/>
      <c r="H74" s="147"/>
      <c r="I74" s="147"/>
      <c r="J74" s="148">
        <f>J235</f>
        <v>0</v>
      </c>
      <c r="K74" s="96"/>
      <c r="L74" s="149"/>
    </row>
    <row r="75" spans="1:31" s="10" customFormat="1" ht="19.899999999999999" customHeight="1">
      <c r="B75" s="145"/>
      <c r="C75" s="96"/>
      <c r="D75" s="146" t="s">
        <v>125</v>
      </c>
      <c r="E75" s="147"/>
      <c r="F75" s="147"/>
      <c r="G75" s="147"/>
      <c r="H75" s="147"/>
      <c r="I75" s="147"/>
      <c r="J75" s="148">
        <f>J251</f>
        <v>0</v>
      </c>
      <c r="K75" s="96"/>
      <c r="L75" s="149"/>
    </row>
    <row r="76" spans="1:31" s="10" customFormat="1" ht="19.899999999999999" customHeight="1">
      <c r="B76" s="145"/>
      <c r="C76" s="96"/>
      <c r="D76" s="146" t="s">
        <v>126</v>
      </c>
      <c r="E76" s="147"/>
      <c r="F76" s="147"/>
      <c r="G76" s="147"/>
      <c r="H76" s="147"/>
      <c r="I76" s="147"/>
      <c r="J76" s="148">
        <f>J280</f>
        <v>0</v>
      </c>
      <c r="K76" s="96"/>
      <c r="L76" s="149"/>
    </row>
    <row r="77" spans="1:31" s="10" customFormat="1" ht="19.899999999999999" customHeight="1">
      <c r="B77" s="145"/>
      <c r="C77" s="96"/>
      <c r="D77" s="146" t="s">
        <v>793</v>
      </c>
      <c r="E77" s="147"/>
      <c r="F77" s="147"/>
      <c r="G77" s="147"/>
      <c r="H77" s="147"/>
      <c r="I77" s="147"/>
      <c r="J77" s="148">
        <f>J326</f>
        <v>0</v>
      </c>
      <c r="K77" s="96"/>
      <c r="L77" s="149"/>
    </row>
    <row r="78" spans="1:31" s="2" customFormat="1" ht="21.7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3" spans="1:31" s="2" customFormat="1" ht="6.95" customHeight="1">
      <c r="A83" s="33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24.95" customHeight="1">
      <c r="A84" s="33"/>
      <c r="B84" s="34"/>
      <c r="C84" s="25" t="s">
        <v>128</v>
      </c>
      <c r="D84" s="35"/>
      <c r="E84" s="35"/>
      <c r="F84" s="35"/>
      <c r="G84" s="35"/>
      <c r="H84" s="35"/>
      <c r="I84" s="35"/>
      <c r="J84" s="35"/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6.95" customHeight="1">
      <c r="A85" s="33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2" customFormat="1" ht="12" customHeight="1">
      <c r="A86" s="33"/>
      <c r="B86" s="34"/>
      <c r="C86" s="30" t="s">
        <v>14</v>
      </c>
      <c r="D86" s="35"/>
      <c r="E86" s="35"/>
      <c r="F86" s="35"/>
      <c r="G86" s="35"/>
      <c r="H86" s="35"/>
      <c r="I86" s="35"/>
      <c r="J86" s="35"/>
      <c r="K86" s="35"/>
      <c r="L86" s="112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2" customFormat="1" ht="16.5" customHeight="1">
      <c r="A87" s="33"/>
      <c r="B87" s="34"/>
      <c r="C87" s="35"/>
      <c r="D87" s="35"/>
      <c r="E87" s="409" t="str">
        <f>E7</f>
        <v>ZŠ Pionýrů 1614, Sokolov - Bezbariérové zpřístupnění pavilonu D - verze schodolez</v>
      </c>
      <c r="F87" s="410"/>
      <c r="G87" s="410"/>
      <c r="H87" s="410"/>
      <c r="I87" s="35"/>
      <c r="J87" s="35"/>
      <c r="K87" s="35"/>
      <c r="L87" s="112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1" customFormat="1" ht="12" customHeight="1">
      <c r="B88" s="23"/>
      <c r="C88" s="30" t="s">
        <v>99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3"/>
      <c r="B89" s="34"/>
      <c r="C89" s="35"/>
      <c r="D89" s="35"/>
      <c r="E89" s="409" t="s">
        <v>787</v>
      </c>
      <c r="F89" s="408"/>
      <c r="G89" s="408"/>
      <c r="H89" s="408"/>
      <c r="I89" s="35"/>
      <c r="J89" s="35"/>
      <c r="K89" s="35"/>
      <c r="L89" s="112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30" t="s">
        <v>788</v>
      </c>
      <c r="D90" s="35"/>
      <c r="E90" s="35"/>
      <c r="F90" s="35"/>
      <c r="G90" s="35"/>
      <c r="H90" s="35"/>
      <c r="I90" s="35"/>
      <c r="J90" s="35"/>
      <c r="K90" s="35"/>
      <c r="L90" s="112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5"/>
      <c r="D91" s="35"/>
      <c r="E91" s="397" t="str">
        <f>E11</f>
        <v>2.1 - 1. oddělení</v>
      </c>
      <c r="F91" s="408"/>
      <c r="G91" s="408"/>
      <c r="H91" s="408"/>
      <c r="I91" s="35"/>
      <c r="J91" s="35"/>
      <c r="K91" s="35"/>
      <c r="L91" s="112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112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30" t="s">
        <v>19</v>
      </c>
      <c r="D93" s="35"/>
      <c r="E93" s="35"/>
      <c r="F93" s="28" t="str">
        <f>F14</f>
        <v xml:space="preserve"> </v>
      </c>
      <c r="G93" s="35"/>
      <c r="H93" s="35"/>
      <c r="I93" s="30" t="s">
        <v>21</v>
      </c>
      <c r="J93" s="58" t="str">
        <f>IF(J14="","",J14)</f>
        <v>26. 10. 2023</v>
      </c>
      <c r="K93" s="35"/>
      <c r="L93" s="112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112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7" customHeight="1">
      <c r="A95" s="33"/>
      <c r="B95" s="34"/>
      <c r="C95" s="30" t="s">
        <v>23</v>
      </c>
      <c r="D95" s="35"/>
      <c r="E95" s="35"/>
      <c r="F95" s="28" t="str">
        <f>E17</f>
        <v>Město Sokolov</v>
      </c>
      <c r="G95" s="35"/>
      <c r="H95" s="35"/>
      <c r="I95" s="30" t="s">
        <v>29</v>
      </c>
      <c r="J95" s="31" t="str">
        <f>E23</f>
        <v>Jiří Preisler a Petr Holan</v>
      </c>
      <c r="K95" s="35"/>
      <c r="L95" s="112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30" t="s">
        <v>27</v>
      </c>
      <c r="D96" s="35"/>
      <c r="E96" s="35"/>
      <c r="F96" s="28" t="str">
        <f>IF(E20="","",E20)</f>
        <v>dle VŘ</v>
      </c>
      <c r="G96" s="35"/>
      <c r="H96" s="35"/>
      <c r="I96" s="30" t="s">
        <v>32</v>
      </c>
      <c r="J96" s="31" t="str">
        <f>E26</f>
        <v xml:space="preserve"> </v>
      </c>
      <c r="K96" s="35"/>
      <c r="L96" s="112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112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11" customFormat="1" ht="29.25" customHeight="1">
      <c r="A98" s="150"/>
      <c r="B98" s="151"/>
      <c r="C98" s="152" t="s">
        <v>129</v>
      </c>
      <c r="D98" s="153" t="s">
        <v>55</v>
      </c>
      <c r="E98" s="153" t="s">
        <v>51</v>
      </c>
      <c r="F98" s="153" t="s">
        <v>52</v>
      </c>
      <c r="G98" s="153" t="s">
        <v>130</v>
      </c>
      <c r="H98" s="153" t="s">
        <v>131</v>
      </c>
      <c r="I98" s="153" t="s">
        <v>132</v>
      </c>
      <c r="J98" s="153" t="s">
        <v>103</v>
      </c>
      <c r="K98" s="154" t="s">
        <v>133</v>
      </c>
      <c r="L98" s="155"/>
      <c r="M98" s="67" t="s">
        <v>17</v>
      </c>
      <c r="N98" s="68" t="s">
        <v>40</v>
      </c>
      <c r="O98" s="68" t="s">
        <v>134</v>
      </c>
      <c r="P98" s="68" t="s">
        <v>135</v>
      </c>
      <c r="Q98" s="68" t="s">
        <v>136</v>
      </c>
      <c r="R98" s="68" t="s">
        <v>137</v>
      </c>
      <c r="S98" s="68" t="s">
        <v>138</v>
      </c>
      <c r="T98" s="69" t="s">
        <v>139</v>
      </c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</row>
    <row r="99" spans="1:65" s="2" customFormat="1" ht="22.9" customHeight="1">
      <c r="A99" s="33"/>
      <c r="B99" s="34"/>
      <c r="C99" s="74" t="s">
        <v>140</v>
      </c>
      <c r="D99" s="35"/>
      <c r="E99" s="35"/>
      <c r="F99" s="35"/>
      <c r="G99" s="35"/>
      <c r="H99" s="35"/>
      <c r="I99" s="35"/>
      <c r="J99" s="156">
        <f>BK99</f>
        <v>0</v>
      </c>
      <c r="K99" s="35"/>
      <c r="L99" s="38"/>
      <c r="M99" s="70"/>
      <c r="N99" s="157"/>
      <c r="O99" s="71"/>
      <c r="P99" s="158">
        <f>P100+P170</f>
        <v>437.32490300000001</v>
      </c>
      <c r="Q99" s="71"/>
      <c r="R99" s="158">
        <f>R100+R170</f>
        <v>6.1900303799999996</v>
      </c>
      <c r="S99" s="71"/>
      <c r="T99" s="159">
        <f>T100+T170</f>
        <v>2.1668211900000003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69</v>
      </c>
      <c r="AU99" s="19" t="s">
        <v>104</v>
      </c>
      <c r="BK99" s="160">
        <f>BK100+BK170</f>
        <v>0</v>
      </c>
    </row>
    <row r="100" spans="1:65" s="12" customFormat="1" ht="25.9" customHeight="1">
      <c r="B100" s="161"/>
      <c r="C100" s="162"/>
      <c r="D100" s="163" t="s">
        <v>69</v>
      </c>
      <c r="E100" s="164" t="s">
        <v>141</v>
      </c>
      <c r="F100" s="164" t="s">
        <v>142</v>
      </c>
      <c r="G100" s="162"/>
      <c r="H100" s="162"/>
      <c r="I100" s="162"/>
      <c r="J100" s="165">
        <f>BK100</f>
        <v>0</v>
      </c>
      <c r="K100" s="162"/>
      <c r="L100" s="166"/>
      <c r="M100" s="167"/>
      <c r="N100" s="168"/>
      <c r="O100" s="168"/>
      <c r="P100" s="169">
        <f>P101+P125+P155+P167</f>
        <v>225.85081</v>
      </c>
      <c r="Q100" s="168"/>
      <c r="R100" s="169">
        <f>R101+R125+R155+R167</f>
        <v>4.8803808799999997</v>
      </c>
      <c r="S100" s="168"/>
      <c r="T100" s="170">
        <f>T101+T125+T155+T167</f>
        <v>1.5306100000000002</v>
      </c>
      <c r="AR100" s="171" t="s">
        <v>75</v>
      </c>
      <c r="AT100" s="172" t="s">
        <v>69</v>
      </c>
      <c r="AU100" s="172" t="s">
        <v>70</v>
      </c>
      <c r="AY100" s="171" t="s">
        <v>143</v>
      </c>
      <c r="BK100" s="173">
        <f>BK101+BK125+BK155+BK167</f>
        <v>0</v>
      </c>
    </row>
    <row r="101" spans="1:65" s="12" customFormat="1" ht="22.9" customHeight="1">
      <c r="B101" s="161"/>
      <c r="C101" s="162"/>
      <c r="D101" s="163" t="s">
        <v>69</v>
      </c>
      <c r="E101" s="174" t="s">
        <v>188</v>
      </c>
      <c r="F101" s="174" t="s">
        <v>794</v>
      </c>
      <c r="G101" s="162"/>
      <c r="H101" s="162"/>
      <c r="I101" s="162"/>
      <c r="J101" s="175">
        <f>BK101</f>
        <v>0</v>
      </c>
      <c r="K101" s="162"/>
      <c r="L101" s="166"/>
      <c r="M101" s="167"/>
      <c r="N101" s="168"/>
      <c r="O101" s="168"/>
      <c r="P101" s="169">
        <f>SUM(P102:P124)</f>
        <v>114.35372099999999</v>
      </c>
      <c r="Q101" s="168"/>
      <c r="R101" s="169">
        <f>SUM(R102:R124)</f>
        <v>4.8689266199999999</v>
      </c>
      <c r="S101" s="168"/>
      <c r="T101" s="170">
        <f>SUM(T102:T124)</f>
        <v>0</v>
      </c>
      <c r="AR101" s="171" t="s">
        <v>75</v>
      </c>
      <c r="AT101" s="172" t="s">
        <v>69</v>
      </c>
      <c r="AU101" s="172" t="s">
        <v>75</v>
      </c>
      <c r="AY101" s="171" t="s">
        <v>143</v>
      </c>
      <c r="BK101" s="173">
        <f>SUM(BK102:BK124)</f>
        <v>0</v>
      </c>
    </row>
    <row r="102" spans="1:65" s="2" customFormat="1" ht="24.2" customHeight="1">
      <c r="A102" s="33"/>
      <c r="B102" s="34"/>
      <c r="C102" s="176" t="s">
        <v>75</v>
      </c>
      <c r="D102" s="176" t="s">
        <v>145</v>
      </c>
      <c r="E102" s="177" t="s">
        <v>205</v>
      </c>
      <c r="F102" s="178" t="s">
        <v>206</v>
      </c>
      <c r="G102" s="179" t="s">
        <v>158</v>
      </c>
      <c r="H102" s="180">
        <v>141.637</v>
      </c>
      <c r="I102" s="366"/>
      <c r="J102" s="181">
        <f>ROUND(I102*H102,2)</f>
        <v>0</v>
      </c>
      <c r="K102" s="178" t="s">
        <v>149</v>
      </c>
      <c r="L102" s="38"/>
      <c r="M102" s="182" t="s">
        <v>17</v>
      </c>
      <c r="N102" s="183" t="s">
        <v>41</v>
      </c>
      <c r="O102" s="184">
        <v>0.29699999999999999</v>
      </c>
      <c r="P102" s="184">
        <f>O102*H102</f>
        <v>42.066189000000001</v>
      </c>
      <c r="Q102" s="184">
        <v>1.5599999999999999E-2</v>
      </c>
      <c r="R102" s="184">
        <f>Q102*H102</f>
        <v>2.2095371999999998</v>
      </c>
      <c r="S102" s="184">
        <v>0</v>
      </c>
      <c r="T102" s="18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6" t="s">
        <v>150</v>
      </c>
      <c r="AT102" s="186" t="s">
        <v>145</v>
      </c>
      <c r="AU102" s="186" t="s">
        <v>79</v>
      </c>
      <c r="AY102" s="19" t="s">
        <v>143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75</v>
      </c>
      <c r="BK102" s="187">
        <f>ROUND(I102*H102,2)</f>
        <v>0</v>
      </c>
      <c r="BL102" s="19" t="s">
        <v>150</v>
      </c>
      <c r="BM102" s="186" t="s">
        <v>795</v>
      </c>
    </row>
    <row r="103" spans="1:65" s="2" customFormat="1">
      <c r="A103" s="33"/>
      <c r="B103" s="34"/>
      <c r="C103" s="35"/>
      <c r="D103" s="188" t="s">
        <v>152</v>
      </c>
      <c r="E103" s="35"/>
      <c r="F103" s="189" t="s">
        <v>208</v>
      </c>
      <c r="G103" s="35"/>
      <c r="H103" s="35"/>
      <c r="I103" s="35"/>
      <c r="J103" s="35"/>
      <c r="K103" s="35"/>
      <c r="L103" s="38"/>
      <c r="M103" s="190"/>
      <c r="N103" s="191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9" t="s">
        <v>152</v>
      </c>
      <c r="AU103" s="19" t="s">
        <v>79</v>
      </c>
    </row>
    <row r="104" spans="1:65" s="14" customFormat="1">
      <c r="B104" s="202"/>
      <c r="C104" s="203"/>
      <c r="D104" s="194" t="s">
        <v>154</v>
      </c>
      <c r="E104" s="204" t="s">
        <v>17</v>
      </c>
      <c r="F104" s="205" t="s">
        <v>796</v>
      </c>
      <c r="G104" s="203"/>
      <c r="H104" s="206">
        <v>164.02199999999999</v>
      </c>
      <c r="I104" s="203"/>
      <c r="J104" s="203"/>
      <c r="K104" s="203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154</v>
      </c>
      <c r="AU104" s="211" t="s">
        <v>79</v>
      </c>
      <c r="AV104" s="14" t="s">
        <v>79</v>
      </c>
      <c r="AW104" s="14" t="s">
        <v>31</v>
      </c>
      <c r="AX104" s="14" t="s">
        <v>70</v>
      </c>
      <c r="AY104" s="211" t="s">
        <v>143</v>
      </c>
    </row>
    <row r="105" spans="1:65" s="14" customFormat="1">
      <c r="B105" s="202"/>
      <c r="C105" s="203"/>
      <c r="D105" s="194" t="s">
        <v>154</v>
      </c>
      <c r="E105" s="204" t="s">
        <v>17</v>
      </c>
      <c r="F105" s="205" t="s">
        <v>797</v>
      </c>
      <c r="G105" s="203"/>
      <c r="H105" s="206">
        <v>-18.655999999999999</v>
      </c>
      <c r="I105" s="203"/>
      <c r="J105" s="203"/>
      <c r="K105" s="203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154</v>
      </c>
      <c r="AU105" s="211" t="s">
        <v>79</v>
      </c>
      <c r="AV105" s="14" t="s">
        <v>79</v>
      </c>
      <c r="AW105" s="14" t="s">
        <v>31</v>
      </c>
      <c r="AX105" s="14" t="s">
        <v>70</v>
      </c>
      <c r="AY105" s="211" t="s">
        <v>143</v>
      </c>
    </row>
    <row r="106" spans="1:65" s="14" customFormat="1">
      <c r="B106" s="202"/>
      <c r="C106" s="203"/>
      <c r="D106" s="194" t="s">
        <v>154</v>
      </c>
      <c r="E106" s="204" t="s">
        <v>17</v>
      </c>
      <c r="F106" s="205" t="s">
        <v>798</v>
      </c>
      <c r="G106" s="203"/>
      <c r="H106" s="206">
        <v>5.9249999999999998</v>
      </c>
      <c r="I106" s="203"/>
      <c r="J106" s="203"/>
      <c r="K106" s="203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154</v>
      </c>
      <c r="AU106" s="211" t="s">
        <v>79</v>
      </c>
      <c r="AV106" s="14" t="s">
        <v>79</v>
      </c>
      <c r="AW106" s="14" t="s">
        <v>31</v>
      </c>
      <c r="AX106" s="14" t="s">
        <v>70</v>
      </c>
      <c r="AY106" s="211" t="s">
        <v>143</v>
      </c>
    </row>
    <row r="107" spans="1:65" s="14" customFormat="1">
      <c r="B107" s="202"/>
      <c r="C107" s="203"/>
      <c r="D107" s="194" t="s">
        <v>154</v>
      </c>
      <c r="E107" s="204" t="s">
        <v>17</v>
      </c>
      <c r="F107" s="205" t="s">
        <v>799</v>
      </c>
      <c r="G107" s="203"/>
      <c r="H107" s="206">
        <v>3.2959999999999998</v>
      </c>
      <c r="I107" s="203"/>
      <c r="J107" s="203"/>
      <c r="K107" s="203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154</v>
      </c>
      <c r="AU107" s="211" t="s">
        <v>79</v>
      </c>
      <c r="AV107" s="14" t="s">
        <v>79</v>
      </c>
      <c r="AW107" s="14" t="s">
        <v>31</v>
      </c>
      <c r="AX107" s="14" t="s">
        <v>70</v>
      </c>
      <c r="AY107" s="211" t="s">
        <v>143</v>
      </c>
    </row>
    <row r="108" spans="1:65" s="14" customFormat="1">
      <c r="B108" s="202"/>
      <c r="C108" s="203"/>
      <c r="D108" s="194" t="s">
        <v>154</v>
      </c>
      <c r="E108" s="204" t="s">
        <v>17</v>
      </c>
      <c r="F108" s="205" t="s">
        <v>800</v>
      </c>
      <c r="G108" s="203"/>
      <c r="H108" s="206">
        <v>-3.6</v>
      </c>
      <c r="I108" s="203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154</v>
      </c>
      <c r="AU108" s="211" t="s">
        <v>79</v>
      </c>
      <c r="AV108" s="14" t="s">
        <v>79</v>
      </c>
      <c r="AW108" s="14" t="s">
        <v>31</v>
      </c>
      <c r="AX108" s="14" t="s">
        <v>70</v>
      </c>
      <c r="AY108" s="211" t="s">
        <v>143</v>
      </c>
    </row>
    <row r="109" spans="1:65" s="14" customFormat="1">
      <c r="B109" s="202"/>
      <c r="C109" s="203"/>
      <c r="D109" s="194" t="s">
        <v>154</v>
      </c>
      <c r="E109" s="204" t="s">
        <v>17</v>
      </c>
      <c r="F109" s="205" t="s">
        <v>801</v>
      </c>
      <c r="G109" s="203"/>
      <c r="H109" s="206">
        <v>-10</v>
      </c>
      <c r="I109" s="203"/>
      <c r="J109" s="203"/>
      <c r="K109" s="203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154</v>
      </c>
      <c r="AU109" s="211" t="s">
        <v>79</v>
      </c>
      <c r="AV109" s="14" t="s">
        <v>79</v>
      </c>
      <c r="AW109" s="14" t="s">
        <v>31</v>
      </c>
      <c r="AX109" s="14" t="s">
        <v>70</v>
      </c>
      <c r="AY109" s="211" t="s">
        <v>143</v>
      </c>
    </row>
    <row r="110" spans="1:65" s="14" customFormat="1">
      <c r="B110" s="202"/>
      <c r="C110" s="203"/>
      <c r="D110" s="194" t="s">
        <v>154</v>
      </c>
      <c r="E110" s="204" t="s">
        <v>17</v>
      </c>
      <c r="F110" s="205" t="s">
        <v>802</v>
      </c>
      <c r="G110" s="203"/>
      <c r="H110" s="206">
        <v>0.65</v>
      </c>
      <c r="I110" s="203"/>
      <c r="J110" s="203"/>
      <c r="K110" s="203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154</v>
      </c>
      <c r="AU110" s="211" t="s">
        <v>79</v>
      </c>
      <c r="AV110" s="14" t="s">
        <v>79</v>
      </c>
      <c r="AW110" s="14" t="s">
        <v>31</v>
      </c>
      <c r="AX110" s="14" t="s">
        <v>70</v>
      </c>
      <c r="AY110" s="211" t="s">
        <v>143</v>
      </c>
    </row>
    <row r="111" spans="1:65" s="15" customFormat="1">
      <c r="B111" s="212"/>
      <c r="C111" s="213"/>
      <c r="D111" s="194" t="s">
        <v>154</v>
      </c>
      <c r="E111" s="214" t="s">
        <v>17</v>
      </c>
      <c r="F111" s="215" t="s">
        <v>181</v>
      </c>
      <c r="G111" s="213"/>
      <c r="H111" s="216">
        <v>141.637</v>
      </c>
      <c r="I111" s="213"/>
      <c r="J111" s="213"/>
      <c r="K111" s="213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154</v>
      </c>
      <c r="AU111" s="221" t="s">
        <v>79</v>
      </c>
      <c r="AV111" s="15" t="s">
        <v>150</v>
      </c>
      <c r="AW111" s="15" t="s">
        <v>31</v>
      </c>
      <c r="AX111" s="15" t="s">
        <v>75</v>
      </c>
      <c r="AY111" s="221" t="s">
        <v>143</v>
      </c>
    </row>
    <row r="112" spans="1:65" s="2" customFormat="1" ht="16.5" customHeight="1">
      <c r="A112" s="33"/>
      <c r="B112" s="34"/>
      <c r="C112" s="176" t="s">
        <v>79</v>
      </c>
      <c r="D112" s="176" t="s">
        <v>145</v>
      </c>
      <c r="E112" s="177" t="s">
        <v>244</v>
      </c>
      <c r="F112" s="178" t="s">
        <v>803</v>
      </c>
      <c r="G112" s="179" t="s">
        <v>158</v>
      </c>
      <c r="H112" s="180">
        <v>140.28700000000001</v>
      </c>
      <c r="I112" s="366"/>
      <c r="J112" s="181">
        <f>ROUND(I112*H112,2)</f>
        <v>0</v>
      </c>
      <c r="K112" s="178" t="s">
        <v>149</v>
      </c>
      <c r="L112" s="38"/>
      <c r="M112" s="182" t="s">
        <v>17</v>
      </c>
      <c r="N112" s="183" t="s">
        <v>41</v>
      </c>
      <c r="O112" s="184">
        <v>0.104</v>
      </c>
      <c r="P112" s="184">
        <f>O112*H112</f>
        <v>14.589848</v>
      </c>
      <c r="Q112" s="184">
        <v>2.5999999999999998E-4</v>
      </c>
      <c r="R112" s="184">
        <f>Q112*H112</f>
        <v>3.6474619999999999E-2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150</v>
      </c>
      <c r="AT112" s="186" t="s">
        <v>145</v>
      </c>
      <c r="AU112" s="186" t="s">
        <v>79</v>
      </c>
      <c r="AY112" s="19" t="s">
        <v>143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75</v>
      </c>
      <c r="BK112" s="187">
        <f>ROUND(I112*H112,2)</f>
        <v>0</v>
      </c>
      <c r="BL112" s="19" t="s">
        <v>150</v>
      </c>
      <c r="BM112" s="186" t="s">
        <v>804</v>
      </c>
    </row>
    <row r="113" spans="1:65" s="2" customFormat="1">
      <c r="A113" s="33"/>
      <c r="B113" s="34"/>
      <c r="C113" s="35"/>
      <c r="D113" s="188" t="s">
        <v>152</v>
      </c>
      <c r="E113" s="35"/>
      <c r="F113" s="189" t="s">
        <v>247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152</v>
      </c>
      <c r="AU113" s="19" t="s">
        <v>79</v>
      </c>
    </row>
    <row r="114" spans="1:65" s="14" customFormat="1">
      <c r="B114" s="202"/>
      <c r="C114" s="203"/>
      <c r="D114" s="194" t="s">
        <v>154</v>
      </c>
      <c r="E114" s="204" t="s">
        <v>17</v>
      </c>
      <c r="F114" s="205" t="s">
        <v>805</v>
      </c>
      <c r="G114" s="203"/>
      <c r="H114" s="206">
        <v>141.637</v>
      </c>
      <c r="I114" s="203"/>
      <c r="J114" s="203"/>
      <c r="K114" s="203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154</v>
      </c>
      <c r="AU114" s="211" t="s">
        <v>79</v>
      </c>
      <c r="AV114" s="14" t="s">
        <v>79</v>
      </c>
      <c r="AW114" s="14" t="s">
        <v>31</v>
      </c>
      <c r="AX114" s="14" t="s">
        <v>70</v>
      </c>
      <c r="AY114" s="211" t="s">
        <v>143</v>
      </c>
    </row>
    <row r="115" spans="1:65" s="14" customFormat="1">
      <c r="B115" s="202"/>
      <c r="C115" s="203"/>
      <c r="D115" s="194" t="s">
        <v>154</v>
      </c>
      <c r="E115" s="204" t="s">
        <v>17</v>
      </c>
      <c r="F115" s="205" t="s">
        <v>806</v>
      </c>
      <c r="G115" s="203"/>
      <c r="H115" s="206">
        <v>-1.35</v>
      </c>
      <c r="I115" s="203"/>
      <c r="J115" s="203"/>
      <c r="K115" s="203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154</v>
      </c>
      <c r="AU115" s="211" t="s">
        <v>79</v>
      </c>
      <c r="AV115" s="14" t="s">
        <v>79</v>
      </c>
      <c r="AW115" s="14" t="s">
        <v>31</v>
      </c>
      <c r="AX115" s="14" t="s">
        <v>70</v>
      </c>
      <c r="AY115" s="211" t="s">
        <v>143</v>
      </c>
    </row>
    <row r="116" spans="1:65" s="15" customFormat="1">
      <c r="B116" s="212"/>
      <c r="C116" s="213"/>
      <c r="D116" s="194" t="s">
        <v>154</v>
      </c>
      <c r="E116" s="214" t="s">
        <v>17</v>
      </c>
      <c r="F116" s="215" t="s">
        <v>181</v>
      </c>
      <c r="G116" s="213"/>
      <c r="H116" s="216">
        <v>140.28700000000001</v>
      </c>
      <c r="I116" s="213"/>
      <c r="J116" s="213"/>
      <c r="K116" s="213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154</v>
      </c>
      <c r="AU116" s="221" t="s">
        <v>79</v>
      </c>
      <c r="AV116" s="15" t="s">
        <v>150</v>
      </c>
      <c r="AW116" s="15" t="s">
        <v>31</v>
      </c>
      <c r="AX116" s="15" t="s">
        <v>75</v>
      </c>
      <c r="AY116" s="221" t="s">
        <v>143</v>
      </c>
    </row>
    <row r="117" spans="1:65" s="2" customFormat="1" ht="16.5" customHeight="1">
      <c r="A117" s="33"/>
      <c r="B117" s="34"/>
      <c r="C117" s="176" t="s">
        <v>95</v>
      </c>
      <c r="D117" s="176" t="s">
        <v>145</v>
      </c>
      <c r="E117" s="177" t="s">
        <v>251</v>
      </c>
      <c r="F117" s="178" t="s">
        <v>807</v>
      </c>
      <c r="G117" s="179" t="s">
        <v>158</v>
      </c>
      <c r="H117" s="180">
        <v>140.28700000000001</v>
      </c>
      <c r="I117" s="366"/>
      <c r="J117" s="181">
        <f>ROUND(I117*H117,2)</f>
        <v>0</v>
      </c>
      <c r="K117" s="178" t="s">
        <v>149</v>
      </c>
      <c r="L117" s="38"/>
      <c r="M117" s="182" t="s">
        <v>17</v>
      </c>
      <c r="N117" s="183" t="s">
        <v>41</v>
      </c>
      <c r="O117" s="184">
        <v>0.27200000000000002</v>
      </c>
      <c r="P117" s="184">
        <f>O117*H117</f>
        <v>38.158064000000003</v>
      </c>
      <c r="Q117" s="184">
        <v>4.0000000000000001E-3</v>
      </c>
      <c r="R117" s="184">
        <f>Q117*H117</f>
        <v>0.56114800000000009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150</v>
      </c>
      <c r="AT117" s="186" t="s">
        <v>145</v>
      </c>
      <c r="AU117" s="186" t="s">
        <v>79</v>
      </c>
      <c r="AY117" s="19" t="s">
        <v>143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75</v>
      </c>
      <c r="BK117" s="187">
        <f>ROUND(I117*H117,2)</f>
        <v>0</v>
      </c>
      <c r="BL117" s="19" t="s">
        <v>150</v>
      </c>
      <c r="BM117" s="186" t="s">
        <v>808</v>
      </c>
    </row>
    <row r="118" spans="1:65" s="2" customFormat="1">
      <c r="A118" s="33"/>
      <c r="B118" s="34"/>
      <c r="C118" s="35"/>
      <c r="D118" s="188" t="s">
        <v>152</v>
      </c>
      <c r="E118" s="35"/>
      <c r="F118" s="189" t="s">
        <v>254</v>
      </c>
      <c r="G118" s="35"/>
      <c r="H118" s="35"/>
      <c r="I118" s="35"/>
      <c r="J118" s="35"/>
      <c r="K118" s="35"/>
      <c r="L118" s="38"/>
      <c r="M118" s="190"/>
      <c r="N118" s="191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9" t="s">
        <v>152</v>
      </c>
      <c r="AU118" s="19" t="s">
        <v>79</v>
      </c>
    </row>
    <row r="119" spans="1:65" s="2" customFormat="1" ht="21.75" customHeight="1">
      <c r="A119" s="33"/>
      <c r="B119" s="34"/>
      <c r="C119" s="176" t="s">
        <v>150</v>
      </c>
      <c r="D119" s="176" t="s">
        <v>145</v>
      </c>
      <c r="E119" s="177" t="s">
        <v>809</v>
      </c>
      <c r="F119" s="178" t="s">
        <v>810</v>
      </c>
      <c r="G119" s="179" t="s">
        <v>158</v>
      </c>
      <c r="H119" s="180">
        <v>67.378</v>
      </c>
      <c r="I119" s="366"/>
      <c r="J119" s="181">
        <f>ROUND(I119*H119,2)</f>
        <v>0</v>
      </c>
      <c r="K119" s="178" t="s">
        <v>17</v>
      </c>
      <c r="L119" s="38"/>
      <c r="M119" s="182" t="s">
        <v>17</v>
      </c>
      <c r="N119" s="183" t="s">
        <v>41</v>
      </c>
      <c r="O119" s="184">
        <v>0.28999999999999998</v>
      </c>
      <c r="P119" s="184">
        <f>O119*H119</f>
        <v>19.539619999999999</v>
      </c>
      <c r="Q119" s="184">
        <v>3.0599999999999999E-2</v>
      </c>
      <c r="R119" s="184">
        <f>Q119*H119</f>
        <v>2.0617668</v>
      </c>
      <c r="S119" s="184">
        <v>0</v>
      </c>
      <c r="T119" s="18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6" t="s">
        <v>150</v>
      </c>
      <c r="AT119" s="186" t="s">
        <v>145</v>
      </c>
      <c r="AU119" s="186" t="s">
        <v>79</v>
      </c>
      <c r="AY119" s="19" t="s">
        <v>143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75</v>
      </c>
      <c r="BK119" s="187">
        <f>ROUND(I119*H119,2)</f>
        <v>0</v>
      </c>
      <c r="BL119" s="19" t="s">
        <v>150</v>
      </c>
      <c r="BM119" s="186" t="s">
        <v>811</v>
      </c>
    </row>
    <row r="120" spans="1:65" s="14" customFormat="1">
      <c r="B120" s="202"/>
      <c r="C120" s="203"/>
      <c r="D120" s="194" t="s">
        <v>154</v>
      </c>
      <c r="E120" s="204" t="s">
        <v>17</v>
      </c>
      <c r="F120" s="205" t="s">
        <v>812</v>
      </c>
      <c r="G120" s="203"/>
      <c r="H120" s="206">
        <v>26.754000000000001</v>
      </c>
      <c r="I120" s="203"/>
      <c r="J120" s="203"/>
      <c r="K120" s="203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154</v>
      </c>
      <c r="AU120" s="211" t="s">
        <v>79</v>
      </c>
      <c r="AV120" s="14" t="s">
        <v>79</v>
      </c>
      <c r="AW120" s="14" t="s">
        <v>31</v>
      </c>
      <c r="AX120" s="14" t="s">
        <v>70</v>
      </c>
      <c r="AY120" s="211" t="s">
        <v>143</v>
      </c>
    </row>
    <row r="121" spans="1:65" s="14" customFormat="1">
      <c r="B121" s="202"/>
      <c r="C121" s="203"/>
      <c r="D121" s="194" t="s">
        <v>154</v>
      </c>
      <c r="E121" s="204" t="s">
        <v>17</v>
      </c>
      <c r="F121" s="205" t="s">
        <v>813</v>
      </c>
      <c r="G121" s="203"/>
      <c r="H121" s="206">
        <v>39.494</v>
      </c>
      <c r="I121" s="203"/>
      <c r="J121" s="203"/>
      <c r="K121" s="203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154</v>
      </c>
      <c r="AU121" s="211" t="s">
        <v>79</v>
      </c>
      <c r="AV121" s="14" t="s">
        <v>79</v>
      </c>
      <c r="AW121" s="14" t="s">
        <v>31</v>
      </c>
      <c r="AX121" s="14" t="s">
        <v>70</v>
      </c>
      <c r="AY121" s="211" t="s">
        <v>143</v>
      </c>
    </row>
    <row r="122" spans="1:65" s="14" customFormat="1">
      <c r="B122" s="202"/>
      <c r="C122" s="203"/>
      <c r="D122" s="194" t="s">
        <v>154</v>
      </c>
      <c r="E122" s="204" t="s">
        <v>17</v>
      </c>
      <c r="F122" s="205" t="s">
        <v>814</v>
      </c>
      <c r="G122" s="203"/>
      <c r="H122" s="206">
        <v>0.25</v>
      </c>
      <c r="I122" s="203"/>
      <c r="J122" s="203"/>
      <c r="K122" s="203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154</v>
      </c>
      <c r="AU122" s="211" t="s">
        <v>79</v>
      </c>
      <c r="AV122" s="14" t="s">
        <v>79</v>
      </c>
      <c r="AW122" s="14" t="s">
        <v>31</v>
      </c>
      <c r="AX122" s="14" t="s">
        <v>70</v>
      </c>
      <c r="AY122" s="211" t="s">
        <v>143</v>
      </c>
    </row>
    <row r="123" spans="1:65" s="14" customFormat="1">
      <c r="B123" s="202"/>
      <c r="C123" s="203"/>
      <c r="D123" s="194" t="s">
        <v>154</v>
      </c>
      <c r="E123" s="204" t="s">
        <v>17</v>
      </c>
      <c r="F123" s="205" t="s">
        <v>815</v>
      </c>
      <c r="G123" s="203"/>
      <c r="H123" s="206">
        <v>0.88</v>
      </c>
      <c r="I123" s="203"/>
      <c r="J123" s="203"/>
      <c r="K123" s="203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154</v>
      </c>
      <c r="AU123" s="211" t="s">
        <v>79</v>
      </c>
      <c r="AV123" s="14" t="s">
        <v>79</v>
      </c>
      <c r="AW123" s="14" t="s">
        <v>31</v>
      </c>
      <c r="AX123" s="14" t="s">
        <v>70</v>
      </c>
      <c r="AY123" s="211" t="s">
        <v>143</v>
      </c>
    </row>
    <row r="124" spans="1:65" s="15" customFormat="1">
      <c r="B124" s="212"/>
      <c r="C124" s="213"/>
      <c r="D124" s="194" t="s">
        <v>154</v>
      </c>
      <c r="E124" s="214" t="s">
        <v>17</v>
      </c>
      <c r="F124" s="215" t="s">
        <v>181</v>
      </c>
      <c r="G124" s="213"/>
      <c r="H124" s="216">
        <v>67.378</v>
      </c>
      <c r="I124" s="213"/>
      <c r="J124" s="213"/>
      <c r="K124" s="213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154</v>
      </c>
      <c r="AU124" s="221" t="s">
        <v>79</v>
      </c>
      <c r="AV124" s="15" t="s">
        <v>150</v>
      </c>
      <c r="AW124" s="15" t="s">
        <v>31</v>
      </c>
      <c r="AX124" s="15" t="s">
        <v>75</v>
      </c>
      <c r="AY124" s="221" t="s">
        <v>143</v>
      </c>
    </row>
    <row r="125" spans="1:65" s="12" customFormat="1" ht="22.9" customHeight="1">
      <c r="B125" s="161"/>
      <c r="C125" s="162"/>
      <c r="D125" s="163" t="s">
        <v>69</v>
      </c>
      <c r="E125" s="174" t="s">
        <v>211</v>
      </c>
      <c r="F125" s="174" t="s">
        <v>816</v>
      </c>
      <c r="G125" s="162"/>
      <c r="H125" s="162"/>
      <c r="I125" s="162"/>
      <c r="J125" s="175">
        <f>BK125</f>
        <v>0</v>
      </c>
      <c r="K125" s="162"/>
      <c r="L125" s="166"/>
      <c r="M125" s="167"/>
      <c r="N125" s="168"/>
      <c r="O125" s="168"/>
      <c r="P125" s="169">
        <f>SUM(P126:P154)</f>
        <v>79.280338</v>
      </c>
      <c r="Q125" s="168"/>
      <c r="R125" s="169">
        <f>SUM(R126:R154)</f>
        <v>1.1454259999999999E-2</v>
      </c>
      <c r="S125" s="168"/>
      <c r="T125" s="170">
        <f>SUM(T126:T154)</f>
        <v>1.5306100000000002</v>
      </c>
      <c r="AR125" s="171" t="s">
        <v>75</v>
      </c>
      <c r="AT125" s="172" t="s">
        <v>69</v>
      </c>
      <c r="AU125" s="172" t="s">
        <v>75</v>
      </c>
      <c r="AY125" s="171" t="s">
        <v>143</v>
      </c>
      <c r="BK125" s="173">
        <f>SUM(BK126:BK154)</f>
        <v>0</v>
      </c>
    </row>
    <row r="126" spans="1:65" s="2" customFormat="1" ht="16.5" customHeight="1">
      <c r="A126" s="33"/>
      <c r="B126" s="34"/>
      <c r="C126" s="176" t="s">
        <v>182</v>
      </c>
      <c r="D126" s="176" t="s">
        <v>145</v>
      </c>
      <c r="E126" s="177" t="s">
        <v>817</v>
      </c>
      <c r="F126" s="178" t="s">
        <v>818</v>
      </c>
      <c r="G126" s="179" t="s">
        <v>384</v>
      </c>
      <c r="H126" s="180">
        <v>1</v>
      </c>
      <c r="I126" s="366"/>
      <c r="J126" s="181">
        <f>ROUND(I126*H126,2)</f>
        <v>0</v>
      </c>
      <c r="K126" s="178" t="s">
        <v>17</v>
      </c>
      <c r="L126" s="38"/>
      <c r="M126" s="182" t="s">
        <v>17</v>
      </c>
      <c r="N126" s="183" t="s">
        <v>41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150</v>
      </c>
      <c r="AT126" s="186" t="s">
        <v>145</v>
      </c>
      <c r="AU126" s="186" t="s">
        <v>79</v>
      </c>
      <c r="AY126" s="19" t="s">
        <v>143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75</v>
      </c>
      <c r="BK126" s="187">
        <f>ROUND(I126*H126,2)</f>
        <v>0</v>
      </c>
      <c r="BL126" s="19" t="s">
        <v>150</v>
      </c>
      <c r="BM126" s="186" t="s">
        <v>819</v>
      </c>
    </row>
    <row r="127" spans="1:65" s="2" customFormat="1" ht="16.5" customHeight="1">
      <c r="A127" s="33"/>
      <c r="B127" s="34"/>
      <c r="C127" s="176" t="s">
        <v>188</v>
      </c>
      <c r="D127" s="176" t="s">
        <v>145</v>
      </c>
      <c r="E127" s="177" t="s">
        <v>820</v>
      </c>
      <c r="F127" s="178" t="s">
        <v>821</v>
      </c>
      <c r="G127" s="179" t="s">
        <v>158</v>
      </c>
      <c r="H127" s="180">
        <v>67.378</v>
      </c>
      <c r="I127" s="366"/>
      <c r="J127" s="181">
        <f>ROUND(I127*H127,2)</f>
        <v>0</v>
      </c>
      <c r="K127" s="178" t="s">
        <v>149</v>
      </c>
      <c r="L127" s="38"/>
      <c r="M127" s="182" t="s">
        <v>17</v>
      </c>
      <c r="N127" s="183" t="s">
        <v>41</v>
      </c>
      <c r="O127" s="184">
        <v>0.30599999999999999</v>
      </c>
      <c r="P127" s="184">
        <f>O127*H127</f>
        <v>20.617667999999998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6" t="s">
        <v>150</v>
      </c>
      <c r="AT127" s="186" t="s">
        <v>145</v>
      </c>
      <c r="AU127" s="186" t="s">
        <v>79</v>
      </c>
      <c r="AY127" s="19" t="s">
        <v>143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75</v>
      </c>
      <c r="BK127" s="187">
        <f>ROUND(I127*H127,2)</f>
        <v>0</v>
      </c>
      <c r="BL127" s="19" t="s">
        <v>150</v>
      </c>
      <c r="BM127" s="186" t="s">
        <v>822</v>
      </c>
    </row>
    <row r="128" spans="1:65" s="2" customFormat="1">
      <c r="A128" s="33"/>
      <c r="B128" s="34"/>
      <c r="C128" s="35"/>
      <c r="D128" s="188" t="s">
        <v>152</v>
      </c>
      <c r="E128" s="35"/>
      <c r="F128" s="189" t="s">
        <v>823</v>
      </c>
      <c r="G128" s="35"/>
      <c r="H128" s="35"/>
      <c r="I128" s="35"/>
      <c r="J128" s="35"/>
      <c r="K128" s="35"/>
      <c r="L128" s="38"/>
      <c r="M128" s="190"/>
      <c r="N128" s="191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9" t="s">
        <v>152</v>
      </c>
      <c r="AU128" s="19" t="s">
        <v>79</v>
      </c>
    </row>
    <row r="129" spans="1:65" s="14" customFormat="1">
      <c r="B129" s="202"/>
      <c r="C129" s="203"/>
      <c r="D129" s="194" t="s">
        <v>154</v>
      </c>
      <c r="E129" s="204" t="s">
        <v>17</v>
      </c>
      <c r="F129" s="205" t="s">
        <v>812</v>
      </c>
      <c r="G129" s="203"/>
      <c r="H129" s="206">
        <v>26.754000000000001</v>
      </c>
      <c r="I129" s="203"/>
      <c r="J129" s="203"/>
      <c r="K129" s="203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154</v>
      </c>
      <c r="AU129" s="211" t="s">
        <v>79</v>
      </c>
      <c r="AV129" s="14" t="s">
        <v>79</v>
      </c>
      <c r="AW129" s="14" t="s">
        <v>31</v>
      </c>
      <c r="AX129" s="14" t="s">
        <v>70</v>
      </c>
      <c r="AY129" s="211" t="s">
        <v>143</v>
      </c>
    </row>
    <row r="130" spans="1:65" s="14" customFormat="1">
      <c r="B130" s="202"/>
      <c r="C130" s="203"/>
      <c r="D130" s="194" t="s">
        <v>154</v>
      </c>
      <c r="E130" s="204" t="s">
        <v>17</v>
      </c>
      <c r="F130" s="205" t="s">
        <v>813</v>
      </c>
      <c r="G130" s="203"/>
      <c r="H130" s="206">
        <v>39.494</v>
      </c>
      <c r="I130" s="203"/>
      <c r="J130" s="203"/>
      <c r="K130" s="203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154</v>
      </c>
      <c r="AU130" s="211" t="s">
        <v>79</v>
      </c>
      <c r="AV130" s="14" t="s">
        <v>79</v>
      </c>
      <c r="AW130" s="14" t="s">
        <v>31</v>
      </c>
      <c r="AX130" s="14" t="s">
        <v>70</v>
      </c>
      <c r="AY130" s="211" t="s">
        <v>143</v>
      </c>
    </row>
    <row r="131" spans="1:65" s="14" customFormat="1">
      <c r="B131" s="202"/>
      <c r="C131" s="203"/>
      <c r="D131" s="194" t="s">
        <v>154</v>
      </c>
      <c r="E131" s="204" t="s">
        <v>17</v>
      </c>
      <c r="F131" s="205" t="s">
        <v>814</v>
      </c>
      <c r="G131" s="203"/>
      <c r="H131" s="206">
        <v>0.25</v>
      </c>
      <c r="I131" s="203"/>
      <c r="J131" s="203"/>
      <c r="K131" s="203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154</v>
      </c>
      <c r="AU131" s="211" t="s">
        <v>79</v>
      </c>
      <c r="AV131" s="14" t="s">
        <v>79</v>
      </c>
      <c r="AW131" s="14" t="s">
        <v>31</v>
      </c>
      <c r="AX131" s="14" t="s">
        <v>70</v>
      </c>
      <c r="AY131" s="211" t="s">
        <v>143</v>
      </c>
    </row>
    <row r="132" spans="1:65" s="14" customFormat="1">
      <c r="B132" s="202"/>
      <c r="C132" s="203"/>
      <c r="D132" s="194" t="s">
        <v>154</v>
      </c>
      <c r="E132" s="204" t="s">
        <v>17</v>
      </c>
      <c r="F132" s="205" t="s">
        <v>815</v>
      </c>
      <c r="G132" s="203"/>
      <c r="H132" s="206">
        <v>0.88</v>
      </c>
      <c r="I132" s="203"/>
      <c r="J132" s="203"/>
      <c r="K132" s="203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154</v>
      </c>
      <c r="AU132" s="211" t="s">
        <v>79</v>
      </c>
      <c r="AV132" s="14" t="s">
        <v>79</v>
      </c>
      <c r="AW132" s="14" t="s">
        <v>31</v>
      </c>
      <c r="AX132" s="14" t="s">
        <v>70</v>
      </c>
      <c r="AY132" s="211" t="s">
        <v>143</v>
      </c>
    </row>
    <row r="133" spans="1:65" s="15" customFormat="1">
      <c r="B133" s="212"/>
      <c r="C133" s="213"/>
      <c r="D133" s="194" t="s">
        <v>154</v>
      </c>
      <c r="E133" s="214" t="s">
        <v>17</v>
      </c>
      <c r="F133" s="215" t="s">
        <v>181</v>
      </c>
      <c r="G133" s="213"/>
      <c r="H133" s="216">
        <v>67.378</v>
      </c>
      <c r="I133" s="213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154</v>
      </c>
      <c r="AU133" s="221" t="s">
        <v>79</v>
      </c>
      <c r="AV133" s="15" t="s">
        <v>150</v>
      </c>
      <c r="AW133" s="15" t="s">
        <v>31</v>
      </c>
      <c r="AX133" s="15" t="s">
        <v>75</v>
      </c>
      <c r="AY133" s="221" t="s">
        <v>143</v>
      </c>
    </row>
    <row r="134" spans="1:65" s="2" customFormat="1" ht="16.5" customHeight="1">
      <c r="A134" s="33"/>
      <c r="B134" s="34"/>
      <c r="C134" s="176" t="s">
        <v>199</v>
      </c>
      <c r="D134" s="176" t="s">
        <v>145</v>
      </c>
      <c r="E134" s="177" t="s">
        <v>824</v>
      </c>
      <c r="F134" s="178" t="s">
        <v>825</v>
      </c>
      <c r="G134" s="179" t="s">
        <v>158</v>
      </c>
      <c r="H134" s="180">
        <v>134.756</v>
      </c>
      <c r="I134" s="366"/>
      <c r="J134" s="181">
        <f>ROUND(I134*H134,2)</f>
        <v>0</v>
      </c>
      <c r="K134" s="178" t="s">
        <v>149</v>
      </c>
      <c r="L134" s="38"/>
      <c r="M134" s="182" t="s">
        <v>17</v>
      </c>
      <c r="N134" s="183" t="s">
        <v>41</v>
      </c>
      <c r="O134" s="184">
        <v>0.14099999999999999</v>
      </c>
      <c r="P134" s="184">
        <f>O134*H134</f>
        <v>19.000595999999998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150</v>
      </c>
      <c r="AT134" s="186" t="s">
        <v>145</v>
      </c>
      <c r="AU134" s="186" t="s">
        <v>79</v>
      </c>
      <c r="AY134" s="19" t="s">
        <v>143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75</v>
      </c>
      <c r="BK134" s="187">
        <f>ROUND(I134*H134,2)</f>
        <v>0</v>
      </c>
      <c r="BL134" s="19" t="s">
        <v>150</v>
      </c>
      <c r="BM134" s="186" t="s">
        <v>826</v>
      </c>
    </row>
    <row r="135" spans="1:65" s="2" customFormat="1">
      <c r="A135" s="33"/>
      <c r="B135" s="34"/>
      <c r="C135" s="35"/>
      <c r="D135" s="188" t="s">
        <v>152</v>
      </c>
      <c r="E135" s="35"/>
      <c r="F135" s="189" t="s">
        <v>827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152</v>
      </c>
      <c r="AU135" s="19" t="s">
        <v>79</v>
      </c>
    </row>
    <row r="136" spans="1:65" s="14" customFormat="1">
      <c r="B136" s="202"/>
      <c r="C136" s="203"/>
      <c r="D136" s="194" t="s">
        <v>154</v>
      </c>
      <c r="E136" s="204" t="s">
        <v>17</v>
      </c>
      <c r="F136" s="205" t="s">
        <v>828</v>
      </c>
      <c r="G136" s="203"/>
      <c r="H136" s="206">
        <v>134.756</v>
      </c>
      <c r="I136" s="203"/>
      <c r="J136" s="203"/>
      <c r="K136" s="203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154</v>
      </c>
      <c r="AU136" s="211" t="s">
        <v>79</v>
      </c>
      <c r="AV136" s="14" t="s">
        <v>79</v>
      </c>
      <c r="AW136" s="14" t="s">
        <v>31</v>
      </c>
      <c r="AX136" s="14" t="s">
        <v>75</v>
      </c>
      <c r="AY136" s="211" t="s">
        <v>143</v>
      </c>
    </row>
    <row r="137" spans="1:65" s="2" customFormat="1" ht="24.2" customHeight="1">
      <c r="A137" s="33"/>
      <c r="B137" s="34"/>
      <c r="C137" s="176" t="s">
        <v>204</v>
      </c>
      <c r="D137" s="176" t="s">
        <v>145</v>
      </c>
      <c r="E137" s="177" t="s">
        <v>321</v>
      </c>
      <c r="F137" s="178" t="s">
        <v>322</v>
      </c>
      <c r="G137" s="179" t="s">
        <v>158</v>
      </c>
      <c r="H137" s="180">
        <v>141.637</v>
      </c>
      <c r="I137" s="366"/>
      <c r="J137" s="181">
        <f>ROUND(I137*H137,2)</f>
        <v>0</v>
      </c>
      <c r="K137" s="178" t="s">
        <v>149</v>
      </c>
      <c r="L137" s="38"/>
      <c r="M137" s="182" t="s">
        <v>17</v>
      </c>
      <c r="N137" s="183" t="s">
        <v>41</v>
      </c>
      <c r="O137" s="184">
        <v>0.08</v>
      </c>
      <c r="P137" s="184">
        <f>O137*H137</f>
        <v>11.330960000000001</v>
      </c>
      <c r="Q137" s="184">
        <v>0</v>
      </c>
      <c r="R137" s="184">
        <f>Q137*H137</f>
        <v>0</v>
      </c>
      <c r="S137" s="184">
        <v>0.01</v>
      </c>
      <c r="T137" s="185">
        <f>S137*H137</f>
        <v>1.4163700000000001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150</v>
      </c>
      <c r="AT137" s="186" t="s">
        <v>145</v>
      </c>
      <c r="AU137" s="186" t="s">
        <v>79</v>
      </c>
      <c r="AY137" s="19" t="s">
        <v>143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75</v>
      </c>
      <c r="BK137" s="187">
        <f>ROUND(I137*H137,2)</f>
        <v>0</v>
      </c>
      <c r="BL137" s="19" t="s">
        <v>150</v>
      </c>
      <c r="BM137" s="186" t="s">
        <v>829</v>
      </c>
    </row>
    <row r="138" spans="1:65" s="2" customFormat="1">
      <c r="A138" s="33"/>
      <c r="B138" s="34"/>
      <c r="C138" s="35"/>
      <c r="D138" s="188" t="s">
        <v>152</v>
      </c>
      <c r="E138" s="35"/>
      <c r="F138" s="189" t="s">
        <v>324</v>
      </c>
      <c r="G138" s="35"/>
      <c r="H138" s="35"/>
      <c r="I138" s="35"/>
      <c r="J138" s="35"/>
      <c r="K138" s="35"/>
      <c r="L138" s="38"/>
      <c r="M138" s="190"/>
      <c r="N138" s="19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9" t="s">
        <v>152</v>
      </c>
      <c r="AU138" s="19" t="s">
        <v>79</v>
      </c>
    </row>
    <row r="139" spans="1:65" s="13" customFormat="1">
      <c r="B139" s="192"/>
      <c r="C139" s="193"/>
      <c r="D139" s="194" t="s">
        <v>154</v>
      </c>
      <c r="E139" s="195" t="s">
        <v>17</v>
      </c>
      <c r="F139" s="196" t="s">
        <v>830</v>
      </c>
      <c r="G139" s="193"/>
      <c r="H139" s="195" t="s">
        <v>17</v>
      </c>
      <c r="I139" s="193"/>
      <c r="J139" s="193"/>
      <c r="K139" s="193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154</v>
      </c>
      <c r="AU139" s="201" t="s">
        <v>79</v>
      </c>
      <c r="AV139" s="13" t="s">
        <v>75</v>
      </c>
      <c r="AW139" s="13" t="s">
        <v>31</v>
      </c>
      <c r="AX139" s="13" t="s">
        <v>70</v>
      </c>
      <c r="AY139" s="201" t="s">
        <v>143</v>
      </c>
    </row>
    <row r="140" spans="1:65" s="14" customFormat="1">
      <c r="B140" s="202"/>
      <c r="C140" s="203"/>
      <c r="D140" s="194" t="s">
        <v>154</v>
      </c>
      <c r="E140" s="204" t="s">
        <v>17</v>
      </c>
      <c r="F140" s="205" t="s">
        <v>796</v>
      </c>
      <c r="G140" s="203"/>
      <c r="H140" s="206">
        <v>164.02199999999999</v>
      </c>
      <c r="I140" s="203"/>
      <c r="J140" s="203"/>
      <c r="K140" s="203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154</v>
      </c>
      <c r="AU140" s="211" t="s">
        <v>79</v>
      </c>
      <c r="AV140" s="14" t="s">
        <v>79</v>
      </c>
      <c r="AW140" s="14" t="s">
        <v>31</v>
      </c>
      <c r="AX140" s="14" t="s">
        <v>70</v>
      </c>
      <c r="AY140" s="211" t="s">
        <v>143</v>
      </c>
    </row>
    <row r="141" spans="1:65" s="14" customFormat="1">
      <c r="B141" s="202"/>
      <c r="C141" s="203"/>
      <c r="D141" s="194" t="s">
        <v>154</v>
      </c>
      <c r="E141" s="204" t="s">
        <v>17</v>
      </c>
      <c r="F141" s="205" t="s">
        <v>797</v>
      </c>
      <c r="G141" s="203"/>
      <c r="H141" s="206">
        <v>-18.655999999999999</v>
      </c>
      <c r="I141" s="203"/>
      <c r="J141" s="203"/>
      <c r="K141" s="203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154</v>
      </c>
      <c r="AU141" s="211" t="s">
        <v>79</v>
      </c>
      <c r="AV141" s="14" t="s">
        <v>79</v>
      </c>
      <c r="AW141" s="14" t="s">
        <v>31</v>
      </c>
      <c r="AX141" s="14" t="s">
        <v>70</v>
      </c>
      <c r="AY141" s="211" t="s">
        <v>143</v>
      </c>
    </row>
    <row r="142" spans="1:65" s="14" customFormat="1">
      <c r="B142" s="202"/>
      <c r="C142" s="203"/>
      <c r="D142" s="194" t="s">
        <v>154</v>
      </c>
      <c r="E142" s="204" t="s">
        <v>17</v>
      </c>
      <c r="F142" s="205" t="s">
        <v>798</v>
      </c>
      <c r="G142" s="203"/>
      <c r="H142" s="206">
        <v>5.9249999999999998</v>
      </c>
      <c r="I142" s="203"/>
      <c r="J142" s="203"/>
      <c r="K142" s="203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154</v>
      </c>
      <c r="AU142" s="211" t="s">
        <v>79</v>
      </c>
      <c r="AV142" s="14" t="s">
        <v>79</v>
      </c>
      <c r="AW142" s="14" t="s">
        <v>31</v>
      </c>
      <c r="AX142" s="14" t="s">
        <v>70</v>
      </c>
      <c r="AY142" s="211" t="s">
        <v>143</v>
      </c>
    </row>
    <row r="143" spans="1:65" s="14" customFormat="1">
      <c r="B143" s="202"/>
      <c r="C143" s="203"/>
      <c r="D143" s="194" t="s">
        <v>154</v>
      </c>
      <c r="E143" s="204" t="s">
        <v>17</v>
      </c>
      <c r="F143" s="205" t="s">
        <v>799</v>
      </c>
      <c r="G143" s="203"/>
      <c r="H143" s="206">
        <v>3.2959999999999998</v>
      </c>
      <c r="I143" s="203"/>
      <c r="J143" s="203"/>
      <c r="K143" s="203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154</v>
      </c>
      <c r="AU143" s="211" t="s">
        <v>79</v>
      </c>
      <c r="AV143" s="14" t="s">
        <v>79</v>
      </c>
      <c r="AW143" s="14" t="s">
        <v>31</v>
      </c>
      <c r="AX143" s="14" t="s">
        <v>70</v>
      </c>
      <c r="AY143" s="211" t="s">
        <v>143</v>
      </c>
    </row>
    <row r="144" spans="1:65" s="14" customFormat="1">
      <c r="B144" s="202"/>
      <c r="C144" s="203"/>
      <c r="D144" s="194" t="s">
        <v>154</v>
      </c>
      <c r="E144" s="204" t="s">
        <v>17</v>
      </c>
      <c r="F144" s="205" t="s">
        <v>800</v>
      </c>
      <c r="G144" s="203"/>
      <c r="H144" s="206">
        <v>-3.6</v>
      </c>
      <c r="I144" s="203"/>
      <c r="J144" s="203"/>
      <c r="K144" s="203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154</v>
      </c>
      <c r="AU144" s="211" t="s">
        <v>79</v>
      </c>
      <c r="AV144" s="14" t="s">
        <v>79</v>
      </c>
      <c r="AW144" s="14" t="s">
        <v>31</v>
      </c>
      <c r="AX144" s="14" t="s">
        <v>70</v>
      </c>
      <c r="AY144" s="211" t="s">
        <v>143</v>
      </c>
    </row>
    <row r="145" spans="1:65" s="14" customFormat="1">
      <c r="B145" s="202"/>
      <c r="C145" s="203"/>
      <c r="D145" s="194" t="s">
        <v>154</v>
      </c>
      <c r="E145" s="204" t="s">
        <v>17</v>
      </c>
      <c r="F145" s="205" t="s">
        <v>801</v>
      </c>
      <c r="G145" s="203"/>
      <c r="H145" s="206">
        <v>-10</v>
      </c>
      <c r="I145" s="203"/>
      <c r="J145" s="203"/>
      <c r="K145" s="203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154</v>
      </c>
      <c r="AU145" s="211" t="s">
        <v>79</v>
      </c>
      <c r="AV145" s="14" t="s">
        <v>79</v>
      </c>
      <c r="AW145" s="14" t="s">
        <v>31</v>
      </c>
      <c r="AX145" s="14" t="s">
        <v>70</v>
      </c>
      <c r="AY145" s="211" t="s">
        <v>143</v>
      </c>
    </row>
    <row r="146" spans="1:65" s="14" customFormat="1">
      <c r="B146" s="202"/>
      <c r="C146" s="203"/>
      <c r="D146" s="194" t="s">
        <v>154</v>
      </c>
      <c r="E146" s="204" t="s">
        <v>17</v>
      </c>
      <c r="F146" s="205" t="s">
        <v>802</v>
      </c>
      <c r="G146" s="203"/>
      <c r="H146" s="206">
        <v>0.65</v>
      </c>
      <c r="I146" s="203"/>
      <c r="J146" s="203"/>
      <c r="K146" s="203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154</v>
      </c>
      <c r="AU146" s="211" t="s">
        <v>79</v>
      </c>
      <c r="AV146" s="14" t="s">
        <v>79</v>
      </c>
      <c r="AW146" s="14" t="s">
        <v>31</v>
      </c>
      <c r="AX146" s="14" t="s">
        <v>70</v>
      </c>
      <c r="AY146" s="211" t="s">
        <v>143</v>
      </c>
    </row>
    <row r="147" spans="1:65" s="15" customFormat="1">
      <c r="B147" s="212"/>
      <c r="C147" s="213"/>
      <c r="D147" s="194" t="s">
        <v>154</v>
      </c>
      <c r="E147" s="214" t="s">
        <v>17</v>
      </c>
      <c r="F147" s="215" t="s">
        <v>181</v>
      </c>
      <c r="G147" s="213"/>
      <c r="H147" s="216">
        <v>141.637</v>
      </c>
      <c r="I147" s="213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154</v>
      </c>
      <c r="AU147" s="221" t="s">
        <v>79</v>
      </c>
      <c r="AV147" s="15" t="s">
        <v>150</v>
      </c>
      <c r="AW147" s="15" t="s">
        <v>31</v>
      </c>
      <c r="AX147" s="15" t="s">
        <v>75</v>
      </c>
      <c r="AY147" s="221" t="s">
        <v>143</v>
      </c>
    </row>
    <row r="148" spans="1:65" s="2" customFormat="1" ht="24.2" customHeight="1">
      <c r="A148" s="33"/>
      <c r="B148" s="34"/>
      <c r="C148" s="176" t="s">
        <v>211</v>
      </c>
      <c r="D148" s="176" t="s">
        <v>145</v>
      </c>
      <c r="E148" s="177" t="s">
        <v>326</v>
      </c>
      <c r="F148" s="178" t="s">
        <v>327</v>
      </c>
      <c r="G148" s="179" t="s">
        <v>158</v>
      </c>
      <c r="H148" s="180">
        <v>1.68</v>
      </c>
      <c r="I148" s="366"/>
      <c r="J148" s="181">
        <f>ROUND(I148*H148,2)</f>
        <v>0</v>
      </c>
      <c r="K148" s="178" t="s">
        <v>149</v>
      </c>
      <c r="L148" s="38"/>
      <c r="M148" s="182" t="s">
        <v>17</v>
      </c>
      <c r="N148" s="183" t="s">
        <v>41</v>
      </c>
      <c r="O148" s="184">
        <v>0.3</v>
      </c>
      <c r="P148" s="184">
        <f>O148*H148</f>
        <v>0.504</v>
      </c>
      <c r="Q148" s="184">
        <v>0</v>
      </c>
      <c r="R148" s="184">
        <f>Q148*H148</f>
        <v>0</v>
      </c>
      <c r="S148" s="184">
        <v>6.8000000000000005E-2</v>
      </c>
      <c r="T148" s="185">
        <f>S148*H148</f>
        <v>0.11424000000000001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150</v>
      </c>
      <c r="AT148" s="186" t="s">
        <v>145</v>
      </c>
      <c r="AU148" s="186" t="s">
        <v>79</v>
      </c>
      <c r="AY148" s="19" t="s">
        <v>143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75</v>
      </c>
      <c r="BK148" s="187">
        <f>ROUND(I148*H148,2)</f>
        <v>0</v>
      </c>
      <c r="BL148" s="19" t="s">
        <v>150</v>
      </c>
      <c r="BM148" s="186" t="s">
        <v>831</v>
      </c>
    </row>
    <row r="149" spans="1:65" s="2" customFormat="1">
      <c r="A149" s="33"/>
      <c r="B149" s="34"/>
      <c r="C149" s="35"/>
      <c r="D149" s="188" t="s">
        <v>152</v>
      </c>
      <c r="E149" s="35"/>
      <c r="F149" s="189" t="s">
        <v>329</v>
      </c>
      <c r="G149" s="35"/>
      <c r="H149" s="35"/>
      <c r="I149" s="35"/>
      <c r="J149" s="35"/>
      <c r="K149" s="35"/>
      <c r="L149" s="38"/>
      <c r="M149" s="190"/>
      <c r="N149" s="19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9" t="s">
        <v>152</v>
      </c>
      <c r="AU149" s="19" t="s">
        <v>79</v>
      </c>
    </row>
    <row r="150" spans="1:65" s="14" customFormat="1">
      <c r="B150" s="202"/>
      <c r="C150" s="203"/>
      <c r="D150" s="194" t="s">
        <v>154</v>
      </c>
      <c r="E150" s="204" t="s">
        <v>17</v>
      </c>
      <c r="F150" s="205" t="s">
        <v>832</v>
      </c>
      <c r="G150" s="203"/>
      <c r="H150" s="206">
        <v>1.68</v>
      </c>
      <c r="I150" s="203"/>
      <c r="J150" s="203"/>
      <c r="K150" s="203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154</v>
      </c>
      <c r="AU150" s="211" t="s">
        <v>79</v>
      </c>
      <c r="AV150" s="14" t="s">
        <v>79</v>
      </c>
      <c r="AW150" s="14" t="s">
        <v>31</v>
      </c>
      <c r="AX150" s="14" t="s">
        <v>75</v>
      </c>
      <c r="AY150" s="211" t="s">
        <v>143</v>
      </c>
    </row>
    <row r="151" spans="1:65" s="2" customFormat="1" ht="24.2" customHeight="1">
      <c r="A151" s="33"/>
      <c r="B151" s="34"/>
      <c r="C151" s="176" t="s">
        <v>217</v>
      </c>
      <c r="D151" s="176" t="s">
        <v>145</v>
      </c>
      <c r="E151" s="177" t="s">
        <v>270</v>
      </c>
      <c r="F151" s="178" t="s">
        <v>271</v>
      </c>
      <c r="G151" s="179" t="s">
        <v>158</v>
      </c>
      <c r="H151" s="180">
        <v>67.378</v>
      </c>
      <c r="I151" s="366"/>
      <c r="J151" s="181">
        <f>ROUND(I151*H151,2)</f>
        <v>0</v>
      </c>
      <c r="K151" s="178" t="s">
        <v>149</v>
      </c>
      <c r="L151" s="38"/>
      <c r="M151" s="182" t="s">
        <v>17</v>
      </c>
      <c r="N151" s="183" t="s">
        <v>41</v>
      </c>
      <c r="O151" s="184">
        <v>0.105</v>
      </c>
      <c r="P151" s="184">
        <f>O151*H151</f>
        <v>7.0746899999999995</v>
      </c>
      <c r="Q151" s="184">
        <v>1.2999999999999999E-4</v>
      </c>
      <c r="R151" s="184">
        <f>Q151*H151</f>
        <v>8.7591399999999986E-3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150</v>
      </c>
      <c r="AT151" s="186" t="s">
        <v>145</v>
      </c>
      <c r="AU151" s="186" t="s">
        <v>79</v>
      </c>
      <c r="AY151" s="19" t="s">
        <v>143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75</v>
      </c>
      <c r="BK151" s="187">
        <f>ROUND(I151*H151,2)</f>
        <v>0</v>
      </c>
      <c r="BL151" s="19" t="s">
        <v>150</v>
      </c>
      <c r="BM151" s="186" t="s">
        <v>833</v>
      </c>
    </row>
    <row r="152" spans="1:65" s="2" customFormat="1">
      <c r="A152" s="33"/>
      <c r="B152" s="34"/>
      <c r="C152" s="35"/>
      <c r="D152" s="188" t="s">
        <v>152</v>
      </c>
      <c r="E152" s="35"/>
      <c r="F152" s="189" t="s">
        <v>273</v>
      </c>
      <c r="G152" s="35"/>
      <c r="H152" s="35"/>
      <c r="I152" s="35"/>
      <c r="J152" s="35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152</v>
      </c>
      <c r="AU152" s="19" t="s">
        <v>79</v>
      </c>
    </row>
    <row r="153" spans="1:65" s="2" customFormat="1" ht="24.2" customHeight="1">
      <c r="A153" s="33"/>
      <c r="B153" s="34"/>
      <c r="C153" s="176" t="s">
        <v>224</v>
      </c>
      <c r="D153" s="176" t="s">
        <v>145</v>
      </c>
      <c r="E153" s="177" t="s">
        <v>277</v>
      </c>
      <c r="F153" s="178" t="s">
        <v>834</v>
      </c>
      <c r="G153" s="179" t="s">
        <v>158</v>
      </c>
      <c r="H153" s="180">
        <v>67.378</v>
      </c>
      <c r="I153" s="366"/>
      <c r="J153" s="181">
        <f>ROUND(I153*H153,2)</f>
        <v>0</v>
      </c>
      <c r="K153" s="178" t="s">
        <v>149</v>
      </c>
      <c r="L153" s="38"/>
      <c r="M153" s="182" t="s">
        <v>17</v>
      </c>
      <c r="N153" s="183" t="s">
        <v>41</v>
      </c>
      <c r="O153" s="184">
        <v>0.308</v>
      </c>
      <c r="P153" s="184">
        <f>O153*H153</f>
        <v>20.752424000000001</v>
      </c>
      <c r="Q153" s="184">
        <v>4.0000000000000003E-5</v>
      </c>
      <c r="R153" s="184">
        <f>Q153*H153</f>
        <v>2.6951200000000001E-3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150</v>
      </c>
      <c r="AT153" s="186" t="s">
        <v>145</v>
      </c>
      <c r="AU153" s="186" t="s">
        <v>79</v>
      </c>
      <c r="AY153" s="19" t="s">
        <v>143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75</v>
      </c>
      <c r="BK153" s="187">
        <f>ROUND(I153*H153,2)</f>
        <v>0</v>
      </c>
      <c r="BL153" s="19" t="s">
        <v>150</v>
      </c>
      <c r="BM153" s="186" t="s">
        <v>835</v>
      </c>
    </row>
    <row r="154" spans="1:65" s="2" customFormat="1">
      <c r="A154" s="33"/>
      <c r="B154" s="34"/>
      <c r="C154" s="35"/>
      <c r="D154" s="188" t="s">
        <v>152</v>
      </c>
      <c r="E154" s="35"/>
      <c r="F154" s="189" t="s">
        <v>280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152</v>
      </c>
      <c r="AU154" s="19" t="s">
        <v>79</v>
      </c>
    </row>
    <row r="155" spans="1:65" s="12" customFormat="1" ht="22.9" customHeight="1">
      <c r="B155" s="161"/>
      <c r="C155" s="162"/>
      <c r="D155" s="163" t="s">
        <v>69</v>
      </c>
      <c r="E155" s="174" t="s">
        <v>344</v>
      </c>
      <c r="F155" s="174" t="s">
        <v>345</v>
      </c>
      <c r="G155" s="162"/>
      <c r="H155" s="162"/>
      <c r="I155" s="162"/>
      <c r="J155" s="175">
        <f>BK155</f>
        <v>0</v>
      </c>
      <c r="K155" s="162"/>
      <c r="L155" s="166"/>
      <c r="M155" s="167"/>
      <c r="N155" s="168"/>
      <c r="O155" s="168"/>
      <c r="P155" s="169">
        <f>SUM(P156:P166)</f>
        <v>9.8663509999999999</v>
      </c>
      <c r="Q155" s="168"/>
      <c r="R155" s="169">
        <f>SUM(R156:R166)</f>
        <v>0</v>
      </c>
      <c r="S155" s="168"/>
      <c r="T155" s="170">
        <f>SUM(T156:T166)</f>
        <v>0</v>
      </c>
      <c r="AR155" s="171" t="s">
        <v>75</v>
      </c>
      <c r="AT155" s="172" t="s">
        <v>69</v>
      </c>
      <c r="AU155" s="172" t="s">
        <v>75</v>
      </c>
      <c r="AY155" s="171" t="s">
        <v>143</v>
      </c>
      <c r="BK155" s="173">
        <f>SUM(BK156:BK166)</f>
        <v>0</v>
      </c>
    </row>
    <row r="156" spans="1:65" s="2" customFormat="1" ht="16.5" customHeight="1">
      <c r="A156" s="33"/>
      <c r="B156" s="34"/>
      <c r="C156" s="176" t="s">
        <v>230</v>
      </c>
      <c r="D156" s="176" t="s">
        <v>145</v>
      </c>
      <c r="E156" s="177" t="s">
        <v>836</v>
      </c>
      <c r="F156" s="178" t="s">
        <v>837</v>
      </c>
      <c r="G156" s="179" t="s">
        <v>349</v>
      </c>
      <c r="H156" s="180">
        <v>2.1669999999999998</v>
      </c>
      <c r="I156" s="366"/>
      <c r="J156" s="181">
        <f>ROUND(I156*H156,2)</f>
        <v>0</v>
      </c>
      <c r="K156" s="178" t="s">
        <v>149</v>
      </c>
      <c r="L156" s="38"/>
      <c r="M156" s="182" t="s">
        <v>17</v>
      </c>
      <c r="N156" s="183" t="s">
        <v>41</v>
      </c>
      <c r="O156" s="184">
        <v>0.13600000000000001</v>
      </c>
      <c r="P156" s="184">
        <f>O156*H156</f>
        <v>0.29471199999999997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150</v>
      </c>
      <c r="AT156" s="186" t="s">
        <v>145</v>
      </c>
      <c r="AU156" s="186" t="s">
        <v>79</v>
      </c>
      <c r="AY156" s="19" t="s">
        <v>143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75</v>
      </c>
      <c r="BK156" s="187">
        <f>ROUND(I156*H156,2)</f>
        <v>0</v>
      </c>
      <c r="BL156" s="19" t="s">
        <v>150</v>
      </c>
      <c r="BM156" s="186" t="s">
        <v>838</v>
      </c>
    </row>
    <row r="157" spans="1:65" s="2" customFormat="1">
      <c r="A157" s="33"/>
      <c r="B157" s="34"/>
      <c r="C157" s="35"/>
      <c r="D157" s="188" t="s">
        <v>152</v>
      </c>
      <c r="E157" s="35"/>
      <c r="F157" s="189" t="s">
        <v>839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152</v>
      </c>
      <c r="AU157" s="19" t="s">
        <v>79</v>
      </c>
    </row>
    <row r="158" spans="1:65" s="2" customFormat="1" ht="24.2" customHeight="1">
      <c r="A158" s="33"/>
      <c r="B158" s="34"/>
      <c r="C158" s="176" t="s">
        <v>236</v>
      </c>
      <c r="D158" s="176" t="s">
        <v>145</v>
      </c>
      <c r="E158" s="177" t="s">
        <v>840</v>
      </c>
      <c r="F158" s="178" t="s">
        <v>841</v>
      </c>
      <c r="G158" s="179" t="s">
        <v>349</v>
      </c>
      <c r="H158" s="180">
        <v>2.1669999999999998</v>
      </c>
      <c r="I158" s="366"/>
      <c r="J158" s="181">
        <f>ROUND(I158*H158,2)</f>
        <v>0</v>
      </c>
      <c r="K158" s="178" t="s">
        <v>149</v>
      </c>
      <c r="L158" s="38"/>
      <c r="M158" s="182" t="s">
        <v>17</v>
      </c>
      <c r="N158" s="183" t="s">
        <v>41</v>
      </c>
      <c r="O158" s="184">
        <v>4.25</v>
      </c>
      <c r="P158" s="184">
        <f>O158*H158</f>
        <v>9.2097499999999997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6" t="s">
        <v>150</v>
      </c>
      <c r="AT158" s="186" t="s">
        <v>145</v>
      </c>
      <c r="AU158" s="186" t="s">
        <v>79</v>
      </c>
      <c r="AY158" s="19" t="s">
        <v>143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75</v>
      </c>
      <c r="BK158" s="187">
        <f>ROUND(I158*H158,2)</f>
        <v>0</v>
      </c>
      <c r="BL158" s="19" t="s">
        <v>150</v>
      </c>
      <c r="BM158" s="186" t="s">
        <v>842</v>
      </c>
    </row>
    <row r="159" spans="1:65" s="2" customFormat="1">
      <c r="A159" s="33"/>
      <c r="B159" s="34"/>
      <c r="C159" s="35"/>
      <c r="D159" s="188" t="s">
        <v>152</v>
      </c>
      <c r="E159" s="35"/>
      <c r="F159" s="189" t="s">
        <v>843</v>
      </c>
      <c r="G159" s="35"/>
      <c r="H159" s="35"/>
      <c r="I159" s="35"/>
      <c r="J159" s="35"/>
      <c r="K159" s="35"/>
      <c r="L159" s="38"/>
      <c r="M159" s="190"/>
      <c r="N159" s="191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9" t="s">
        <v>152</v>
      </c>
      <c r="AU159" s="19" t="s">
        <v>79</v>
      </c>
    </row>
    <row r="160" spans="1:65" s="2" customFormat="1" ht="21.75" customHeight="1">
      <c r="A160" s="33"/>
      <c r="B160" s="34"/>
      <c r="C160" s="176" t="s">
        <v>243</v>
      </c>
      <c r="D160" s="176" t="s">
        <v>145</v>
      </c>
      <c r="E160" s="177" t="s">
        <v>353</v>
      </c>
      <c r="F160" s="178" t="s">
        <v>354</v>
      </c>
      <c r="G160" s="179" t="s">
        <v>349</v>
      </c>
      <c r="H160" s="180">
        <v>2.1669999999999998</v>
      </c>
      <c r="I160" s="366"/>
      <c r="J160" s="181">
        <f>ROUND(I160*H160,2)</f>
        <v>0</v>
      </c>
      <c r="K160" s="178" t="s">
        <v>149</v>
      </c>
      <c r="L160" s="38"/>
      <c r="M160" s="182" t="s">
        <v>17</v>
      </c>
      <c r="N160" s="183" t="s">
        <v>41</v>
      </c>
      <c r="O160" s="184">
        <v>0.125</v>
      </c>
      <c r="P160" s="184">
        <f>O160*H160</f>
        <v>0.27087499999999998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6" t="s">
        <v>150</v>
      </c>
      <c r="AT160" s="186" t="s">
        <v>145</v>
      </c>
      <c r="AU160" s="186" t="s">
        <v>79</v>
      </c>
      <c r="AY160" s="19" t="s">
        <v>143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75</v>
      </c>
      <c r="BK160" s="187">
        <f>ROUND(I160*H160,2)</f>
        <v>0</v>
      </c>
      <c r="BL160" s="19" t="s">
        <v>150</v>
      </c>
      <c r="BM160" s="186" t="s">
        <v>844</v>
      </c>
    </row>
    <row r="161" spans="1:65" s="2" customFormat="1">
      <c r="A161" s="33"/>
      <c r="B161" s="34"/>
      <c r="C161" s="35"/>
      <c r="D161" s="188" t="s">
        <v>152</v>
      </c>
      <c r="E161" s="35"/>
      <c r="F161" s="189" t="s">
        <v>356</v>
      </c>
      <c r="G161" s="35"/>
      <c r="H161" s="35"/>
      <c r="I161" s="35"/>
      <c r="J161" s="35"/>
      <c r="K161" s="35"/>
      <c r="L161" s="38"/>
      <c r="M161" s="190"/>
      <c r="N161" s="191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9" t="s">
        <v>152</v>
      </c>
      <c r="AU161" s="19" t="s">
        <v>79</v>
      </c>
    </row>
    <row r="162" spans="1:65" s="2" customFormat="1" ht="24.2" customHeight="1">
      <c r="A162" s="33"/>
      <c r="B162" s="34"/>
      <c r="C162" s="176" t="s">
        <v>8</v>
      </c>
      <c r="D162" s="176" t="s">
        <v>145</v>
      </c>
      <c r="E162" s="177" t="s">
        <v>358</v>
      </c>
      <c r="F162" s="178" t="s">
        <v>359</v>
      </c>
      <c r="G162" s="179" t="s">
        <v>349</v>
      </c>
      <c r="H162" s="180">
        <v>15.169</v>
      </c>
      <c r="I162" s="366"/>
      <c r="J162" s="181">
        <f>ROUND(I162*H162,2)</f>
        <v>0</v>
      </c>
      <c r="K162" s="178" t="s">
        <v>149</v>
      </c>
      <c r="L162" s="38"/>
      <c r="M162" s="182" t="s">
        <v>17</v>
      </c>
      <c r="N162" s="183" t="s">
        <v>41</v>
      </c>
      <c r="O162" s="184">
        <v>6.0000000000000001E-3</v>
      </c>
      <c r="P162" s="184">
        <f>O162*H162</f>
        <v>9.1014000000000012E-2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150</v>
      </c>
      <c r="AT162" s="186" t="s">
        <v>145</v>
      </c>
      <c r="AU162" s="186" t="s">
        <v>79</v>
      </c>
      <c r="AY162" s="19" t="s">
        <v>143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75</v>
      </c>
      <c r="BK162" s="187">
        <f>ROUND(I162*H162,2)</f>
        <v>0</v>
      </c>
      <c r="BL162" s="19" t="s">
        <v>150</v>
      </c>
      <c r="BM162" s="186" t="s">
        <v>845</v>
      </c>
    </row>
    <row r="163" spans="1:65" s="2" customFormat="1">
      <c r="A163" s="33"/>
      <c r="B163" s="34"/>
      <c r="C163" s="35"/>
      <c r="D163" s="188" t="s">
        <v>152</v>
      </c>
      <c r="E163" s="35"/>
      <c r="F163" s="189" t="s">
        <v>361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152</v>
      </c>
      <c r="AU163" s="19" t="s">
        <v>79</v>
      </c>
    </row>
    <row r="164" spans="1:65" s="14" customFormat="1">
      <c r="B164" s="202"/>
      <c r="C164" s="203"/>
      <c r="D164" s="194" t="s">
        <v>154</v>
      </c>
      <c r="E164" s="204" t="s">
        <v>17</v>
      </c>
      <c r="F164" s="205" t="s">
        <v>846</v>
      </c>
      <c r="G164" s="203"/>
      <c r="H164" s="206">
        <v>15.169</v>
      </c>
      <c r="I164" s="203"/>
      <c r="J164" s="203"/>
      <c r="K164" s="203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154</v>
      </c>
      <c r="AU164" s="211" t="s">
        <v>79</v>
      </c>
      <c r="AV164" s="14" t="s">
        <v>79</v>
      </c>
      <c r="AW164" s="14" t="s">
        <v>31</v>
      </c>
      <c r="AX164" s="14" t="s">
        <v>75</v>
      </c>
      <c r="AY164" s="211" t="s">
        <v>143</v>
      </c>
    </row>
    <row r="165" spans="1:65" s="2" customFormat="1" ht="24.2" customHeight="1">
      <c r="A165" s="33"/>
      <c r="B165" s="34"/>
      <c r="C165" s="176" t="s">
        <v>257</v>
      </c>
      <c r="D165" s="176" t="s">
        <v>145</v>
      </c>
      <c r="E165" s="177" t="s">
        <v>366</v>
      </c>
      <c r="F165" s="178" t="s">
        <v>367</v>
      </c>
      <c r="G165" s="179" t="s">
        <v>349</v>
      </c>
      <c r="H165" s="180">
        <v>2.1669999999999998</v>
      </c>
      <c r="I165" s="366"/>
      <c r="J165" s="181">
        <f>ROUND(I165*H165,2)</f>
        <v>0</v>
      </c>
      <c r="K165" s="178" t="s">
        <v>149</v>
      </c>
      <c r="L165" s="38"/>
      <c r="M165" s="182" t="s">
        <v>17</v>
      </c>
      <c r="N165" s="183" t="s">
        <v>41</v>
      </c>
      <c r="O165" s="184">
        <v>0</v>
      </c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6" t="s">
        <v>150</v>
      </c>
      <c r="AT165" s="186" t="s">
        <v>145</v>
      </c>
      <c r="AU165" s="186" t="s">
        <v>79</v>
      </c>
      <c r="AY165" s="19" t="s">
        <v>143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75</v>
      </c>
      <c r="BK165" s="187">
        <f>ROUND(I165*H165,2)</f>
        <v>0</v>
      </c>
      <c r="BL165" s="19" t="s">
        <v>150</v>
      </c>
      <c r="BM165" s="186" t="s">
        <v>847</v>
      </c>
    </row>
    <row r="166" spans="1:65" s="2" customFormat="1">
      <c r="A166" s="33"/>
      <c r="B166" s="34"/>
      <c r="C166" s="35"/>
      <c r="D166" s="188" t="s">
        <v>152</v>
      </c>
      <c r="E166" s="35"/>
      <c r="F166" s="189" t="s">
        <v>369</v>
      </c>
      <c r="G166" s="35"/>
      <c r="H166" s="35"/>
      <c r="I166" s="35"/>
      <c r="J166" s="35"/>
      <c r="K166" s="35"/>
      <c r="L166" s="38"/>
      <c r="M166" s="190"/>
      <c r="N166" s="191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9" t="s">
        <v>152</v>
      </c>
      <c r="AU166" s="19" t="s">
        <v>79</v>
      </c>
    </row>
    <row r="167" spans="1:65" s="12" customFormat="1" ht="22.9" customHeight="1">
      <c r="B167" s="161"/>
      <c r="C167" s="162"/>
      <c r="D167" s="163" t="s">
        <v>69</v>
      </c>
      <c r="E167" s="174" t="s">
        <v>370</v>
      </c>
      <c r="F167" s="174" t="s">
        <v>371</v>
      </c>
      <c r="G167" s="162"/>
      <c r="H167" s="162"/>
      <c r="I167" s="162"/>
      <c r="J167" s="175">
        <f>BK167</f>
        <v>0</v>
      </c>
      <c r="K167" s="162"/>
      <c r="L167" s="166"/>
      <c r="M167" s="167"/>
      <c r="N167" s="168"/>
      <c r="O167" s="168"/>
      <c r="P167" s="169">
        <f>SUM(P168:P169)</f>
        <v>22.3504</v>
      </c>
      <c r="Q167" s="168"/>
      <c r="R167" s="169">
        <f>SUM(R168:R169)</f>
        <v>0</v>
      </c>
      <c r="S167" s="168"/>
      <c r="T167" s="170">
        <f>SUM(T168:T169)</f>
        <v>0</v>
      </c>
      <c r="AR167" s="171" t="s">
        <v>75</v>
      </c>
      <c r="AT167" s="172" t="s">
        <v>69</v>
      </c>
      <c r="AU167" s="172" t="s">
        <v>75</v>
      </c>
      <c r="AY167" s="171" t="s">
        <v>143</v>
      </c>
      <c r="BK167" s="173">
        <f>SUM(BK168:BK169)</f>
        <v>0</v>
      </c>
    </row>
    <row r="168" spans="1:65" s="2" customFormat="1" ht="33" customHeight="1">
      <c r="A168" s="33"/>
      <c r="B168" s="34"/>
      <c r="C168" s="176" t="s">
        <v>262</v>
      </c>
      <c r="D168" s="176" t="s">
        <v>145</v>
      </c>
      <c r="E168" s="177" t="s">
        <v>848</v>
      </c>
      <c r="F168" s="178" t="s">
        <v>849</v>
      </c>
      <c r="G168" s="179" t="s">
        <v>349</v>
      </c>
      <c r="H168" s="180">
        <v>4.88</v>
      </c>
      <c r="I168" s="366"/>
      <c r="J168" s="181">
        <f>ROUND(I168*H168,2)</f>
        <v>0</v>
      </c>
      <c r="K168" s="178" t="s">
        <v>149</v>
      </c>
      <c r="L168" s="38"/>
      <c r="M168" s="182" t="s">
        <v>17</v>
      </c>
      <c r="N168" s="183" t="s">
        <v>41</v>
      </c>
      <c r="O168" s="184">
        <v>4.58</v>
      </c>
      <c r="P168" s="184">
        <f>O168*H168</f>
        <v>22.3504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150</v>
      </c>
      <c r="AT168" s="186" t="s">
        <v>145</v>
      </c>
      <c r="AU168" s="186" t="s">
        <v>79</v>
      </c>
      <c r="AY168" s="19" t="s">
        <v>143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75</v>
      </c>
      <c r="BK168" s="187">
        <f>ROUND(I168*H168,2)</f>
        <v>0</v>
      </c>
      <c r="BL168" s="19" t="s">
        <v>150</v>
      </c>
      <c r="BM168" s="186" t="s">
        <v>850</v>
      </c>
    </row>
    <row r="169" spans="1:65" s="2" customFormat="1">
      <c r="A169" s="33"/>
      <c r="B169" s="34"/>
      <c r="C169" s="35"/>
      <c r="D169" s="188" t="s">
        <v>152</v>
      </c>
      <c r="E169" s="35"/>
      <c r="F169" s="189" t="s">
        <v>851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152</v>
      </c>
      <c r="AU169" s="19" t="s">
        <v>79</v>
      </c>
    </row>
    <row r="170" spans="1:65" s="12" customFormat="1" ht="25.9" customHeight="1">
      <c r="B170" s="161"/>
      <c r="C170" s="162"/>
      <c r="D170" s="163" t="s">
        <v>69</v>
      </c>
      <c r="E170" s="164" t="s">
        <v>377</v>
      </c>
      <c r="F170" s="164" t="s">
        <v>378</v>
      </c>
      <c r="G170" s="162"/>
      <c r="H170" s="162"/>
      <c r="I170" s="162"/>
      <c r="J170" s="165">
        <f>BK170</f>
        <v>0</v>
      </c>
      <c r="K170" s="162"/>
      <c r="L170" s="166"/>
      <c r="M170" s="167"/>
      <c r="N170" s="168"/>
      <c r="O170" s="168"/>
      <c r="P170" s="169">
        <f>P171+P185+P197+P211+P235+P251+P280+P326</f>
        <v>211.47409300000001</v>
      </c>
      <c r="Q170" s="168"/>
      <c r="R170" s="169">
        <f>R171+R185+R197+R211+R235+R251+R280+R326</f>
        <v>1.3096494999999999</v>
      </c>
      <c r="S170" s="168"/>
      <c r="T170" s="170">
        <f>T171+T185+T197+T211+T235+T251+T280+T326</f>
        <v>0.63621119000000004</v>
      </c>
      <c r="AR170" s="171" t="s">
        <v>79</v>
      </c>
      <c r="AT170" s="172" t="s">
        <v>69</v>
      </c>
      <c r="AU170" s="172" t="s">
        <v>70</v>
      </c>
      <c r="AY170" s="171" t="s">
        <v>143</v>
      </c>
      <c r="BK170" s="173">
        <f>BK171+BK185+BK197+BK211+BK235+BK251+BK280+BK326</f>
        <v>0</v>
      </c>
    </row>
    <row r="171" spans="1:65" s="12" customFormat="1" ht="22.9" customHeight="1">
      <c r="B171" s="161"/>
      <c r="C171" s="162"/>
      <c r="D171" s="163" t="s">
        <v>69</v>
      </c>
      <c r="E171" s="174" t="s">
        <v>529</v>
      </c>
      <c r="F171" s="174" t="s">
        <v>530</v>
      </c>
      <c r="G171" s="162"/>
      <c r="H171" s="162"/>
      <c r="I171" s="162"/>
      <c r="J171" s="175">
        <f>BK171</f>
        <v>0</v>
      </c>
      <c r="K171" s="162"/>
      <c r="L171" s="166"/>
      <c r="M171" s="167"/>
      <c r="N171" s="168"/>
      <c r="O171" s="168"/>
      <c r="P171" s="169">
        <f>SUM(P172:P184)</f>
        <v>14.927999999999999</v>
      </c>
      <c r="Q171" s="168"/>
      <c r="R171" s="169">
        <f>SUM(R172:R184)</f>
        <v>8.2224999999999989E-3</v>
      </c>
      <c r="S171" s="168"/>
      <c r="T171" s="170">
        <f>SUM(T172:T184)</f>
        <v>0</v>
      </c>
      <c r="AR171" s="171" t="s">
        <v>79</v>
      </c>
      <c r="AT171" s="172" t="s">
        <v>69</v>
      </c>
      <c r="AU171" s="172" t="s">
        <v>75</v>
      </c>
      <c r="AY171" s="171" t="s">
        <v>143</v>
      </c>
      <c r="BK171" s="173">
        <f>SUM(BK172:BK184)</f>
        <v>0</v>
      </c>
    </row>
    <row r="172" spans="1:65" s="2" customFormat="1" ht="24.2" customHeight="1">
      <c r="A172" s="33"/>
      <c r="B172" s="34"/>
      <c r="C172" s="176" t="s">
        <v>269</v>
      </c>
      <c r="D172" s="176" t="s">
        <v>145</v>
      </c>
      <c r="E172" s="177" t="s">
        <v>532</v>
      </c>
      <c r="F172" s="178" t="s">
        <v>852</v>
      </c>
      <c r="G172" s="179" t="s">
        <v>384</v>
      </c>
      <c r="H172" s="180">
        <v>1</v>
      </c>
      <c r="I172" s="366"/>
      <c r="J172" s="181">
        <f>ROUND(I172*H172,2)</f>
        <v>0</v>
      </c>
      <c r="K172" s="178" t="s">
        <v>17</v>
      </c>
      <c r="L172" s="38"/>
      <c r="M172" s="182" t="s">
        <v>17</v>
      </c>
      <c r="N172" s="183" t="s">
        <v>41</v>
      </c>
      <c r="O172" s="184">
        <v>0</v>
      </c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257</v>
      </c>
      <c r="AT172" s="186" t="s">
        <v>145</v>
      </c>
      <c r="AU172" s="186" t="s">
        <v>79</v>
      </c>
      <c r="AY172" s="19" t="s">
        <v>143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75</v>
      </c>
      <c r="BK172" s="187">
        <f>ROUND(I172*H172,2)</f>
        <v>0</v>
      </c>
      <c r="BL172" s="19" t="s">
        <v>257</v>
      </c>
      <c r="BM172" s="186" t="s">
        <v>853</v>
      </c>
    </row>
    <row r="173" spans="1:65" s="2" customFormat="1" ht="21.75" customHeight="1">
      <c r="A173" s="33"/>
      <c r="B173" s="34"/>
      <c r="C173" s="176" t="s">
        <v>276</v>
      </c>
      <c r="D173" s="176" t="s">
        <v>145</v>
      </c>
      <c r="E173" s="177" t="s">
        <v>535</v>
      </c>
      <c r="F173" s="178" t="s">
        <v>854</v>
      </c>
      <c r="G173" s="179" t="s">
        <v>384</v>
      </c>
      <c r="H173" s="180">
        <v>1</v>
      </c>
      <c r="I173" s="366"/>
      <c r="J173" s="181">
        <f>ROUND(I173*H173,2)</f>
        <v>0</v>
      </c>
      <c r="K173" s="178" t="s">
        <v>17</v>
      </c>
      <c r="L173" s="38"/>
      <c r="M173" s="182" t="s">
        <v>17</v>
      </c>
      <c r="N173" s="183" t="s">
        <v>41</v>
      </c>
      <c r="O173" s="184">
        <v>0</v>
      </c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6" t="s">
        <v>257</v>
      </c>
      <c r="AT173" s="186" t="s">
        <v>145</v>
      </c>
      <c r="AU173" s="186" t="s">
        <v>79</v>
      </c>
      <c r="AY173" s="19" t="s">
        <v>143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75</v>
      </c>
      <c r="BK173" s="187">
        <f>ROUND(I173*H173,2)</f>
        <v>0</v>
      </c>
      <c r="BL173" s="19" t="s">
        <v>257</v>
      </c>
      <c r="BM173" s="186" t="s">
        <v>855</v>
      </c>
    </row>
    <row r="174" spans="1:65" s="2" customFormat="1" ht="24.2" customHeight="1">
      <c r="A174" s="33"/>
      <c r="B174" s="34"/>
      <c r="C174" s="176" t="s">
        <v>281</v>
      </c>
      <c r="D174" s="176" t="s">
        <v>145</v>
      </c>
      <c r="E174" s="177" t="s">
        <v>856</v>
      </c>
      <c r="F174" s="178" t="s">
        <v>857</v>
      </c>
      <c r="G174" s="179" t="s">
        <v>164</v>
      </c>
      <c r="H174" s="180">
        <v>55</v>
      </c>
      <c r="I174" s="366"/>
      <c r="J174" s="181">
        <f>ROUND(I174*H174,2)</f>
        <v>0</v>
      </c>
      <c r="K174" s="178" t="s">
        <v>149</v>
      </c>
      <c r="L174" s="38"/>
      <c r="M174" s="182" t="s">
        <v>17</v>
      </c>
      <c r="N174" s="183" t="s">
        <v>41</v>
      </c>
      <c r="O174" s="184">
        <v>4.5999999999999999E-2</v>
      </c>
      <c r="P174" s="184">
        <f>O174*H174</f>
        <v>2.5299999999999998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257</v>
      </c>
      <c r="AT174" s="186" t="s">
        <v>145</v>
      </c>
      <c r="AU174" s="186" t="s">
        <v>79</v>
      </c>
      <c r="AY174" s="19" t="s">
        <v>143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75</v>
      </c>
      <c r="BK174" s="187">
        <f>ROUND(I174*H174,2)</f>
        <v>0</v>
      </c>
      <c r="BL174" s="19" t="s">
        <v>257</v>
      </c>
      <c r="BM174" s="186" t="s">
        <v>858</v>
      </c>
    </row>
    <row r="175" spans="1:65" s="2" customFormat="1">
      <c r="A175" s="33"/>
      <c r="B175" s="34"/>
      <c r="C175" s="35"/>
      <c r="D175" s="188" t="s">
        <v>152</v>
      </c>
      <c r="E175" s="35"/>
      <c r="F175" s="189" t="s">
        <v>859</v>
      </c>
      <c r="G175" s="35"/>
      <c r="H175" s="35"/>
      <c r="I175" s="35"/>
      <c r="J175" s="35"/>
      <c r="K175" s="35"/>
      <c r="L175" s="38"/>
      <c r="M175" s="190"/>
      <c r="N175" s="191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9" t="s">
        <v>152</v>
      </c>
      <c r="AU175" s="19" t="s">
        <v>79</v>
      </c>
    </row>
    <row r="176" spans="1:65" s="2" customFormat="1" ht="24.2" customHeight="1">
      <c r="A176" s="33"/>
      <c r="B176" s="34"/>
      <c r="C176" s="222" t="s">
        <v>7</v>
      </c>
      <c r="D176" s="222" t="s">
        <v>263</v>
      </c>
      <c r="E176" s="223" t="s">
        <v>860</v>
      </c>
      <c r="F176" s="224" t="s">
        <v>1452</v>
      </c>
      <c r="G176" s="225" t="s">
        <v>164</v>
      </c>
      <c r="H176" s="226">
        <v>63.25</v>
      </c>
      <c r="I176" s="367"/>
      <c r="J176" s="227">
        <f>ROUND(I176*H176,2)</f>
        <v>0</v>
      </c>
      <c r="K176" s="224" t="s">
        <v>149</v>
      </c>
      <c r="L176" s="228"/>
      <c r="M176" s="229" t="s">
        <v>17</v>
      </c>
      <c r="N176" s="230" t="s">
        <v>41</v>
      </c>
      <c r="O176" s="184">
        <v>0</v>
      </c>
      <c r="P176" s="184">
        <f>O176*H176</f>
        <v>0</v>
      </c>
      <c r="Q176" s="184">
        <v>1.2999999999999999E-4</v>
      </c>
      <c r="R176" s="184">
        <f>Q176*H176</f>
        <v>8.2224999999999989E-3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357</v>
      </c>
      <c r="AT176" s="186" t="s">
        <v>263</v>
      </c>
      <c r="AU176" s="186" t="s">
        <v>79</v>
      </c>
      <c r="AY176" s="19" t="s">
        <v>143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75</v>
      </c>
      <c r="BK176" s="187">
        <f>ROUND(I176*H176,2)</f>
        <v>0</v>
      </c>
      <c r="BL176" s="19" t="s">
        <v>257</v>
      </c>
      <c r="BM176" s="186" t="s">
        <v>861</v>
      </c>
    </row>
    <row r="177" spans="1:65" s="14" customFormat="1">
      <c r="B177" s="202"/>
      <c r="C177" s="203"/>
      <c r="D177" s="194" t="s">
        <v>154</v>
      </c>
      <c r="E177" s="203"/>
      <c r="F177" s="205" t="s">
        <v>862</v>
      </c>
      <c r="G177" s="203"/>
      <c r="H177" s="206">
        <v>63.25</v>
      </c>
      <c r="I177" s="203"/>
      <c r="J177" s="203"/>
      <c r="K177" s="203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154</v>
      </c>
      <c r="AU177" s="211" t="s">
        <v>79</v>
      </c>
      <c r="AV177" s="14" t="s">
        <v>79</v>
      </c>
      <c r="AW177" s="14" t="s">
        <v>4</v>
      </c>
      <c r="AX177" s="14" t="s">
        <v>75</v>
      </c>
      <c r="AY177" s="211" t="s">
        <v>143</v>
      </c>
    </row>
    <row r="178" spans="1:65" s="2" customFormat="1" ht="16.5" customHeight="1">
      <c r="A178" s="33"/>
      <c r="B178" s="34"/>
      <c r="C178" s="176" t="s">
        <v>292</v>
      </c>
      <c r="D178" s="176" t="s">
        <v>145</v>
      </c>
      <c r="E178" s="177" t="s">
        <v>863</v>
      </c>
      <c r="F178" s="178" t="s">
        <v>864</v>
      </c>
      <c r="G178" s="179" t="s">
        <v>148</v>
      </c>
      <c r="H178" s="180">
        <v>10</v>
      </c>
      <c r="I178" s="366"/>
      <c r="J178" s="181">
        <f>ROUND(I178*H178,2)</f>
        <v>0</v>
      </c>
      <c r="K178" s="178" t="s">
        <v>17</v>
      </c>
      <c r="L178" s="38"/>
      <c r="M178" s="182" t="s">
        <v>17</v>
      </c>
      <c r="N178" s="183" t="s">
        <v>41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257</v>
      </c>
      <c r="AT178" s="186" t="s">
        <v>145</v>
      </c>
      <c r="AU178" s="186" t="s">
        <v>79</v>
      </c>
      <c r="AY178" s="19" t="s">
        <v>143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75</v>
      </c>
      <c r="BK178" s="187">
        <f>ROUND(I178*H178,2)</f>
        <v>0</v>
      </c>
      <c r="BL178" s="19" t="s">
        <v>257</v>
      </c>
      <c r="BM178" s="186" t="s">
        <v>865</v>
      </c>
    </row>
    <row r="179" spans="1:65" s="2" customFormat="1" ht="126.75">
      <c r="A179" s="33"/>
      <c r="B179" s="34"/>
      <c r="C179" s="35"/>
      <c r="D179" s="194" t="s">
        <v>362</v>
      </c>
      <c r="E179" s="35"/>
      <c r="F179" s="231" t="s">
        <v>1451</v>
      </c>
      <c r="G179" s="35"/>
      <c r="H179" s="35"/>
      <c r="I179" s="35"/>
      <c r="J179" s="35"/>
      <c r="K179" s="35"/>
      <c r="L179" s="38"/>
      <c r="M179" s="190"/>
      <c r="N179" s="191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9" t="s">
        <v>362</v>
      </c>
      <c r="AU179" s="19" t="s">
        <v>79</v>
      </c>
    </row>
    <row r="180" spans="1:65" s="2" customFormat="1" ht="16.5" customHeight="1">
      <c r="A180" s="33"/>
      <c r="B180" s="34"/>
      <c r="C180" s="176" t="s">
        <v>300</v>
      </c>
      <c r="D180" s="176" t="s">
        <v>145</v>
      </c>
      <c r="E180" s="177" t="s">
        <v>866</v>
      </c>
      <c r="F180" s="178" t="s">
        <v>867</v>
      </c>
      <c r="G180" s="179" t="s">
        <v>384</v>
      </c>
      <c r="H180" s="180">
        <v>1</v>
      </c>
      <c r="I180" s="366"/>
      <c r="J180" s="181">
        <f>ROUND(I180*H180,2)</f>
        <v>0</v>
      </c>
      <c r="K180" s="178" t="s">
        <v>17</v>
      </c>
      <c r="L180" s="38"/>
      <c r="M180" s="182" t="s">
        <v>17</v>
      </c>
      <c r="N180" s="183" t="s">
        <v>41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6" t="s">
        <v>257</v>
      </c>
      <c r="AT180" s="186" t="s">
        <v>145</v>
      </c>
      <c r="AU180" s="186" t="s">
        <v>79</v>
      </c>
      <c r="AY180" s="19" t="s">
        <v>143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75</v>
      </c>
      <c r="BK180" s="187">
        <f>ROUND(I180*H180,2)</f>
        <v>0</v>
      </c>
      <c r="BL180" s="19" t="s">
        <v>257</v>
      </c>
      <c r="BM180" s="186" t="s">
        <v>868</v>
      </c>
    </row>
    <row r="181" spans="1:65" s="2" customFormat="1" ht="24.2" customHeight="1">
      <c r="A181" s="33"/>
      <c r="B181" s="34"/>
      <c r="C181" s="176" t="s">
        <v>307</v>
      </c>
      <c r="D181" s="176" t="s">
        <v>145</v>
      </c>
      <c r="E181" s="177" t="s">
        <v>869</v>
      </c>
      <c r="F181" s="178" t="s">
        <v>870</v>
      </c>
      <c r="G181" s="179" t="s">
        <v>148</v>
      </c>
      <c r="H181" s="180">
        <v>1</v>
      </c>
      <c r="I181" s="366"/>
      <c r="J181" s="181">
        <f>ROUND(I181*H181,2)</f>
        <v>0</v>
      </c>
      <c r="K181" s="178" t="s">
        <v>149</v>
      </c>
      <c r="L181" s="38"/>
      <c r="M181" s="182" t="s">
        <v>17</v>
      </c>
      <c r="N181" s="183" t="s">
        <v>41</v>
      </c>
      <c r="O181" s="184">
        <v>12.398</v>
      </c>
      <c r="P181" s="184">
        <f>O181*H181</f>
        <v>12.398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6" t="s">
        <v>257</v>
      </c>
      <c r="AT181" s="186" t="s">
        <v>145</v>
      </c>
      <c r="AU181" s="186" t="s">
        <v>79</v>
      </c>
      <c r="AY181" s="19" t="s">
        <v>143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75</v>
      </c>
      <c r="BK181" s="187">
        <f>ROUND(I181*H181,2)</f>
        <v>0</v>
      </c>
      <c r="BL181" s="19" t="s">
        <v>257</v>
      </c>
      <c r="BM181" s="186" t="s">
        <v>871</v>
      </c>
    </row>
    <row r="182" spans="1:65" s="2" customFormat="1">
      <c r="A182" s="33"/>
      <c r="B182" s="34"/>
      <c r="C182" s="35"/>
      <c r="D182" s="188" t="s">
        <v>152</v>
      </c>
      <c r="E182" s="35"/>
      <c r="F182" s="189" t="s">
        <v>872</v>
      </c>
      <c r="G182" s="35"/>
      <c r="H182" s="35"/>
      <c r="I182" s="35"/>
      <c r="J182" s="35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152</v>
      </c>
      <c r="AU182" s="19" t="s">
        <v>79</v>
      </c>
    </row>
    <row r="183" spans="1:65" s="2" customFormat="1" ht="24.2" customHeight="1">
      <c r="A183" s="33"/>
      <c r="B183" s="34"/>
      <c r="C183" s="176" t="s">
        <v>314</v>
      </c>
      <c r="D183" s="176" t="s">
        <v>145</v>
      </c>
      <c r="E183" s="177" t="s">
        <v>873</v>
      </c>
      <c r="F183" s="178" t="s">
        <v>874</v>
      </c>
      <c r="G183" s="179" t="s">
        <v>875</v>
      </c>
      <c r="H183" s="180">
        <v>729.09900000000005</v>
      </c>
      <c r="I183" s="366"/>
      <c r="J183" s="181">
        <f>ROUND(I183*H183,2)</f>
        <v>0</v>
      </c>
      <c r="K183" s="178" t="s">
        <v>149</v>
      </c>
      <c r="L183" s="38"/>
      <c r="M183" s="182" t="s">
        <v>17</v>
      </c>
      <c r="N183" s="183" t="s">
        <v>41</v>
      </c>
      <c r="O183" s="184">
        <v>0</v>
      </c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6" t="s">
        <v>257</v>
      </c>
      <c r="AT183" s="186" t="s">
        <v>145</v>
      </c>
      <c r="AU183" s="186" t="s">
        <v>79</v>
      </c>
      <c r="AY183" s="19" t="s">
        <v>143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75</v>
      </c>
      <c r="BK183" s="187">
        <f>ROUND(I183*H183,2)</f>
        <v>0</v>
      </c>
      <c r="BL183" s="19" t="s">
        <v>257</v>
      </c>
      <c r="BM183" s="186" t="s">
        <v>876</v>
      </c>
    </row>
    <row r="184" spans="1:65" s="2" customFormat="1">
      <c r="A184" s="33"/>
      <c r="B184" s="34"/>
      <c r="C184" s="35"/>
      <c r="D184" s="188" t="s">
        <v>152</v>
      </c>
      <c r="E184" s="35"/>
      <c r="F184" s="189" t="s">
        <v>877</v>
      </c>
      <c r="G184" s="35"/>
      <c r="H184" s="35"/>
      <c r="I184" s="35"/>
      <c r="J184" s="35"/>
      <c r="K184" s="35"/>
      <c r="L184" s="38"/>
      <c r="M184" s="190"/>
      <c r="N184" s="191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9" t="s">
        <v>152</v>
      </c>
      <c r="AU184" s="19" t="s">
        <v>79</v>
      </c>
    </row>
    <row r="185" spans="1:65" s="12" customFormat="1" ht="22.9" customHeight="1">
      <c r="B185" s="161"/>
      <c r="C185" s="162"/>
      <c r="D185" s="163" t="s">
        <v>69</v>
      </c>
      <c r="E185" s="174" t="s">
        <v>538</v>
      </c>
      <c r="F185" s="174" t="s">
        <v>539</v>
      </c>
      <c r="G185" s="162"/>
      <c r="H185" s="162"/>
      <c r="I185" s="162"/>
      <c r="J185" s="175">
        <f>BK185</f>
        <v>0</v>
      </c>
      <c r="K185" s="162"/>
      <c r="L185" s="166"/>
      <c r="M185" s="167"/>
      <c r="N185" s="168"/>
      <c r="O185" s="168"/>
      <c r="P185" s="169">
        <f>SUM(P186:P196)</f>
        <v>85.828064000000012</v>
      </c>
      <c r="Q185" s="168"/>
      <c r="R185" s="169">
        <f>SUM(R186:R196)</f>
        <v>0.8294256000000001</v>
      </c>
      <c r="S185" s="168"/>
      <c r="T185" s="170">
        <f>SUM(T186:T196)</f>
        <v>0.21999999999999997</v>
      </c>
      <c r="AR185" s="171" t="s">
        <v>79</v>
      </c>
      <c r="AT185" s="172" t="s">
        <v>69</v>
      </c>
      <c r="AU185" s="172" t="s">
        <v>75</v>
      </c>
      <c r="AY185" s="171" t="s">
        <v>143</v>
      </c>
      <c r="BK185" s="173">
        <f>SUM(BK186:BK196)</f>
        <v>0</v>
      </c>
    </row>
    <row r="186" spans="1:65" s="2" customFormat="1" ht="24.2" customHeight="1">
      <c r="A186" s="33"/>
      <c r="B186" s="34"/>
      <c r="C186" s="176" t="s">
        <v>320</v>
      </c>
      <c r="D186" s="176" t="s">
        <v>145</v>
      </c>
      <c r="E186" s="177" t="s">
        <v>878</v>
      </c>
      <c r="F186" s="178" t="s">
        <v>879</v>
      </c>
      <c r="G186" s="179" t="s">
        <v>158</v>
      </c>
      <c r="H186" s="180">
        <v>66.248000000000005</v>
      </c>
      <c r="I186" s="366"/>
      <c r="J186" s="181">
        <f>ROUND(I186*H186,2)</f>
        <v>0</v>
      </c>
      <c r="K186" s="178" t="s">
        <v>149</v>
      </c>
      <c r="L186" s="38"/>
      <c r="M186" s="182" t="s">
        <v>17</v>
      </c>
      <c r="N186" s="183" t="s">
        <v>41</v>
      </c>
      <c r="O186" s="184">
        <v>0.96799999999999997</v>
      </c>
      <c r="P186" s="184">
        <f>O186*H186</f>
        <v>64.128064000000009</v>
      </c>
      <c r="Q186" s="184">
        <v>1.2200000000000001E-2</v>
      </c>
      <c r="R186" s="184">
        <f>Q186*H186</f>
        <v>0.8082256000000001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257</v>
      </c>
      <c r="AT186" s="186" t="s">
        <v>145</v>
      </c>
      <c r="AU186" s="186" t="s">
        <v>79</v>
      </c>
      <c r="AY186" s="19" t="s">
        <v>143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75</v>
      </c>
      <c r="BK186" s="187">
        <f>ROUND(I186*H186,2)</f>
        <v>0</v>
      </c>
      <c r="BL186" s="19" t="s">
        <v>257</v>
      </c>
      <c r="BM186" s="186" t="s">
        <v>880</v>
      </c>
    </row>
    <row r="187" spans="1:65" s="2" customFormat="1">
      <c r="A187" s="33"/>
      <c r="B187" s="34"/>
      <c r="C187" s="35"/>
      <c r="D187" s="188" t="s">
        <v>152</v>
      </c>
      <c r="E187" s="35"/>
      <c r="F187" s="189" t="s">
        <v>881</v>
      </c>
      <c r="G187" s="35"/>
      <c r="H187" s="35"/>
      <c r="I187" s="35"/>
      <c r="J187" s="35"/>
      <c r="K187" s="35"/>
      <c r="L187" s="38"/>
      <c r="M187" s="190"/>
      <c r="N187" s="191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9" t="s">
        <v>152</v>
      </c>
      <c r="AU187" s="19" t="s">
        <v>79</v>
      </c>
    </row>
    <row r="188" spans="1:65" s="14" customFormat="1">
      <c r="B188" s="202"/>
      <c r="C188" s="203"/>
      <c r="D188" s="194" t="s">
        <v>154</v>
      </c>
      <c r="E188" s="204" t="s">
        <v>17</v>
      </c>
      <c r="F188" s="205" t="s">
        <v>812</v>
      </c>
      <c r="G188" s="203"/>
      <c r="H188" s="206">
        <v>26.754000000000001</v>
      </c>
      <c r="I188" s="203"/>
      <c r="J188" s="203"/>
      <c r="K188" s="203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154</v>
      </c>
      <c r="AU188" s="211" t="s">
        <v>79</v>
      </c>
      <c r="AV188" s="14" t="s">
        <v>79</v>
      </c>
      <c r="AW188" s="14" t="s">
        <v>31</v>
      </c>
      <c r="AX188" s="14" t="s">
        <v>70</v>
      </c>
      <c r="AY188" s="211" t="s">
        <v>143</v>
      </c>
    </row>
    <row r="189" spans="1:65" s="14" customFormat="1">
      <c r="B189" s="202"/>
      <c r="C189" s="203"/>
      <c r="D189" s="194" t="s">
        <v>154</v>
      </c>
      <c r="E189" s="204" t="s">
        <v>17</v>
      </c>
      <c r="F189" s="205" t="s">
        <v>813</v>
      </c>
      <c r="G189" s="203"/>
      <c r="H189" s="206">
        <v>39.494</v>
      </c>
      <c r="I189" s="203"/>
      <c r="J189" s="203"/>
      <c r="K189" s="203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154</v>
      </c>
      <c r="AU189" s="211" t="s">
        <v>79</v>
      </c>
      <c r="AV189" s="14" t="s">
        <v>79</v>
      </c>
      <c r="AW189" s="14" t="s">
        <v>31</v>
      </c>
      <c r="AX189" s="14" t="s">
        <v>70</v>
      </c>
      <c r="AY189" s="211" t="s">
        <v>143</v>
      </c>
    </row>
    <row r="190" spans="1:65" s="15" customFormat="1">
      <c r="B190" s="212"/>
      <c r="C190" s="213"/>
      <c r="D190" s="194" t="s">
        <v>154</v>
      </c>
      <c r="E190" s="214" t="s">
        <v>17</v>
      </c>
      <c r="F190" s="215" t="s">
        <v>181</v>
      </c>
      <c r="G190" s="213"/>
      <c r="H190" s="216">
        <v>66.248000000000005</v>
      </c>
      <c r="I190" s="213"/>
      <c r="J190" s="213"/>
      <c r="K190" s="213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154</v>
      </c>
      <c r="AU190" s="221" t="s">
        <v>79</v>
      </c>
      <c r="AV190" s="15" t="s">
        <v>150</v>
      </c>
      <c r="AW190" s="15" t="s">
        <v>31</v>
      </c>
      <c r="AX190" s="15" t="s">
        <v>75</v>
      </c>
      <c r="AY190" s="221" t="s">
        <v>143</v>
      </c>
    </row>
    <row r="191" spans="1:65" s="2" customFormat="1" ht="33" customHeight="1">
      <c r="A191" s="33"/>
      <c r="B191" s="34"/>
      <c r="C191" s="176" t="s">
        <v>325</v>
      </c>
      <c r="D191" s="176" t="s">
        <v>145</v>
      </c>
      <c r="E191" s="177" t="s">
        <v>882</v>
      </c>
      <c r="F191" s="178" t="s">
        <v>883</v>
      </c>
      <c r="G191" s="179" t="s">
        <v>148</v>
      </c>
      <c r="H191" s="180">
        <v>10</v>
      </c>
      <c r="I191" s="366"/>
      <c r="J191" s="181">
        <f>ROUND(I191*H191,2)</f>
        <v>0</v>
      </c>
      <c r="K191" s="178" t="s">
        <v>149</v>
      </c>
      <c r="L191" s="38"/>
      <c r="M191" s="182" t="s">
        <v>17</v>
      </c>
      <c r="N191" s="183" t="s">
        <v>41</v>
      </c>
      <c r="O191" s="184">
        <v>2.17</v>
      </c>
      <c r="P191" s="184">
        <f>O191*H191</f>
        <v>21.7</v>
      </c>
      <c r="Q191" s="184">
        <v>2.1199999999999999E-3</v>
      </c>
      <c r="R191" s="184">
        <f>Q191*H191</f>
        <v>2.12E-2</v>
      </c>
      <c r="S191" s="184">
        <v>2.1999999999999999E-2</v>
      </c>
      <c r="T191" s="185">
        <f>S191*H191</f>
        <v>0.21999999999999997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6" t="s">
        <v>257</v>
      </c>
      <c r="AT191" s="186" t="s">
        <v>145</v>
      </c>
      <c r="AU191" s="186" t="s">
        <v>79</v>
      </c>
      <c r="AY191" s="19" t="s">
        <v>143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75</v>
      </c>
      <c r="BK191" s="187">
        <f>ROUND(I191*H191,2)</f>
        <v>0</v>
      </c>
      <c r="BL191" s="19" t="s">
        <v>257</v>
      </c>
      <c r="BM191" s="186" t="s">
        <v>884</v>
      </c>
    </row>
    <row r="192" spans="1:65" s="2" customFormat="1">
      <c r="A192" s="33"/>
      <c r="B192" s="34"/>
      <c r="C192" s="35"/>
      <c r="D192" s="188" t="s">
        <v>152</v>
      </c>
      <c r="E192" s="35"/>
      <c r="F192" s="189" t="s">
        <v>885</v>
      </c>
      <c r="G192" s="35"/>
      <c r="H192" s="35"/>
      <c r="I192" s="35"/>
      <c r="J192" s="35"/>
      <c r="K192" s="35"/>
      <c r="L192" s="38"/>
      <c r="M192" s="190"/>
      <c r="N192" s="191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9" t="s">
        <v>152</v>
      </c>
      <c r="AU192" s="19" t="s">
        <v>79</v>
      </c>
    </row>
    <row r="193" spans="1:65" s="13" customFormat="1">
      <c r="B193" s="192"/>
      <c r="C193" s="193"/>
      <c r="D193" s="194" t="s">
        <v>154</v>
      </c>
      <c r="E193" s="195" t="s">
        <v>17</v>
      </c>
      <c r="F193" s="196" t="s">
        <v>886</v>
      </c>
      <c r="G193" s="193"/>
      <c r="H193" s="195" t="s">
        <v>17</v>
      </c>
      <c r="I193" s="193"/>
      <c r="J193" s="193"/>
      <c r="K193" s="193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154</v>
      </c>
      <c r="AU193" s="201" t="s">
        <v>79</v>
      </c>
      <c r="AV193" s="13" t="s">
        <v>75</v>
      </c>
      <c r="AW193" s="13" t="s">
        <v>31</v>
      </c>
      <c r="AX193" s="13" t="s">
        <v>70</v>
      </c>
      <c r="AY193" s="201" t="s">
        <v>143</v>
      </c>
    </row>
    <row r="194" spans="1:65" s="14" customFormat="1">
      <c r="B194" s="202"/>
      <c r="C194" s="203"/>
      <c r="D194" s="194" t="s">
        <v>154</v>
      </c>
      <c r="E194" s="204" t="s">
        <v>17</v>
      </c>
      <c r="F194" s="205" t="s">
        <v>217</v>
      </c>
      <c r="G194" s="203"/>
      <c r="H194" s="206">
        <v>10</v>
      </c>
      <c r="I194" s="203"/>
      <c r="J194" s="203"/>
      <c r="K194" s="203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154</v>
      </c>
      <c r="AU194" s="211" t="s">
        <v>79</v>
      </c>
      <c r="AV194" s="14" t="s">
        <v>79</v>
      </c>
      <c r="AW194" s="14" t="s">
        <v>31</v>
      </c>
      <c r="AX194" s="14" t="s">
        <v>75</v>
      </c>
      <c r="AY194" s="211" t="s">
        <v>143</v>
      </c>
    </row>
    <row r="195" spans="1:65" s="2" customFormat="1" ht="24.2" customHeight="1">
      <c r="A195" s="33"/>
      <c r="B195" s="34"/>
      <c r="C195" s="176" t="s">
        <v>332</v>
      </c>
      <c r="D195" s="176" t="s">
        <v>145</v>
      </c>
      <c r="E195" s="177" t="s">
        <v>887</v>
      </c>
      <c r="F195" s="178" t="s">
        <v>888</v>
      </c>
      <c r="G195" s="179" t="s">
        <v>875</v>
      </c>
      <c r="H195" s="180">
        <v>734.93200000000002</v>
      </c>
      <c r="I195" s="366"/>
      <c r="J195" s="181">
        <f>ROUND(I195*H195,2)</f>
        <v>0</v>
      </c>
      <c r="K195" s="178" t="s">
        <v>149</v>
      </c>
      <c r="L195" s="38"/>
      <c r="M195" s="182" t="s">
        <v>17</v>
      </c>
      <c r="N195" s="183" t="s">
        <v>41</v>
      </c>
      <c r="O195" s="184">
        <v>0</v>
      </c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6" t="s">
        <v>257</v>
      </c>
      <c r="AT195" s="186" t="s">
        <v>145</v>
      </c>
      <c r="AU195" s="186" t="s">
        <v>79</v>
      </c>
      <c r="AY195" s="19" t="s">
        <v>143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75</v>
      </c>
      <c r="BK195" s="187">
        <f>ROUND(I195*H195,2)</f>
        <v>0</v>
      </c>
      <c r="BL195" s="19" t="s">
        <v>257</v>
      </c>
      <c r="BM195" s="186" t="s">
        <v>889</v>
      </c>
    </row>
    <row r="196" spans="1:65" s="2" customFormat="1">
      <c r="A196" s="33"/>
      <c r="B196" s="34"/>
      <c r="C196" s="35"/>
      <c r="D196" s="188" t="s">
        <v>152</v>
      </c>
      <c r="E196" s="35"/>
      <c r="F196" s="189" t="s">
        <v>890</v>
      </c>
      <c r="G196" s="35"/>
      <c r="H196" s="35"/>
      <c r="I196" s="35"/>
      <c r="J196" s="35"/>
      <c r="K196" s="35"/>
      <c r="L196" s="38"/>
      <c r="M196" s="190"/>
      <c r="N196" s="191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9" t="s">
        <v>152</v>
      </c>
      <c r="AU196" s="19" t="s">
        <v>79</v>
      </c>
    </row>
    <row r="197" spans="1:65" s="12" customFormat="1" ht="22.9" customHeight="1">
      <c r="B197" s="161"/>
      <c r="C197" s="162"/>
      <c r="D197" s="163" t="s">
        <v>69</v>
      </c>
      <c r="E197" s="174" t="s">
        <v>563</v>
      </c>
      <c r="F197" s="174" t="s">
        <v>564</v>
      </c>
      <c r="G197" s="162"/>
      <c r="H197" s="162"/>
      <c r="I197" s="162"/>
      <c r="J197" s="175">
        <f>BK197</f>
        <v>0</v>
      </c>
      <c r="K197" s="162"/>
      <c r="L197" s="166"/>
      <c r="M197" s="167"/>
      <c r="N197" s="168"/>
      <c r="O197" s="168"/>
      <c r="P197" s="169">
        <f>SUM(P198:P210)</f>
        <v>4.8380000000000001</v>
      </c>
      <c r="Q197" s="168"/>
      <c r="R197" s="169">
        <f>SUM(R198:R210)</f>
        <v>4.5700000000000005E-2</v>
      </c>
      <c r="S197" s="168"/>
      <c r="T197" s="170">
        <f>SUM(T198:T210)</f>
        <v>4.8000000000000001E-2</v>
      </c>
      <c r="AR197" s="171" t="s">
        <v>79</v>
      </c>
      <c r="AT197" s="172" t="s">
        <v>69</v>
      </c>
      <c r="AU197" s="172" t="s">
        <v>75</v>
      </c>
      <c r="AY197" s="171" t="s">
        <v>143</v>
      </c>
      <c r="BK197" s="173">
        <f>SUM(BK198:BK210)</f>
        <v>0</v>
      </c>
    </row>
    <row r="198" spans="1:65" s="2" customFormat="1" ht="16.5" customHeight="1">
      <c r="A198" s="33"/>
      <c r="B198" s="34"/>
      <c r="C198" s="176" t="s">
        <v>338</v>
      </c>
      <c r="D198" s="176" t="s">
        <v>145</v>
      </c>
      <c r="E198" s="177" t="s">
        <v>579</v>
      </c>
      <c r="F198" s="178" t="s">
        <v>891</v>
      </c>
      <c r="G198" s="179" t="s">
        <v>148</v>
      </c>
      <c r="H198" s="180">
        <v>2</v>
      </c>
      <c r="I198" s="366"/>
      <c r="J198" s="181">
        <f>ROUND(I198*H198,2)</f>
        <v>0</v>
      </c>
      <c r="K198" s="178" t="s">
        <v>149</v>
      </c>
      <c r="L198" s="38"/>
      <c r="M198" s="182" t="s">
        <v>17</v>
      </c>
      <c r="N198" s="183" t="s">
        <v>41</v>
      </c>
      <c r="O198" s="184">
        <v>0.05</v>
      </c>
      <c r="P198" s="184">
        <f>O198*H198</f>
        <v>0.1</v>
      </c>
      <c r="Q198" s="184">
        <v>0</v>
      </c>
      <c r="R198" s="184">
        <f>Q198*H198</f>
        <v>0</v>
      </c>
      <c r="S198" s="184">
        <v>2.4E-2</v>
      </c>
      <c r="T198" s="185">
        <f>S198*H198</f>
        <v>4.8000000000000001E-2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6" t="s">
        <v>257</v>
      </c>
      <c r="AT198" s="186" t="s">
        <v>145</v>
      </c>
      <c r="AU198" s="186" t="s">
        <v>79</v>
      </c>
      <c r="AY198" s="19" t="s">
        <v>143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75</v>
      </c>
      <c r="BK198" s="187">
        <f>ROUND(I198*H198,2)</f>
        <v>0</v>
      </c>
      <c r="BL198" s="19" t="s">
        <v>257</v>
      </c>
      <c r="BM198" s="186" t="s">
        <v>892</v>
      </c>
    </row>
    <row r="199" spans="1:65" s="2" customFormat="1">
      <c r="A199" s="33"/>
      <c r="B199" s="34"/>
      <c r="C199" s="35"/>
      <c r="D199" s="188" t="s">
        <v>152</v>
      </c>
      <c r="E199" s="35"/>
      <c r="F199" s="189" t="s">
        <v>582</v>
      </c>
      <c r="G199" s="35"/>
      <c r="H199" s="35"/>
      <c r="I199" s="35"/>
      <c r="J199" s="35"/>
      <c r="K199" s="35"/>
      <c r="L199" s="38"/>
      <c r="M199" s="190"/>
      <c r="N199" s="19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9" t="s">
        <v>152</v>
      </c>
      <c r="AU199" s="19" t="s">
        <v>79</v>
      </c>
    </row>
    <row r="200" spans="1:65" s="2" customFormat="1" ht="24.2" customHeight="1">
      <c r="A200" s="33"/>
      <c r="B200" s="34"/>
      <c r="C200" s="176" t="s">
        <v>346</v>
      </c>
      <c r="D200" s="176" t="s">
        <v>145</v>
      </c>
      <c r="E200" s="177" t="s">
        <v>893</v>
      </c>
      <c r="F200" s="178" t="s">
        <v>894</v>
      </c>
      <c r="G200" s="179" t="s">
        <v>148</v>
      </c>
      <c r="H200" s="180">
        <v>2</v>
      </c>
      <c r="I200" s="366"/>
      <c r="J200" s="181">
        <f>ROUND(I200*H200,2)</f>
        <v>0</v>
      </c>
      <c r="K200" s="178" t="s">
        <v>149</v>
      </c>
      <c r="L200" s="38"/>
      <c r="M200" s="182" t="s">
        <v>17</v>
      </c>
      <c r="N200" s="183" t="s">
        <v>41</v>
      </c>
      <c r="O200" s="184">
        <v>1.825</v>
      </c>
      <c r="P200" s="184">
        <f>O200*H200</f>
        <v>3.65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6" t="s">
        <v>257</v>
      </c>
      <c r="AT200" s="186" t="s">
        <v>145</v>
      </c>
      <c r="AU200" s="186" t="s">
        <v>79</v>
      </c>
      <c r="AY200" s="19" t="s">
        <v>143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75</v>
      </c>
      <c r="BK200" s="187">
        <f>ROUND(I200*H200,2)</f>
        <v>0</v>
      </c>
      <c r="BL200" s="19" t="s">
        <v>257</v>
      </c>
      <c r="BM200" s="186" t="s">
        <v>895</v>
      </c>
    </row>
    <row r="201" spans="1:65" s="2" customFormat="1">
      <c r="A201" s="33"/>
      <c r="B201" s="34"/>
      <c r="C201" s="35"/>
      <c r="D201" s="188" t="s">
        <v>152</v>
      </c>
      <c r="E201" s="35"/>
      <c r="F201" s="189" t="s">
        <v>896</v>
      </c>
      <c r="G201" s="35"/>
      <c r="H201" s="35"/>
      <c r="I201" s="35"/>
      <c r="J201" s="35"/>
      <c r="K201" s="35"/>
      <c r="L201" s="38"/>
      <c r="M201" s="190"/>
      <c r="N201" s="191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9" t="s">
        <v>152</v>
      </c>
      <c r="AU201" s="19" t="s">
        <v>79</v>
      </c>
    </row>
    <row r="202" spans="1:65" s="2" customFormat="1" ht="16.5" customHeight="1">
      <c r="A202" s="33"/>
      <c r="B202" s="34"/>
      <c r="C202" s="222" t="s">
        <v>352</v>
      </c>
      <c r="D202" s="222" t="s">
        <v>263</v>
      </c>
      <c r="E202" s="223" t="s">
        <v>897</v>
      </c>
      <c r="F202" s="224" t="s">
        <v>898</v>
      </c>
      <c r="G202" s="225" t="s">
        <v>148</v>
      </c>
      <c r="H202" s="226">
        <v>2</v>
      </c>
      <c r="I202" s="367"/>
      <c r="J202" s="227">
        <f>ROUND(I202*H202,2)</f>
        <v>0</v>
      </c>
      <c r="K202" s="224" t="s">
        <v>149</v>
      </c>
      <c r="L202" s="228"/>
      <c r="M202" s="229" t="s">
        <v>17</v>
      </c>
      <c r="N202" s="230" t="s">
        <v>41</v>
      </c>
      <c r="O202" s="184">
        <v>0</v>
      </c>
      <c r="P202" s="184">
        <f>O202*H202</f>
        <v>0</v>
      </c>
      <c r="Q202" s="184">
        <v>2.0500000000000001E-2</v>
      </c>
      <c r="R202" s="184">
        <f>Q202*H202</f>
        <v>4.1000000000000002E-2</v>
      </c>
      <c r="S202" s="184">
        <v>0</v>
      </c>
      <c r="T202" s="18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6" t="s">
        <v>357</v>
      </c>
      <c r="AT202" s="186" t="s">
        <v>263</v>
      </c>
      <c r="AU202" s="186" t="s">
        <v>79</v>
      </c>
      <c r="AY202" s="19" t="s">
        <v>143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75</v>
      </c>
      <c r="BK202" s="187">
        <f>ROUND(I202*H202,2)</f>
        <v>0</v>
      </c>
      <c r="BL202" s="19" t="s">
        <v>257</v>
      </c>
      <c r="BM202" s="186" t="s">
        <v>899</v>
      </c>
    </row>
    <row r="203" spans="1:65" s="2" customFormat="1" ht="16.5" customHeight="1">
      <c r="A203" s="33"/>
      <c r="B203" s="34"/>
      <c r="C203" s="176" t="s">
        <v>357</v>
      </c>
      <c r="D203" s="176" t="s">
        <v>145</v>
      </c>
      <c r="E203" s="177" t="s">
        <v>900</v>
      </c>
      <c r="F203" s="178" t="s">
        <v>901</v>
      </c>
      <c r="G203" s="179" t="s">
        <v>148</v>
      </c>
      <c r="H203" s="180">
        <v>2</v>
      </c>
      <c r="I203" s="366"/>
      <c r="J203" s="181">
        <f>ROUND(I203*H203,2)</f>
        <v>0</v>
      </c>
      <c r="K203" s="178" t="s">
        <v>149</v>
      </c>
      <c r="L203" s="38"/>
      <c r="M203" s="182" t="s">
        <v>17</v>
      </c>
      <c r="N203" s="183" t="s">
        <v>41</v>
      </c>
      <c r="O203" s="184">
        <v>0.20899999999999999</v>
      </c>
      <c r="P203" s="184">
        <f>O203*H203</f>
        <v>0.41799999999999998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6" t="s">
        <v>257</v>
      </c>
      <c r="AT203" s="186" t="s">
        <v>145</v>
      </c>
      <c r="AU203" s="186" t="s">
        <v>79</v>
      </c>
      <c r="AY203" s="19" t="s">
        <v>143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75</v>
      </c>
      <c r="BK203" s="187">
        <f>ROUND(I203*H203,2)</f>
        <v>0</v>
      </c>
      <c r="BL203" s="19" t="s">
        <v>257</v>
      </c>
      <c r="BM203" s="186" t="s">
        <v>902</v>
      </c>
    </row>
    <row r="204" spans="1:65" s="2" customFormat="1">
      <c r="A204" s="33"/>
      <c r="B204" s="34"/>
      <c r="C204" s="35"/>
      <c r="D204" s="188" t="s">
        <v>152</v>
      </c>
      <c r="E204" s="35"/>
      <c r="F204" s="189" t="s">
        <v>903</v>
      </c>
      <c r="G204" s="35"/>
      <c r="H204" s="35"/>
      <c r="I204" s="35"/>
      <c r="J204" s="35"/>
      <c r="K204" s="35"/>
      <c r="L204" s="38"/>
      <c r="M204" s="190"/>
      <c r="N204" s="191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9" t="s">
        <v>152</v>
      </c>
      <c r="AU204" s="19" t="s">
        <v>79</v>
      </c>
    </row>
    <row r="205" spans="1:65" s="2" customFormat="1" ht="16.5" customHeight="1">
      <c r="A205" s="33"/>
      <c r="B205" s="34"/>
      <c r="C205" s="222" t="s">
        <v>365</v>
      </c>
      <c r="D205" s="222" t="s">
        <v>263</v>
      </c>
      <c r="E205" s="223" t="s">
        <v>904</v>
      </c>
      <c r="F205" s="224" t="s">
        <v>905</v>
      </c>
      <c r="G205" s="225" t="s">
        <v>148</v>
      </c>
      <c r="H205" s="226">
        <v>2</v>
      </c>
      <c r="I205" s="367"/>
      <c r="J205" s="227">
        <f>ROUND(I205*H205,2)</f>
        <v>0</v>
      </c>
      <c r="K205" s="224" t="s">
        <v>149</v>
      </c>
      <c r="L205" s="228"/>
      <c r="M205" s="229" t="s">
        <v>17</v>
      </c>
      <c r="N205" s="230" t="s">
        <v>41</v>
      </c>
      <c r="O205" s="184">
        <v>0</v>
      </c>
      <c r="P205" s="184">
        <f>O205*H205</f>
        <v>0</v>
      </c>
      <c r="Q205" s="184">
        <v>1.4999999999999999E-4</v>
      </c>
      <c r="R205" s="184">
        <f>Q205*H205</f>
        <v>2.9999999999999997E-4</v>
      </c>
      <c r="S205" s="184">
        <v>0</v>
      </c>
      <c r="T205" s="18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6" t="s">
        <v>357</v>
      </c>
      <c r="AT205" s="186" t="s">
        <v>263</v>
      </c>
      <c r="AU205" s="186" t="s">
        <v>79</v>
      </c>
      <c r="AY205" s="19" t="s">
        <v>143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75</v>
      </c>
      <c r="BK205" s="187">
        <f>ROUND(I205*H205,2)</f>
        <v>0</v>
      </c>
      <c r="BL205" s="19" t="s">
        <v>257</v>
      </c>
      <c r="BM205" s="186" t="s">
        <v>906</v>
      </c>
    </row>
    <row r="206" spans="1:65" s="2" customFormat="1" ht="16.5" customHeight="1">
      <c r="A206" s="33"/>
      <c r="B206" s="34"/>
      <c r="C206" s="176" t="s">
        <v>372</v>
      </c>
      <c r="D206" s="176" t="s">
        <v>145</v>
      </c>
      <c r="E206" s="177" t="s">
        <v>907</v>
      </c>
      <c r="F206" s="178" t="s">
        <v>908</v>
      </c>
      <c r="G206" s="179" t="s">
        <v>148</v>
      </c>
      <c r="H206" s="180">
        <v>2</v>
      </c>
      <c r="I206" s="366"/>
      <c r="J206" s="181">
        <f>ROUND(I206*H206,2)</f>
        <v>0</v>
      </c>
      <c r="K206" s="178" t="s">
        <v>149</v>
      </c>
      <c r="L206" s="38"/>
      <c r="M206" s="182" t="s">
        <v>17</v>
      </c>
      <c r="N206" s="183" t="s">
        <v>41</v>
      </c>
      <c r="O206" s="184">
        <v>0.33500000000000002</v>
      </c>
      <c r="P206" s="184">
        <f>O206*H206</f>
        <v>0.67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6" t="s">
        <v>257</v>
      </c>
      <c r="AT206" s="186" t="s">
        <v>145</v>
      </c>
      <c r="AU206" s="186" t="s">
        <v>79</v>
      </c>
      <c r="AY206" s="19" t="s">
        <v>143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75</v>
      </c>
      <c r="BK206" s="187">
        <f>ROUND(I206*H206,2)</f>
        <v>0</v>
      </c>
      <c r="BL206" s="19" t="s">
        <v>257</v>
      </c>
      <c r="BM206" s="186" t="s">
        <v>909</v>
      </c>
    </row>
    <row r="207" spans="1:65" s="2" customFormat="1">
      <c r="A207" s="33"/>
      <c r="B207" s="34"/>
      <c r="C207" s="35"/>
      <c r="D207" s="188" t="s">
        <v>152</v>
      </c>
      <c r="E207" s="35"/>
      <c r="F207" s="189" t="s">
        <v>910</v>
      </c>
      <c r="G207" s="35"/>
      <c r="H207" s="35"/>
      <c r="I207" s="35"/>
      <c r="J207" s="35"/>
      <c r="K207" s="35"/>
      <c r="L207" s="38"/>
      <c r="M207" s="190"/>
      <c r="N207" s="191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9" t="s">
        <v>152</v>
      </c>
      <c r="AU207" s="19" t="s">
        <v>79</v>
      </c>
    </row>
    <row r="208" spans="1:65" s="2" customFormat="1" ht="16.5" customHeight="1">
      <c r="A208" s="33"/>
      <c r="B208" s="34"/>
      <c r="C208" s="222" t="s">
        <v>381</v>
      </c>
      <c r="D208" s="222" t="s">
        <v>263</v>
      </c>
      <c r="E208" s="223" t="s">
        <v>911</v>
      </c>
      <c r="F208" s="224" t="s">
        <v>912</v>
      </c>
      <c r="G208" s="225" t="s">
        <v>148</v>
      </c>
      <c r="H208" s="226">
        <v>2</v>
      </c>
      <c r="I208" s="367"/>
      <c r="J208" s="227">
        <f>ROUND(I208*H208,2)</f>
        <v>0</v>
      </c>
      <c r="K208" s="224" t="s">
        <v>149</v>
      </c>
      <c r="L208" s="228"/>
      <c r="M208" s="229" t="s">
        <v>17</v>
      </c>
      <c r="N208" s="230" t="s">
        <v>41</v>
      </c>
      <c r="O208" s="184">
        <v>0</v>
      </c>
      <c r="P208" s="184">
        <f>O208*H208</f>
        <v>0</v>
      </c>
      <c r="Q208" s="184">
        <v>2.2000000000000001E-3</v>
      </c>
      <c r="R208" s="184">
        <f>Q208*H208</f>
        <v>4.4000000000000003E-3</v>
      </c>
      <c r="S208" s="184">
        <v>0</v>
      </c>
      <c r="T208" s="18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6" t="s">
        <v>357</v>
      </c>
      <c r="AT208" s="186" t="s">
        <v>263</v>
      </c>
      <c r="AU208" s="186" t="s">
        <v>79</v>
      </c>
      <c r="AY208" s="19" t="s">
        <v>143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75</v>
      </c>
      <c r="BK208" s="187">
        <f>ROUND(I208*H208,2)</f>
        <v>0</v>
      </c>
      <c r="BL208" s="19" t="s">
        <v>257</v>
      </c>
      <c r="BM208" s="186" t="s">
        <v>913</v>
      </c>
    </row>
    <row r="209" spans="1:65" s="2" customFormat="1" ht="24.2" customHeight="1">
      <c r="A209" s="33"/>
      <c r="B209" s="34"/>
      <c r="C209" s="176" t="s">
        <v>386</v>
      </c>
      <c r="D209" s="176" t="s">
        <v>145</v>
      </c>
      <c r="E209" s="177" t="s">
        <v>914</v>
      </c>
      <c r="F209" s="178" t="s">
        <v>915</v>
      </c>
      <c r="G209" s="179" t="s">
        <v>875</v>
      </c>
      <c r="H209" s="180">
        <v>154.88399999999999</v>
      </c>
      <c r="I209" s="366"/>
      <c r="J209" s="181">
        <f>ROUND(I209*H209,2)</f>
        <v>0</v>
      </c>
      <c r="K209" s="178" t="s">
        <v>149</v>
      </c>
      <c r="L209" s="38"/>
      <c r="M209" s="182" t="s">
        <v>17</v>
      </c>
      <c r="N209" s="183" t="s">
        <v>41</v>
      </c>
      <c r="O209" s="184">
        <v>0</v>
      </c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6" t="s">
        <v>257</v>
      </c>
      <c r="AT209" s="186" t="s">
        <v>145</v>
      </c>
      <c r="AU209" s="186" t="s">
        <v>79</v>
      </c>
      <c r="AY209" s="19" t="s">
        <v>143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75</v>
      </c>
      <c r="BK209" s="187">
        <f>ROUND(I209*H209,2)</f>
        <v>0</v>
      </c>
      <c r="BL209" s="19" t="s">
        <v>257</v>
      </c>
      <c r="BM209" s="186" t="s">
        <v>916</v>
      </c>
    </row>
    <row r="210" spans="1:65" s="2" customFormat="1">
      <c r="A210" s="33"/>
      <c r="B210" s="34"/>
      <c r="C210" s="35"/>
      <c r="D210" s="188" t="s">
        <v>152</v>
      </c>
      <c r="E210" s="35"/>
      <c r="F210" s="189" t="s">
        <v>917</v>
      </c>
      <c r="G210" s="35"/>
      <c r="H210" s="35"/>
      <c r="I210" s="35"/>
      <c r="J210" s="35"/>
      <c r="K210" s="35"/>
      <c r="L210" s="38"/>
      <c r="M210" s="190"/>
      <c r="N210" s="191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9" t="s">
        <v>152</v>
      </c>
      <c r="AU210" s="19" t="s">
        <v>79</v>
      </c>
    </row>
    <row r="211" spans="1:65" s="12" customFormat="1" ht="22.9" customHeight="1">
      <c r="B211" s="161"/>
      <c r="C211" s="162"/>
      <c r="D211" s="163" t="s">
        <v>69</v>
      </c>
      <c r="E211" s="174" t="s">
        <v>918</v>
      </c>
      <c r="F211" s="174" t="s">
        <v>919</v>
      </c>
      <c r="G211" s="162"/>
      <c r="H211" s="162"/>
      <c r="I211" s="162"/>
      <c r="J211" s="175">
        <f>BK211</f>
        <v>0</v>
      </c>
      <c r="K211" s="162"/>
      <c r="L211" s="166"/>
      <c r="M211" s="167"/>
      <c r="N211" s="168"/>
      <c r="O211" s="168"/>
      <c r="P211" s="169">
        <f>SUM(P212:P234)</f>
        <v>39.954378000000005</v>
      </c>
      <c r="Q211" s="168"/>
      <c r="R211" s="169">
        <f>SUM(R212:R234)</f>
        <v>0.24194114000000003</v>
      </c>
      <c r="S211" s="168"/>
      <c r="T211" s="170">
        <f>SUM(T212:T234)</f>
        <v>0.34928600000000004</v>
      </c>
      <c r="AR211" s="171" t="s">
        <v>79</v>
      </c>
      <c r="AT211" s="172" t="s">
        <v>69</v>
      </c>
      <c r="AU211" s="172" t="s">
        <v>75</v>
      </c>
      <c r="AY211" s="171" t="s">
        <v>143</v>
      </c>
      <c r="BK211" s="173">
        <f>SUM(BK212:BK234)</f>
        <v>0</v>
      </c>
    </row>
    <row r="212" spans="1:65" s="2" customFormat="1" ht="16.5" customHeight="1">
      <c r="A212" s="33"/>
      <c r="B212" s="34"/>
      <c r="C212" s="176" t="s">
        <v>392</v>
      </c>
      <c r="D212" s="176" t="s">
        <v>145</v>
      </c>
      <c r="E212" s="177" t="s">
        <v>920</v>
      </c>
      <c r="F212" s="178" t="s">
        <v>921</v>
      </c>
      <c r="G212" s="179" t="s">
        <v>158</v>
      </c>
      <c r="H212" s="180">
        <v>134.756</v>
      </c>
      <c r="I212" s="366"/>
      <c r="J212" s="181">
        <f>ROUND(I212*H212,2)</f>
        <v>0</v>
      </c>
      <c r="K212" s="178" t="s">
        <v>149</v>
      </c>
      <c r="L212" s="38"/>
      <c r="M212" s="182" t="s">
        <v>17</v>
      </c>
      <c r="N212" s="183" t="s">
        <v>41</v>
      </c>
      <c r="O212" s="184">
        <v>0.105</v>
      </c>
      <c r="P212" s="184">
        <f>O212*H212</f>
        <v>14.149379999999999</v>
      </c>
      <c r="Q212" s="184">
        <v>0</v>
      </c>
      <c r="R212" s="184">
        <f>Q212*H212</f>
        <v>0</v>
      </c>
      <c r="S212" s="184">
        <v>2.5000000000000001E-3</v>
      </c>
      <c r="T212" s="185">
        <f>S212*H212</f>
        <v>0.33689000000000002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6" t="s">
        <v>257</v>
      </c>
      <c r="AT212" s="186" t="s">
        <v>145</v>
      </c>
      <c r="AU212" s="186" t="s">
        <v>79</v>
      </c>
      <c r="AY212" s="19" t="s">
        <v>143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75</v>
      </c>
      <c r="BK212" s="187">
        <f>ROUND(I212*H212,2)</f>
        <v>0</v>
      </c>
      <c r="BL212" s="19" t="s">
        <v>257</v>
      </c>
      <c r="BM212" s="186" t="s">
        <v>922</v>
      </c>
    </row>
    <row r="213" spans="1:65" s="2" customFormat="1">
      <c r="A213" s="33"/>
      <c r="B213" s="34"/>
      <c r="C213" s="35"/>
      <c r="D213" s="188" t="s">
        <v>152</v>
      </c>
      <c r="E213" s="35"/>
      <c r="F213" s="189" t="s">
        <v>923</v>
      </c>
      <c r="G213" s="35"/>
      <c r="H213" s="35"/>
      <c r="I213" s="35"/>
      <c r="J213" s="35"/>
      <c r="K213" s="35"/>
      <c r="L213" s="38"/>
      <c r="M213" s="190"/>
      <c r="N213" s="191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9" t="s">
        <v>152</v>
      </c>
      <c r="AU213" s="19" t="s">
        <v>79</v>
      </c>
    </row>
    <row r="214" spans="1:65" s="13" customFormat="1">
      <c r="B214" s="192"/>
      <c r="C214" s="193"/>
      <c r="D214" s="194" t="s">
        <v>154</v>
      </c>
      <c r="E214" s="195" t="s">
        <v>17</v>
      </c>
      <c r="F214" s="196" t="s">
        <v>924</v>
      </c>
      <c r="G214" s="193"/>
      <c r="H214" s="195" t="s">
        <v>17</v>
      </c>
      <c r="I214" s="193"/>
      <c r="J214" s="193"/>
      <c r="K214" s="193"/>
      <c r="L214" s="197"/>
      <c r="M214" s="198"/>
      <c r="N214" s="199"/>
      <c r="O214" s="199"/>
      <c r="P214" s="199"/>
      <c r="Q214" s="199"/>
      <c r="R214" s="199"/>
      <c r="S214" s="199"/>
      <c r="T214" s="200"/>
      <c r="AT214" s="201" t="s">
        <v>154</v>
      </c>
      <c r="AU214" s="201" t="s">
        <v>79</v>
      </c>
      <c r="AV214" s="13" t="s">
        <v>75</v>
      </c>
      <c r="AW214" s="13" t="s">
        <v>31</v>
      </c>
      <c r="AX214" s="13" t="s">
        <v>70</v>
      </c>
      <c r="AY214" s="201" t="s">
        <v>143</v>
      </c>
    </row>
    <row r="215" spans="1:65" s="14" customFormat="1">
      <c r="B215" s="202"/>
      <c r="C215" s="203"/>
      <c r="D215" s="194" t="s">
        <v>154</v>
      </c>
      <c r="E215" s="204" t="s">
        <v>17</v>
      </c>
      <c r="F215" s="205" t="s">
        <v>925</v>
      </c>
      <c r="G215" s="203"/>
      <c r="H215" s="206">
        <v>53.508000000000003</v>
      </c>
      <c r="I215" s="203"/>
      <c r="J215" s="203"/>
      <c r="K215" s="203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154</v>
      </c>
      <c r="AU215" s="211" t="s">
        <v>79</v>
      </c>
      <c r="AV215" s="14" t="s">
        <v>79</v>
      </c>
      <c r="AW215" s="14" t="s">
        <v>31</v>
      </c>
      <c r="AX215" s="14" t="s">
        <v>70</v>
      </c>
      <c r="AY215" s="211" t="s">
        <v>143</v>
      </c>
    </row>
    <row r="216" spans="1:65" s="14" customFormat="1">
      <c r="B216" s="202"/>
      <c r="C216" s="203"/>
      <c r="D216" s="194" t="s">
        <v>154</v>
      </c>
      <c r="E216" s="204" t="s">
        <v>17</v>
      </c>
      <c r="F216" s="205" t="s">
        <v>926</v>
      </c>
      <c r="G216" s="203"/>
      <c r="H216" s="206">
        <v>78.988</v>
      </c>
      <c r="I216" s="203"/>
      <c r="J216" s="203"/>
      <c r="K216" s="203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154</v>
      </c>
      <c r="AU216" s="211" t="s">
        <v>79</v>
      </c>
      <c r="AV216" s="14" t="s">
        <v>79</v>
      </c>
      <c r="AW216" s="14" t="s">
        <v>31</v>
      </c>
      <c r="AX216" s="14" t="s">
        <v>70</v>
      </c>
      <c r="AY216" s="211" t="s">
        <v>143</v>
      </c>
    </row>
    <row r="217" spans="1:65" s="14" customFormat="1">
      <c r="B217" s="202"/>
      <c r="C217" s="203"/>
      <c r="D217" s="194" t="s">
        <v>154</v>
      </c>
      <c r="E217" s="204" t="s">
        <v>17</v>
      </c>
      <c r="F217" s="205" t="s">
        <v>927</v>
      </c>
      <c r="G217" s="203"/>
      <c r="H217" s="206">
        <v>0.5</v>
      </c>
      <c r="I217" s="203"/>
      <c r="J217" s="203"/>
      <c r="K217" s="203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154</v>
      </c>
      <c r="AU217" s="211" t="s">
        <v>79</v>
      </c>
      <c r="AV217" s="14" t="s">
        <v>79</v>
      </c>
      <c r="AW217" s="14" t="s">
        <v>31</v>
      </c>
      <c r="AX217" s="14" t="s">
        <v>70</v>
      </c>
      <c r="AY217" s="211" t="s">
        <v>143</v>
      </c>
    </row>
    <row r="218" spans="1:65" s="14" customFormat="1">
      <c r="B218" s="202"/>
      <c r="C218" s="203"/>
      <c r="D218" s="194" t="s">
        <v>154</v>
      </c>
      <c r="E218" s="204" t="s">
        <v>17</v>
      </c>
      <c r="F218" s="205" t="s">
        <v>928</v>
      </c>
      <c r="G218" s="203"/>
      <c r="H218" s="206">
        <v>1.76</v>
      </c>
      <c r="I218" s="203"/>
      <c r="J218" s="203"/>
      <c r="K218" s="203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154</v>
      </c>
      <c r="AU218" s="211" t="s">
        <v>79</v>
      </c>
      <c r="AV218" s="14" t="s">
        <v>79</v>
      </c>
      <c r="AW218" s="14" t="s">
        <v>31</v>
      </c>
      <c r="AX218" s="14" t="s">
        <v>70</v>
      </c>
      <c r="AY218" s="211" t="s">
        <v>143</v>
      </c>
    </row>
    <row r="219" spans="1:65" s="15" customFormat="1">
      <c r="B219" s="212"/>
      <c r="C219" s="213"/>
      <c r="D219" s="194" t="s">
        <v>154</v>
      </c>
      <c r="E219" s="214" t="s">
        <v>17</v>
      </c>
      <c r="F219" s="215" t="s">
        <v>181</v>
      </c>
      <c r="G219" s="213"/>
      <c r="H219" s="216">
        <v>134.756</v>
      </c>
      <c r="I219" s="213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154</v>
      </c>
      <c r="AU219" s="221" t="s">
        <v>79</v>
      </c>
      <c r="AV219" s="15" t="s">
        <v>150</v>
      </c>
      <c r="AW219" s="15" t="s">
        <v>31</v>
      </c>
      <c r="AX219" s="15" t="s">
        <v>75</v>
      </c>
      <c r="AY219" s="221" t="s">
        <v>143</v>
      </c>
    </row>
    <row r="220" spans="1:65" s="2" customFormat="1" ht="16.5" customHeight="1">
      <c r="A220" s="33"/>
      <c r="B220" s="34"/>
      <c r="C220" s="176" t="s">
        <v>397</v>
      </c>
      <c r="D220" s="176" t="s">
        <v>145</v>
      </c>
      <c r="E220" s="177" t="s">
        <v>929</v>
      </c>
      <c r="F220" s="178" t="s">
        <v>930</v>
      </c>
      <c r="G220" s="179" t="s">
        <v>164</v>
      </c>
      <c r="H220" s="180">
        <v>41.32</v>
      </c>
      <c r="I220" s="366"/>
      <c r="J220" s="181">
        <f>ROUND(I220*H220,2)</f>
        <v>0</v>
      </c>
      <c r="K220" s="178" t="s">
        <v>149</v>
      </c>
      <c r="L220" s="38"/>
      <c r="M220" s="182" t="s">
        <v>17</v>
      </c>
      <c r="N220" s="183" t="s">
        <v>41</v>
      </c>
      <c r="O220" s="184">
        <v>3.5000000000000003E-2</v>
      </c>
      <c r="P220" s="184">
        <f>O220*H220</f>
        <v>1.4462000000000002</v>
      </c>
      <c r="Q220" s="184">
        <v>0</v>
      </c>
      <c r="R220" s="184">
        <f>Q220*H220</f>
        <v>0</v>
      </c>
      <c r="S220" s="184">
        <v>2.9999999999999997E-4</v>
      </c>
      <c r="T220" s="185">
        <f>S220*H220</f>
        <v>1.2395999999999999E-2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6" t="s">
        <v>257</v>
      </c>
      <c r="AT220" s="186" t="s">
        <v>145</v>
      </c>
      <c r="AU220" s="186" t="s">
        <v>79</v>
      </c>
      <c r="AY220" s="19" t="s">
        <v>143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75</v>
      </c>
      <c r="BK220" s="187">
        <f>ROUND(I220*H220,2)</f>
        <v>0</v>
      </c>
      <c r="BL220" s="19" t="s">
        <v>257</v>
      </c>
      <c r="BM220" s="186" t="s">
        <v>931</v>
      </c>
    </row>
    <row r="221" spans="1:65" s="2" customFormat="1">
      <c r="A221" s="33"/>
      <c r="B221" s="34"/>
      <c r="C221" s="35"/>
      <c r="D221" s="188" t="s">
        <v>152</v>
      </c>
      <c r="E221" s="35"/>
      <c r="F221" s="189" t="s">
        <v>932</v>
      </c>
      <c r="G221" s="35"/>
      <c r="H221" s="35"/>
      <c r="I221" s="35"/>
      <c r="J221" s="35"/>
      <c r="K221" s="35"/>
      <c r="L221" s="38"/>
      <c r="M221" s="190"/>
      <c r="N221" s="191"/>
      <c r="O221" s="63"/>
      <c r="P221" s="63"/>
      <c r="Q221" s="63"/>
      <c r="R221" s="63"/>
      <c r="S221" s="63"/>
      <c r="T221" s="64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9" t="s">
        <v>152</v>
      </c>
      <c r="AU221" s="19" t="s">
        <v>79</v>
      </c>
    </row>
    <row r="222" spans="1:65" s="14" customFormat="1">
      <c r="B222" s="202"/>
      <c r="C222" s="203"/>
      <c r="D222" s="194" t="s">
        <v>154</v>
      </c>
      <c r="E222" s="204" t="s">
        <v>17</v>
      </c>
      <c r="F222" s="205" t="s">
        <v>933</v>
      </c>
      <c r="G222" s="203"/>
      <c r="H222" s="206">
        <v>41.32</v>
      </c>
      <c r="I222" s="203"/>
      <c r="J222" s="203"/>
      <c r="K222" s="203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154</v>
      </c>
      <c r="AU222" s="211" t="s">
        <v>79</v>
      </c>
      <c r="AV222" s="14" t="s">
        <v>79</v>
      </c>
      <c r="AW222" s="14" t="s">
        <v>31</v>
      </c>
      <c r="AX222" s="14" t="s">
        <v>75</v>
      </c>
      <c r="AY222" s="211" t="s">
        <v>143</v>
      </c>
    </row>
    <row r="223" spans="1:65" s="2" customFormat="1" ht="16.5" customHeight="1">
      <c r="A223" s="33"/>
      <c r="B223" s="34"/>
      <c r="C223" s="176" t="s">
        <v>402</v>
      </c>
      <c r="D223" s="176" t="s">
        <v>145</v>
      </c>
      <c r="E223" s="177" t="s">
        <v>934</v>
      </c>
      <c r="F223" s="178" t="s">
        <v>935</v>
      </c>
      <c r="G223" s="179" t="s">
        <v>158</v>
      </c>
      <c r="H223" s="180">
        <v>67.378</v>
      </c>
      <c r="I223" s="366"/>
      <c r="J223" s="181">
        <f>ROUND(I223*H223,2)</f>
        <v>0</v>
      </c>
      <c r="K223" s="178" t="s">
        <v>149</v>
      </c>
      <c r="L223" s="38"/>
      <c r="M223" s="182" t="s">
        <v>17</v>
      </c>
      <c r="N223" s="183" t="s">
        <v>41</v>
      </c>
      <c r="O223" s="184">
        <v>5.8000000000000003E-2</v>
      </c>
      <c r="P223" s="184">
        <f>O223*H223</f>
        <v>3.9079240000000004</v>
      </c>
      <c r="Q223" s="184">
        <v>3.0000000000000001E-5</v>
      </c>
      <c r="R223" s="184">
        <f>Q223*H223</f>
        <v>2.0213399999999999E-3</v>
      </c>
      <c r="S223" s="184">
        <v>0</v>
      </c>
      <c r="T223" s="18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6" t="s">
        <v>257</v>
      </c>
      <c r="AT223" s="186" t="s">
        <v>145</v>
      </c>
      <c r="AU223" s="186" t="s">
        <v>79</v>
      </c>
      <c r="AY223" s="19" t="s">
        <v>143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75</v>
      </c>
      <c r="BK223" s="187">
        <f>ROUND(I223*H223,2)</f>
        <v>0</v>
      </c>
      <c r="BL223" s="19" t="s">
        <v>257</v>
      </c>
      <c r="BM223" s="186" t="s">
        <v>936</v>
      </c>
    </row>
    <row r="224" spans="1:65" s="2" customFormat="1">
      <c r="A224" s="33"/>
      <c r="B224" s="34"/>
      <c r="C224" s="35"/>
      <c r="D224" s="188" t="s">
        <v>152</v>
      </c>
      <c r="E224" s="35"/>
      <c r="F224" s="189" t="s">
        <v>937</v>
      </c>
      <c r="G224" s="35"/>
      <c r="H224" s="35"/>
      <c r="I224" s="35"/>
      <c r="J224" s="35"/>
      <c r="K224" s="35"/>
      <c r="L224" s="38"/>
      <c r="M224" s="190"/>
      <c r="N224" s="191"/>
      <c r="O224" s="63"/>
      <c r="P224" s="63"/>
      <c r="Q224" s="63"/>
      <c r="R224" s="63"/>
      <c r="S224" s="63"/>
      <c r="T224" s="64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9" t="s">
        <v>152</v>
      </c>
      <c r="AU224" s="19" t="s">
        <v>79</v>
      </c>
    </row>
    <row r="225" spans="1:65" s="2" customFormat="1" ht="16.5" customHeight="1">
      <c r="A225" s="33"/>
      <c r="B225" s="34"/>
      <c r="C225" s="176" t="s">
        <v>151</v>
      </c>
      <c r="D225" s="176" t="s">
        <v>145</v>
      </c>
      <c r="E225" s="177" t="s">
        <v>938</v>
      </c>
      <c r="F225" s="178" t="s">
        <v>939</v>
      </c>
      <c r="G225" s="179" t="s">
        <v>158</v>
      </c>
      <c r="H225" s="180">
        <v>67.378</v>
      </c>
      <c r="I225" s="366"/>
      <c r="J225" s="181">
        <f>ROUND(I225*H225,2)</f>
        <v>0</v>
      </c>
      <c r="K225" s="178" t="s">
        <v>149</v>
      </c>
      <c r="L225" s="38"/>
      <c r="M225" s="182" t="s">
        <v>17</v>
      </c>
      <c r="N225" s="183" t="s">
        <v>41</v>
      </c>
      <c r="O225" s="184">
        <v>0.23300000000000001</v>
      </c>
      <c r="P225" s="184">
        <f>O225*H225</f>
        <v>15.699074000000001</v>
      </c>
      <c r="Q225" s="184">
        <v>2.9999999999999997E-4</v>
      </c>
      <c r="R225" s="184">
        <f>Q225*H225</f>
        <v>2.0213399999999999E-2</v>
      </c>
      <c r="S225" s="184">
        <v>0</v>
      </c>
      <c r="T225" s="18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6" t="s">
        <v>257</v>
      </c>
      <c r="AT225" s="186" t="s">
        <v>145</v>
      </c>
      <c r="AU225" s="186" t="s">
        <v>79</v>
      </c>
      <c r="AY225" s="19" t="s">
        <v>143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75</v>
      </c>
      <c r="BK225" s="187">
        <f>ROUND(I225*H225,2)</f>
        <v>0</v>
      </c>
      <c r="BL225" s="19" t="s">
        <v>257</v>
      </c>
      <c r="BM225" s="186" t="s">
        <v>940</v>
      </c>
    </row>
    <row r="226" spans="1:65" s="2" customFormat="1">
      <c r="A226" s="33"/>
      <c r="B226" s="34"/>
      <c r="C226" s="35"/>
      <c r="D226" s="188" t="s">
        <v>152</v>
      </c>
      <c r="E226" s="35"/>
      <c r="F226" s="189" t="s">
        <v>941</v>
      </c>
      <c r="G226" s="35"/>
      <c r="H226" s="35"/>
      <c r="I226" s="35"/>
      <c r="J226" s="35"/>
      <c r="K226" s="35"/>
      <c r="L226" s="38"/>
      <c r="M226" s="190"/>
      <c r="N226" s="191"/>
      <c r="O226" s="63"/>
      <c r="P226" s="63"/>
      <c r="Q226" s="63"/>
      <c r="R226" s="63"/>
      <c r="S226" s="63"/>
      <c r="T226" s="64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9" t="s">
        <v>152</v>
      </c>
      <c r="AU226" s="19" t="s">
        <v>79</v>
      </c>
    </row>
    <row r="227" spans="1:65" s="2" customFormat="1" ht="24.2" customHeight="1">
      <c r="A227" s="33"/>
      <c r="B227" s="34"/>
      <c r="C227" s="222" t="s">
        <v>411</v>
      </c>
      <c r="D227" s="222" t="s">
        <v>263</v>
      </c>
      <c r="E227" s="223" t="s">
        <v>942</v>
      </c>
      <c r="F227" s="224" t="s">
        <v>943</v>
      </c>
      <c r="G227" s="225" t="s">
        <v>158</v>
      </c>
      <c r="H227" s="226">
        <v>74.116</v>
      </c>
      <c r="I227" s="367"/>
      <c r="J227" s="227">
        <f>ROUND(I227*H227,2)</f>
        <v>0</v>
      </c>
      <c r="K227" s="224" t="s">
        <v>17</v>
      </c>
      <c r="L227" s="228"/>
      <c r="M227" s="229" t="s">
        <v>17</v>
      </c>
      <c r="N227" s="230" t="s">
        <v>41</v>
      </c>
      <c r="O227" s="184">
        <v>0</v>
      </c>
      <c r="P227" s="184">
        <f>O227*H227</f>
        <v>0</v>
      </c>
      <c r="Q227" s="184">
        <v>2.8300000000000001E-3</v>
      </c>
      <c r="R227" s="184">
        <f>Q227*H227</f>
        <v>0.20974828000000001</v>
      </c>
      <c r="S227" s="184">
        <v>0</v>
      </c>
      <c r="T227" s="18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6" t="s">
        <v>357</v>
      </c>
      <c r="AT227" s="186" t="s">
        <v>263</v>
      </c>
      <c r="AU227" s="186" t="s">
        <v>79</v>
      </c>
      <c r="AY227" s="19" t="s">
        <v>143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75</v>
      </c>
      <c r="BK227" s="187">
        <f>ROUND(I227*H227,2)</f>
        <v>0</v>
      </c>
      <c r="BL227" s="19" t="s">
        <v>257</v>
      </c>
      <c r="BM227" s="186" t="s">
        <v>944</v>
      </c>
    </row>
    <row r="228" spans="1:65" s="14" customFormat="1">
      <c r="B228" s="202"/>
      <c r="C228" s="203"/>
      <c r="D228" s="194" t="s">
        <v>154</v>
      </c>
      <c r="E228" s="203"/>
      <c r="F228" s="205" t="s">
        <v>945</v>
      </c>
      <c r="G228" s="203"/>
      <c r="H228" s="206">
        <v>74.116</v>
      </c>
      <c r="I228" s="203"/>
      <c r="J228" s="203"/>
      <c r="K228" s="203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154</v>
      </c>
      <c r="AU228" s="211" t="s">
        <v>79</v>
      </c>
      <c r="AV228" s="14" t="s">
        <v>79</v>
      </c>
      <c r="AW228" s="14" t="s">
        <v>4</v>
      </c>
      <c r="AX228" s="14" t="s">
        <v>75</v>
      </c>
      <c r="AY228" s="211" t="s">
        <v>143</v>
      </c>
    </row>
    <row r="229" spans="1:65" s="2" customFormat="1" ht="16.5" customHeight="1">
      <c r="A229" s="33"/>
      <c r="B229" s="34"/>
      <c r="C229" s="176" t="s">
        <v>416</v>
      </c>
      <c r="D229" s="176" t="s">
        <v>145</v>
      </c>
      <c r="E229" s="177" t="s">
        <v>946</v>
      </c>
      <c r="F229" s="178" t="s">
        <v>947</v>
      </c>
      <c r="G229" s="179" t="s">
        <v>164</v>
      </c>
      <c r="H229" s="180">
        <v>41.32</v>
      </c>
      <c r="I229" s="366"/>
      <c r="J229" s="181">
        <f>ROUND(I229*H229,2)</f>
        <v>0</v>
      </c>
      <c r="K229" s="178" t="s">
        <v>149</v>
      </c>
      <c r="L229" s="38"/>
      <c r="M229" s="182" t="s">
        <v>17</v>
      </c>
      <c r="N229" s="183" t="s">
        <v>41</v>
      </c>
      <c r="O229" s="184">
        <v>0.115</v>
      </c>
      <c r="P229" s="184">
        <f>O229*H229</f>
        <v>4.7518000000000002</v>
      </c>
      <c r="Q229" s="184">
        <v>1.0000000000000001E-5</v>
      </c>
      <c r="R229" s="184">
        <f>Q229*H229</f>
        <v>4.1320000000000001E-4</v>
      </c>
      <c r="S229" s="184">
        <v>0</v>
      </c>
      <c r="T229" s="18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6" t="s">
        <v>257</v>
      </c>
      <c r="AT229" s="186" t="s">
        <v>145</v>
      </c>
      <c r="AU229" s="186" t="s">
        <v>79</v>
      </c>
      <c r="AY229" s="19" t="s">
        <v>143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75</v>
      </c>
      <c r="BK229" s="187">
        <f>ROUND(I229*H229,2)</f>
        <v>0</v>
      </c>
      <c r="BL229" s="19" t="s">
        <v>257</v>
      </c>
      <c r="BM229" s="186" t="s">
        <v>948</v>
      </c>
    </row>
    <row r="230" spans="1:65" s="2" customFormat="1">
      <c r="A230" s="33"/>
      <c r="B230" s="34"/>
      <c r="C230" s="35"/>
      <c r="D230" s="188" t="s">
        <v>152</v>
      </c>
      <c r="E230" s="35"/>
      <c r="F230" s="189" t="s">
        <v>949</v>
      </c>
      <c r="G230" s="35"/>
      <c r="H230" s="35"/>
      <c r="I230" s="35"/>
      <c r="J230" s="35"/>
      <c r="K230" s="35"/>
      <c r="L230" s="38"/>
      <c r="M230" s="190"/>
      <c r="N230" s="191"/>
      <c r="O230" s="63"/>
      <c r="P230" s="63"/>
      <c r="Q230" s="63"/>
      <c r="R230" s="63"/>
      <c r="S230" s="63"/>
      <c r="T230" s="64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9" t="s">
        <v>152</v>
      </c>
      <c r="AU230" s="19" t="s">
        <v>79</v>
      </c>
    </row>
    <row r="231" spans="1:65" s="2" customFormat="1" ht="16.5" customHeight="1">
      <c r="A231" s="33"/>
      <c r="B231" s="34"/>
      <c r="C231" s="222" t="s">
        <v>421</v>
      </c>
      <c r="D231" s="222" t="s">
        <v>263</v>
      </c>
      <c r="E231" s="223" t="s">
        <v>950</v>
      </c>
      <c r="F231" s="224" t="s">
        <v>951</v>
      </c>
      <c r="G231" s="225" t="s">
        <v>164</v>
      </c>
      <c r="H231" s="226">
        <v>43.386000000000003</v>
      </c>
      <c r="I231" s="367"/>
      <c r="J231" s="227">
        <f>ROUND(I231*H231,2)</f>
        <v>0</v>
      </c>
      <c r="K231" s="224" t="s">
        <v>149</v>
      </c>
      <c r="L231" s="228"/>
      <c r="M231" s="229" t="s">
        <v>17</v>
      </c>
      <c r="N231" s="230" t="s">
        <v>41</v>
      </c>
      <c r="O231" s="184">
        <v>0</v>
      </c>
      <c r="P231" s="184">
        <f>O231*H231</f>
        <v>0</v>
      </c>
      <c r="Q231" s="184">
        <v>2.2000000000000001E-4</v>
      </c>
      <c r="R231" s="184">
        <f>Q231*H231</f>
        <v>9.5449200000000001E-3</v>
      </c>
      <c r="S231" s="184">
        <v>0</v>
      </c>
      <c r="T231" s="18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6" t="s">
        <v>357</v>
      </c>
      <c r="AT231" s="186" t="s">
        <v>263</v>
      </c>
      <c r="AU231" s="186" t="s">
        <v>79</v>
      </c>
      <c r="AY231" s="19" t="s">
        <v>143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75</v>
      </c>
      <c r="BK231" s="187">
        <f>ROUND(I231*H231,2)</f>
        <v>0</v>
      </c>
      <c r="BL231" s="19" t="s">
        <v>257</v>
      </c>
      <c r="BM231" s="186" t="s">
        <v>952</v>
      </c>
    </row>
    <row r="232" spans="1:65" s="14" customFormat="1">
      <c r="B232" s="202"/>
      <c r="C232" s="203"/>
      <c r="D232" s="194" t="s">
        <v>154</v>
      </c>
      <c r="E232" s="203"/>
      <c r="F232" s="205" t="s">
        <v>953</v>
      </c>
      <c r="G232" s="203"/>
      <c r="H232" s="206">
        <v>43.386000000000003</v>
      </c>
      <c r="I232" s="203"/>
      <c r="J232" s="203"/>
      <c r="K232" s="203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154</v>
      </c>
      <c r="AU232" s="211" t="s">
        <v>79</v>
      </c>
      <c r="AV232" s="14" t="s">
        <v>79</v>
      </c>
      <c r="AW232" s="14" t="s">
        <v>4</v>
      </c>
      <c r="AX232" s="14" t="s">
        <v>75</v>
      </c>
      <c r="AY232" s="211" t="s">
        <v>143</v>
      </c>
    </row>
    <row r="233" spans="1:65" s="2" customFormat="1" ht="24.2" customHeight="1">
      <c r="A233" s="33"/>
      <c r="B233" s="34"/>
      <c r="C233" s="176" t="s">
        <v>425</v>
      </c>
      <c r="D233" s="176" t="s">
        <v>145</v>
      </c>
      <c r="E233" s="177" t="s">
        <v>954</v>
      </c>
      <c r="F233" s="178" t="s">
        <v>955</v>
      </c>
      <c r="G233" s="179" t="s">
        <v>875</v>
      </c>
      <c r="H233" s="180">
        <v>706.13099999999997</v>
      </c>
      <c r="I233" s="366"/>
      <c r="J233" s="181">
        <f>ROUND(I233*H233,2)</f>
        <v>0</v>
      </c>
      <c r="K233" s="178" t="s">
        <v>149</v>
      </c>
      <c r="L233" s="38"/>
      <c r="M233" s="182" t="s">
        <v>17</v>
      </c>
      <c r="N233" s="183" t="s">
        <v>41</v>
      </c>
      <c r="O233" s="184">
        <v>0</v>
      </c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6" t="s">
        <v>257</v>
      </c>
      <c r="AT233" s="186" t="s">
        <v>145</v>
      </c>
      <c r="AU233" s="186" t="s">
        <v>79</v>
      </c>
      <c r="AY233" s="19" t="s">
        <v>143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75</v>
      </c>
      <c r="BK233" s="187">
        <f>ROUND(I233*H233,2)</f>
        <v>0</v>
      </c>
      <c r="BL233" s="19" t="s">
        <v>257</v>
      </c>
      <c r="BM233" s="186" t="s">
        <v>956</v>
      </c>
    </row>
    <row r="234" spans="1:65" s="2" customFormat="1">
      <c r="A234" s="33"/>
      <c r="B234" s="34"/>
      <c r="C234" s="35"/>
      <c r="D234" s="188" t="s">
        <v>152</v>
      </c>
      <c r="E234" s="35"/>
      <c r="F234" s="189" t="s">
        <v>957</v>
      </c>
      <c r="G234" s="35"/>
      <c r="H234" s="35"/>
      <c r="I234" s="35"/>
      <c r="J234" s="35"/>
      <c r="K234" s="35"/>
      <c r="L234" s="38"/>
      <c r="M234" s="190"/>
      <c r="N234" s="191"/>
      <c r="O234" s="63"/>
      <c r="P234" s="63"/>
      <c r="Q234" s="63"/>
      <c r="R234" s="63"/>
      <c r="S234" s="63"/>
      <c r="T234" s="64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9" t="s">
        <v>152</v>
      </c>
      <c r="AU234" s="19" t="s">
        <v>79</v>
      </c>
    </row>
    <row r="235" spans="1:65" s="12" customFormat="1" ht="22.9" customHeight="1">
      <c r="B235" s="161"/>
      <c r="C235" s="162"/>
      <c r="D235" s="163" t="s">
        <v>69</v>
      </c>
      <c r="E235" s="174" t="s">
        <v>674</v>
      </c>
      <c r="F235" s="174" t="s">
        <v>675</v>
      </c>
      <c r="G235" s="162"/>
      <c r="H235" s="162"/>
      <c r="I235" s="162"/>
      <c r="J235" s="175">
        <f>BK235</f>
        <v>0</v>
      </c>
      <c r="K235" s="162"/>
      <c r="L235" s="166"/>
      <c r="M235" s="167"/>
      <c r="N235" s="168"/>
      <c r="O235" s="168"/>
      <c r="P235" s="169">
        <f>SUM(P236:P250)</f>
        <v>1.6905000000000001</v>
      </c>
      <c r="Q235" s="168"/>
      <c r="R235" s="169">
        <f>SUM(R236:R250)</f>
        <v>2.7165600000000005E-2</v>
      </c>
      <c r="S235" s="168"/>
      <c r="T235" s="170">
        <f>SUM(T236:T250)</f>
        <v>0</v>
      </c>
      <c r="AR235" s="171" t="s">
        <v>79</v>
      </c>
      <c r="AT235" s="172" t="s">
        <v>69</v>
      </c>
      <c r="AU235" s="172" t="s">
        <v>75</v>
      </c>
      <c r="AY235" s="171" t="s">
        <v>143</v>
      </c>
      <c r="BK235" s="173">
        <f>SUM(BK236:BK250)</f>
        <v>0</v>
      </c>
    </row>
    <row r="236" spans="1:65" s="2" customFormat="1" ht="16.5" customHeight="1">
      <c r="A236" s="33"/>
      <c r="B236" s="34"/>
      <c r="C236" s="176" t="s">
        <v>429</v>
      </c>
      <c r="D236" s="176" t="s">
        <v>145</v>
      </c>
      <c r="E236" s="177" t="s">
        <v>677</v>
      </c>
      <c r="F236" s="178" t="s">
        <v>678</v>
      </c>
      <c r="G236" s="179" t="s">
        <v>158</v>
      </c>
      <c r="H236" s="180">
        <v>1.35</v>
      </c>
      <c r="I236" s="366"/>
      <c r="J236" s="181">
        <f>ROUND(I236*H236,2)</f>
        <v>0</v>
      </c>
      <c r="K236" s="178" t="s">
        <v>149</v>
      </c>
      <c r="L236" s="38"/>
      <c r="M236" s="182" t="s">
        <v>17</v>
      </c>
      <c r="N236" s="183" t="s">
        <v>41</v>
      </c>
      <c r="O236" s="184">
        <v>4.3999999999999997E-2</v>
      </c>
      <c r="P236" s="184">
        <f>O236*H236</f>
        <v>5.9400000000000001E-2</v>
      </c>
      <c r="Q236" s="184">
        <v>2.9999999999999997E-4</v>
      </c>
      <c r="R236" s="184">
        <f>Q236*H236</f>
        <v>4.0499999999999998E-4</v>
      </c>
      <c r="S236" s="184">
        <v>0</v>
      </c>
      <c r="T236" s="18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6" t="s">
        <v>257</v>
      </c>
      <c r="AT236" s="186" t="s">
        <v>145</v>
      </c>
      <c r="AU236" s="186" t="s">
        <v>79</v>
      </c>
      <c r="AY236" s="19" t="s">
        <v>143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75</v>
      </c>
      <c r="BK236" s="187">
        <f>ROUND(I236*H236,2)</f>
        <v>0</v>
      </c>
      <c r="BL236" s="19" t="s">
        <v>257</v>
      </c>
      <c r="BM236" s="186" t="s">
        <v>958</v>
      </c>
    </row>
    <row r="237" spans="1:65" s="2" customFormat="1">
      <c r="A237" s="33"/>
      <c r="B237" s="34"/>
      <c r="C237" s="35"/>
      <c r="D237" s="188" t="s">
        <v>152</v>
      </c>
      <c r="E237" s="35"/>
      <c r="F237" s="189" t="s">
        <v>680</v>
      </c>
      <c r="G237" s="35"/>
      <c r="H237" s="35"/>
      <c r="I237" s="35"/>
      <c r="J237" s="35"/>
      <c r="K237" s="35"/>
      <c r="L237" s="38"/>
      <c r="M237" s="190"/>
      <c r="N237" s="191"/>
      <c r="O237" s="63"/>
      <c r="P237" s="63"/>
      <c r="Q237" s="63"/>
      <c r="R237" s="63"/>
      <c r="S237" s="63"/>
      <c r="T237" s="64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9" t="s">
        <v>152</v>
      </c>
      <c r="AU237" s="19" t="s">
        <v>79</v>
      </c>
    </row>
    <row r="238" spans="1:65" s="13" customFormat="1">
      <c r="B238" s="192"/>
      <c r="C238" s="193"/>
      <c r="D238" s="194" t="s">
        <v>154</v>
      </c>
      <c r="E238" s="195" t="s">
        <v>17</v>
      </c>
      <c r="F238" s="196" t="s">
        <v>959</v>
      </c>
      <c r="G238" s="193"/>
      <c r="H238" s="195" t="s">
        <v>17</v>
      </c>
      <c r="I238" s="193"/>
      <c r="J238" s="193"/>
      <c r="K238" s="193"/>
      <c r="L238" s="197"/>
      <c r="M238" s="198"/>
      <c r="N238" s="199"/>
      <c r="O238" s="199"/>
      <c r="P238" s="199"/>
      <c r="Q238" s="199"/>
      <c r="R238" s="199"/>
      <c r="S238" s="199"/>
      <c r="T238" s="200"/>
      <c r="AT238" s="201" t="s">
        <v>154</v>
      </c>
      <c r="AU238" s="201" t="s">
        <v>79</v>
      </c>
      <c r="AV238" s="13" t="s">
        <v>75</v>
      </c>
      <c r="AW238" s="13" t="s">
        <v>31</v>
      </c>
      <c r="AX238" s="13" t="s">
        <v>70</v>
      </c>
      <c r="AY238" s="201" t="s">
        <v>143</v>
      </c>
    </row>
    <row r="239" spans="1:65" s="14" customFormat="1">
      <c r="B239" s="202"/>
      <c r="C239" s="203"/>
      <c r="D239" s="194" t="s">
        <v>154</v>
      </c>
      <c r="E239" s="204" t="s">
        <v>17</v>
      </c>
      <c r="F239" s="205" t="s">
        <v>960</v>
      </c>
      <c r="G239" s="203"/>
      <c r="H239" s="206">
        <v>1.35</v>
      </c>
      <c r="I239" s="203"/>
      <c r="J239" s="203"/>
      <c r="K239" s="203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154</v>
      </c>
      <c r="AU239" s="211" t="s">
        <v>79</v>
      </c>
      <c r="AV239" s="14" t="s">
        <v>79</v>
      </c>
      <c r="AW239" s="14" t="s">
        <v>31</v>
      </c>
      <c r="AX239" s="14" t="s">
        <v>75</v>
      </c>
      <c r="AY239" s="211" t="s">
        <v>143</v>
      </c>
    </row>
    <row r="240" spans="1:65" s="2" customFormat="1" ht="24.2" customHeight="1">
      <c r="A240" s="33"/>
      <c r="B240" s="34"/>
      <c r="C240" s="176" t="s">
        <v>434</v>
      </c>
      <c r="D240" s="176" t="s">
        <v>145</v>
      </c>
      <c r="E240" s="177" t="s">
        <v>695</v>
      </c>
      <c r="F240" s="178" t="s">
        <v>696</v>
      </c>
      <c r="G240" s="179" t="s">
        <v>158</v>
      </c>
      <c r="H240" s="180">
        <v>1.35</v>
      </c>
      <c r="I240" s="366"/>
      <c r="J240" s="181">
        <f>ROUND(I240*H240,2)</f>
        <v>0</v>
      </c>
      <c r="K240" s="178" t="s">
        <v>149</v>
      </c>
      <c r="L240" s="38"/>
      <c r="M240" s="182" t="s">
        <v>17</v>
      </c>
      <c r="N240" s="183" t="s">
        <v>41</v>
      </c>
      <c r="O240" s="184">
        <v>0.746</v>
      </c>
      <c r="P240" s="184">
        <f>O240*H240</f>
        <v>1.0071000000000001</v>
      </c>
      <c r="Q240" s="184">
        <v>5.1999999999999998E-3</v>
      </c>
      <c r="R240" s="184">
        <f>Q240*H240</f>
        <v>7.0200000000000002E-3</v>
      </c>
      <c r="S240" s="184">
        <v>0</v>
      </c>
      <c r="T240" s="18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86" t="s">
        <v>257</v>
      </c>
      <c r="AT240" s="186" t="s">
        <v>145</v>
      </c>
      <c r="AU240" s="186" t="s">
        <v>79</v>
      </c>
      <c r="AY240" s="19" t="s">
        <v>143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75</v>
      </c>
      <c r="BK240" s="187">
        <f>ROUND(I240*H240,2)</f>
        <v>0</v>
      </c>
      <c r="BL240" s="19" t="s">
        <v>257</v>
      </c>
      <c r="BM240" s="186" t="s">
        <v>961</v>
      </c>
    </row>
    <row r="241" spans="1:65" s="2" customFormat="1">
      <c r="A241" s="33"/>
      <c r="B241" s="34"/>
      <c r="C241" s="35"/>
      <c r="D241" s="188" t="s">
        <v>152</v>
      </c>
      <c r="E241" s="35"/>
      <c r="F241" s="189" t="s">
        <v>698</v>
      </c>
      <c r="G241" s="35"/>
      <c r="H241" s="35"/>
      <c r="I241" s="35"/>
      <c r="J241" s="35"/>
      <c r="K241" s="35"/>
      <c r="L241" s="38"/>
      <c r="M241" s="190"/>
      <c r="N241" s="191"/>
      <c r="O241" s="63"/>
      <c r="P241" s="63"/>
      <c r="Q241" s="63"/>
      <c r="R241" s="63"/>
      <c r="S241" s="63"/>
      <c r="T241" s="64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9" t="s">
        <v>152</v>
      </c>
      <c r="AU241" s="19" t="s">
        <v>79</v>
      </c>
    </row>
    <row r="242" spans="1:65" s="2" customFormat="1" ht="16.5" customHeight="1">
      <c r="A242" s="33"/>
      <c r="B242" s="34"/>
      <c r="C242" s="222" t="s">
        <v>439</v>
      </c>
      <c r="D242" s="222" t="s">
        <v>263</v>
      </c>
      <c r="E242" s="223" t="s">
        <v>699</v>
      </c>
      <c r="F242" s="224" t="s">
        <v>962</v>
      </c>
      <c r="G242" s="225" t="s">
        <v>158</v>
      </c>
      <c r="H242" s="226">
        <v>1.4850000000000001</v>
      </c>
      <c r="I242" s="367"/>
      <c r="J242" s="227">
        <f>ROUND(I242*H242,2)</f>
        <v>0</v>
      </c>
      <c r="K242" s="224" t="s">
        <v>149</v>
      </c>
      <c r="L242" s="228"/>
      <c r="M242" s="229" t="s">
        <v>17</v>
      </c>
      <c r="N242" s="230" t="s">
        <v>41</v>
      </c>
      <c r="O242" s="184">
        <v>0</v>
      </c>
      <c r="P242" s="184">
        <f>O242*H242</f>
        <v>0</v>
      </c>
      <c r="Q242" s="184">
        <v>1.26E-2</v>
      </c>
      <c r="R242" s="184">
        <f>Q242*H242</f>
        <v>1.8711000000000002E-2</v>
      </c>
      <c r="S242" s="184">
        <v>0</v>
      </c>
      <c r="T242" s="18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86" t="s">
        <v>357</v>
      </c>
      <c r="AT242" s="186" t="s">
        <v>263</v>
      </c>
      <c r="AU242" s="186" t="s">
        <v>79</v>
      </c>
      <c r="AY242" s="19" t="s">
        <v>143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75</v>
      </c>
      <c r="BK242" s="187">
        <f>ROUND(I242*H242,2)</f>
        <v>0</v>
      </c>
      <c r="BL242" s="19" t="s">
        <v>257</v>
      </c>
      <c r="BM242" s="186" t="s">
        <v>963</v>
      </c>
    </row>
    <row r="243" spans="1:65" s="14" customFormat="1">
      <c r="B243" s="202"/>
      <c r="C243" s="203"/>
      <c r="D243" s="194" t="s">
        <v>154</v>
      </c>
      <c r="E243" s="203"/>
      <c r="F243" s="205" t="s">
        <v>964</v>
      </c>
      <c r="G243" s="203"/>
      <c r="H243" s="206">
        <v>1.4850000000000001</v>
      </c>
      <c r="I243" s="203"/>
      <c r="J243" s="203"/>
      <c r="K243" s="203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154</v>
      </c>
      <c r="AU243" s="211" t="s">
        <v>79</v>
      </c>
      <c r="AV243" s="14" t="s">
        <v>79</v>
      </c>
      <c r="AW243" s="14" t="s">
        <v>4</v>
      </c>
      <c r="AX243" s="14" t="s">
        <v>75</v>
      </c>
      <c r="AY243" s="211" t="s">
        <v>143</v>
      </c>
    </row>
    <row r="244" spans="1:65" s="2" customFormat="1" ht="16.5" customHeight="1">
      <c r="A244" s="33"/>
      <c r="B244" s="34"/>
      <c r="C244" s="176" t="s">
        <v>444</v>
      </c>
      <c r="D244" s="176" t="s">
        <v>145</v>
      </c>
      <c r="E244" s="177" t="s">
        <v>708</v>
      </c>
      <c r="F244" s="178" t="s">
        <v>709</v>
      </c>
      <c r="G244" s="179" t="s">
        <v>164</v>
      </c>
      <c r="H244" s="180">
        <v>3.9</v>
      </c>
      <c r="I244" s="366"/>
      <c r="J244" s="181">
        <f>ROUND(I244*H244,2)</f>
        <v>0</v>
      </c>
      <c r="K244" s="178" t="s">
        <v>149</v>
      </c>
      <c r="L244" s="38"/>
      <c r="M244" s="182" t="s">
        <v>17</v>
      </c>
      <c r="N244" s="183" t="s">
        <v>41</v>
      </c>
      <c r="O244" s="184">
        <v>0.16</v>
      </c>
      <c r="P244" s="184">
        <f>O244*H244</f>
        <v>0.624</v>
      </c>
      <c r="Q244" s="184">
        <v>1.8000000000000001E-4</v>
      </c>
      <c r="R244" s="184">
        <f>Q244*H244</f>
        <v>7.0200000000000004E-4</v>
      </c>
      <c r="S244" s="184">
        <v>0</v>
      </c>
      <c r="T244" s="18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6" t="s">
        <v>257</v>
      </c>
      <c r="AT244" s="186" t="s">
        <v>145</v>
      </c>
      <c r="AU244" s="186" t="s">
        <v>79</v>
      </c>
      <c r="AY244" s="19" t="s">
        <v>143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75</v>
      </c>
      <c r="BK244" s="187">
        <f>ROUND(I244*H244,2)</f>
        <v>0</v>
      </c>
      <c r="BL244" s="19" t="s">
        <v>257</v>
      </c>
      <c r="BM244" s="186" t="s">
        <v>965</v>
      </c>
    </row>
    <row r="245" spans="1:65" s="2" customFormat="1">
      <c r="A245" s="33"/>
      <c r="B245" s="34"/>
      <c r="C245" s="35"/>
      <c r="D245" s="188" t="s">
        <v>152</v>
      </c>
      <c r="E245" s="35"/>
      <c r="F245" s="189" t="s">
        <v>711</v>
      </c>
      <c r="G245" s="35"/>
      <c r="H245" s="35"/>
      <c r="I245" s="35"/>
      <c r="J245" s="35"/>
      <c r="K245" s="35"/>
      <c r="L245" s="38"/>
      <c r="M245" s="190"/>
      <c r="N245" s="19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9" t="s">
        <v>152</v>
      </c>
      <c r="AU245" s="19" t="s">
        <v>79</v>
      </c>
    </row>
    <row r="246" spans="1:65" s="14" customFormat="1">
      <c r="B246" s="202"/>
      <c r="C246" s="203"/>
      <c r="D246" s="194" t="s">
        <v>154</v>
      </c>
      <c r="E246" s="204" t="s">
        <v>17</v>
      </c>
      <c r="F246" s="205" t="s">
        <v>966</v>
      </c>
      <c r="G246" s="203"/>
      <c r="H246" s="206">
        <v>3.9</v>
      </c>
      <c r="I246" s="203"/>
      <c r="J246" s="203"/>
      <c r="K246" s="203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154</v>
      </c>
      <c r="AU246" s="211" t="s">
        <v>79</v>
      </c>
      <c r="AV246" s="14" t="s">
        <v>79</v>
      </c>
      <c r="AW246" s="14" t="s">
        <v>31</v>
      </c>
      <c r="AX246" s="14" t="s">
        <v>75</v>
      </c>
      <c r="AY246" s="211" t="s">
        <v>143</v>
      </c>
    </row>
    <row r="247" spans="1:65" s="2" customFormat="1" ht="16.5" customHeight="1">
      <c r="A247" s="33"/>
      <c r="B247" s="34"/>
      <c r="C247" s="222" t="s">
        <v>449</v>
      </c>
      <c r="D247" s="222" t="s">
        <v>263</v>
      </c>
      <c r="E247" s="223" t="s">
        <v>713</v>
      </c>
      <c r="F247" s="224" t="s">
        <v>967</v>
      </c>
      <c r="G247" s="225" t="s">
        <v>164</v>
      </c>
      <c r="H247" s="226">
        <v>4.0949999999999998</v>
      </c>
      <c r="I247" s="367"/>
      <c r="J247" s="227">
        <f>ROUND(I247*H247,2)</f>
        <v>0</v>
      </c>
      <c r="K247" s="224" t="s">
        <v>149</v>
      </c>
      <c r="L247" s="228"/>
      <c r="M247" s="229" t="s">
        <v>17</v>
      </c>
      <c r="N247" s="230" t="s">
        <v>41</v>
      </c>
      <c r="O247" s="184">
        <v>0</v>
      </c>
      <c r="P247" s="184">
        <f>O247*H247</f>
        <v>0</v>
      </c>
      <c r="Q247" s="184">
        <v>8.0000000000000007E-5</v>
      </c>
      <c r="R247" s="184">
        <f>Q247*H247</f>
        <v>3.2759999999999999E-4</v>
      </c>
      <c r="S247" s="184">
        <v>0</v>
      </c>
      <c r="T247" s="18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86" t="s">
        <v>357</v>
      </c>
      <c r="AT247" s="186" t="s">
        <v>263</v>
      </c>
      <c r="AU247" s="186" t="s">
        <v>79</v>
      </c>
      <c r="AY247" s="19" t="s">
        <v>143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75</v>
      </c>
      <c r="BK247" s="187">
        <f>ROUND(I247*H247,2)</f>
        <v>0</v>
      </c>
      <c r="BL247" s="19" t="s">
        <v>257</v>
      </c>
      <c r="BM247" s="186" t="s">
        <v>968</v>
      </c>
    </row>
    <row r="248" spans="1:65" s="14" customFormat="1">
      <c r="B248" s="202"/>
      <c r="C248" s="203"/>
      <c r="D248" s="194" t="s">
        <v>154</v>
      </c>
      <c r="E248" s="203"/>
      <c r="F248" s="205" t="s">
        <v>969</v>
      </c>
      <c r="G248" s="203"/>
      <c r="H248" s="206">
        <v>4.0949999999999998</v>
      </c>
      <c r="I248" s="203"/>
      <c r="J248" s="203"/>
      <c r="K248" s="203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154</v>
      </c>
      <c r="AU248" s="211" t="s">
        <v>79</v>
      </c>
      <c r="AV248" s="14" t="s">
        <v>79</v>
      </c>
      <c r="AW248" s="14" t="s">
        <v>4</v>
      </c>
      <c r="AX248" s="14" t="s">
        <v>75</v>
      </c>
      <c r="AY248" s="211" t="s">
        <v>143</v>
      </c>
    </row>
    <row r="249" spans="1:65" s="2" customFormat="1" ht="24.2" customHeight="1">
      <c r="A249" s="33"/>
      <c r="B249" s="34"/>
      <c r="C249" s="176" t="s">
        <v>159</v>
      </c>
      <c r="D249" s="176" t="s">
        <v>145</v>
      </c>
      <c r="E249" s="177" t="s">
        <v>970</v>
      </c>
      <c r="F249" s="178" t="s">
        <v>971</v>
      </c>
      <c r="G249" s="179" t="s">
        <v>875</v>
      </c>
      <c r="H249" s="180">
        <v>23.994</v>
      </c>
      <c r="I249" s="366"/>
      <c r="J249" s="181">
        <f>ROUND(I249*H249,2)</f>
        <v>0</v>
      </c>
      <c r="K249" s="178" t="s">
        <v>149</v>
      </c>
      <c r="L249" s="38"/>
      <c r="M249" s="182" t="s">
        <v>17</v>
      </c>
      <c r="N249" s="183" t="s">
        <v>41</v>
      </c>
      <c r="O249" s="184">
        <v>0</v>
      </c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86" t="s">
        <v>257</v>
      </c>
      <c r="AT249" s="186" t="s">
        <v>145</v>
      </c>
      <c r="AU249" s="186" t="s">
        <v>79</v>
      </c>
      <c r="AY249" s="19" t="s">
        <v>143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75</v>
      </c>
      <c r="BK249" s="187">
        <f>ROUND(I249*H249,2)</f>
        <v>0</v>
      </c>
      <c r="BL249" s="19" t="s">
        <v>257</v>
      </c>
      <c r="BM249" s="186" t="s">
        <v>972</v>
      </c>
    </row>
    <row r="250" spans="1:65" s="2" customFormat="1">
      <c r="A250" s="33"/>
      <c r="B250" s="34"/>
      <c r="C250" s="35"/>
      <c r="D250" s="188" t="s">
        <v>152</v>
      </c>
      <c r="E250" s="35"/>
      <c r="F250" s="189" t="s">
        <v>973</v>
      </c>
      <c r="G250" s="35"/>
      <c r="H250" s="35"/>
      <c r="I250" s="35"/>
      <c r="J250" s="35"/>
      <c r="K250" s="35"/>
      <c r="L250" s="38"/>
      <c r="M250" s="190"/>
      <c r="N250" s="191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9" t="s">
        <v>152</v>
      </c>
      <c r="AU250" s="19" t="s">
        <v>79</v>
      </c>
    </row>
    <row r="251" spans="1:65" s="12" customFormat="1" ht="22.9" customHeight="1">
      <c r="B251" s="161"/>
      <c r="C251" s="162"/>
      <c r="D251" s="163" t="s">
        <v>69</v>
      </c>
      <c r="E251" s="174" t="s">
        <v>728</v>
      </c>
      <c r="F251" s="174" t="s">
        <v>729</v>
      </c>
      <c r="G251" s="162"/>
      <c r="H251" s="162"/>
      <c r="I251" s="162"/>
      <c r="J251" s="175">
        <f>BK251</f>
        <v>0</v>
      </c>
      <c r="K251" s="162"/>
      <c r="L251" s="166"/>
      <c r="M251" s="167"/>
      <c r="N251" s="168"/>
      <c r="O251" s="168"/>
      <c r="P251" s="169">
        <f>SUM(P252:P279)</f>
        <v>26.052042</v>
      </c>
      <c r="Q251" s="168"/>
      <c r="R251" s="169">
        <f>SUM(R252:R279)</f>
        <v>7.3500000000000019E-4</v>
      </c>
      <c r="S251" s="168"/>
      <c r="T251" s="170">
        <f>SUM(T252:T279)</f>
        <v>0</v>
      </c>
      <c r="AR251" s="171" t="s">
        <v>79</v>
      </c>
      <c r="AT251" s="172" t="s">
        <v>69</v>
      </c>
      <c r="AU251" s="172" t="s">
        <v>75</v>
      </c>
      <c r="AY251" s="171" t="s">
        <v>143</v>
      </c>
      <c r="BK251" s="173">
        <f>SUM(BK252:BK279)</f>
        <v>0</v>
      </c>
    </row>
    <row r="252" spans="1:65" s="2" customFormat="1" ht="16.5" customHeight="1">
      <c r="A252" s="33"/>
      <c r="B252" s="34"/>
      <c r="C252" s="176" t="s">
        <v>457</v>
      </c>
      <c r="D252" s="176" t="s">
        <v>145</v>
      </c>
      <c r="E252" s="177" t="s">
        <v>974</v>
      </c>
      <c r="F252" s="178" t="s">
        <v>975</v>
      </c>
      <c r="G252" s="179" t="s">
        <v>158</v>
      </c>
      <c r="H252" s="180">
        <v>2.4500000000000002</v>
      </c>
      <c r="I252" s="366"/>
      <c r="J252" s="181">
        <f>ROUND(I252*H252,2)</f>
        <v>0</v>
      </c>
      <c r="K252" s="178" t="s">
        <v>149</v>
      </c>
      <c r="L252" s="38"/>
      <c r="M252" s="182" t="s">
        <v>17</v>
      </c>
      <c r="N252" s="183" t="s">
        <v>41</v>
      </c>
      <c r="O252" s="184">
        <v>0.16700000000000001</v>
      </c>
      <c r="P252" s="184">
        <f>O252*H252</f>
        <v>0.40915000000000007</v>
      </c>
      <c r="Q252" s="184">
        <v>6.0000000000000002E-5</v>
      </c>
      <c r="R252" s="184">
        <f>Q252*H252</f>
        <v>1.4700000000000002E-4</v>
      </c>
      <c r="S252" s="184">
        <v>0</v>
      </c>
      <c r="T252" s="18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6" t="s">
        <v>257</v>
      </c>
      <c r="AT252" s="186" t="s">
        <v>145</v>
      </c>
      <c r="AU252" s="186" t="s">
        <v>79</v>
      </c>
      <c r="AY252" s="19" t="s">
        <v>143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75</v>
      </c>
      <c r="BK252" s="187">
        <f>ROUND(I252*H252,2)</f>
        <v>0</v>
      </c>
      <c r="BL252" s="19" t="s">
        <v>257</v>
      </c>
      <c r="BM252" s="186" t="s">
        <v>976</v>
      </c>
    </row>
    <row r="253" spans="1:65" s="2" customFormat="1">
      <c r="A253" s="33"/>
      <c r="B253" s="34"/>
      <c r="C253" s="35"/>
      <c r="D253" s="188" t="s">
        <v>152</v>
      </c>
      <c r="E253" s="35"/>
      <c r="F253" s="189" t="s">
        <v>977</v>
      </c>
      <c r="G253" s="35"/>
      <c r="H253" s="35"/>
      <c r="I253" s="35"/>
      <c r="J253" s="35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152</v>
      </c>
      <c r="AU253" s="19" t="s">
        <v>79</v>
      </c>
    </row>
    <row r="254" spans="1:65" s="13" customFormat="1">
      <c r="B254" s="192"/>
      <c r="C254" s="193"/>
      <c r="D254" s="194" t="s">
        <v>154</v>
      </c>
      <c r="E254" s="195" t="s">
        <v>17</v>
      </c>
      <c r="F254" s="196" t="s">
        <v>978</v>
      </c>
      <c r="G254" s="193"/>
      <c r="H254" s="195" t="s">
        <v>17</v>
      </c>
      <c r="I254" s="193"/>
      <c r="J254" s="193"/>
      <c r="K254" s="193"/>
      <c r="L254" s="197"/>
      <c r="M254" s="198"/>
      <c r="N254" s="199"/>
      <c r="O254" s="199"/>
      <c r="P254" s="199"/>
      <c r="Q254" s="199"/>
      <c r="R254" s="199"/>
      <c r="S254" s="199"/>
      <c r="T254" s="200"/>
      <c r="AT254" s="201" t="s">
        <v>154</v>
      </c>
      <c r="AU254" s="201" t="s">
        <v>79</v>
      </c>
      <c r="AV254" s="13" t="s">
        <v>75</v>
      </c>
      <c r="AW254" s="13" t="s">
        <v>31</v>
      </c>
      <c r="AX254" s="13" t="s">
        <v>70</v>
      </c>
      <c r="AY254" s="201" t="s">
        <v>143</v>
      </c>
    </row>
    <row r="255" spans="1:65" s="14" customFormat="1">
      <c r="B255" s="202"/>
      <c r="C255" s="203"/>
      <c r="D255" s="194" t="s">
        <v>154</v>
      </c>
      <c r="E255" s="204" t="s">
        <v>17</v>
      </c>
      <c r="F255" s="205" t="s">
        <v>979</v>
      </c>
      <c r="G255" s="203"/>
      <c r="H255" s="206">
        <v>2.4500000000000002</v>
      </c>
      <c r="I255" s="203"/>
      <c r="J255" s="203"/>
      <c r="K255" s="203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154</v>
      </c>
      <c r="AU255" s="211" t="s">
        <v>79</v>
      </c>
      <c r="AV255" s="14" t="s">
        <v>79</v>
      </c>
      <c r="AW255" s="14" t="s">
        <v>31</v>
      </c>
      <c r="AX255" s="14" t="s">
        <v>75</v>
      </c>
      <c r="AY255" s="211" t="s">
        <v>143</v>
      </c>
    </row>
    <row r="256" spans="1:65" s="2" customFormat="1" ht="16.5" customHeight="1">
      <c r="A256" s="33"/>
      <c r="B256" s="34"/>
      <c r="C256" s="176" t="s">
        <v>165</v>
      </c>
      <c r="D256" s="176" t="s">
        <v>145</v>
      </c>
      <c r="E256" s="177" t="s">
        <v>980</v>
      </c>
      <c r="F256" s="178" t="s">
        <v>981</v>
      </c>
      <c r="G256" s="179" t="s">
        <v>158</v>
      </c>
      <c r="H256" s="180">
        <v>39.514000000000003</v>
      </c>
      <c r="I256" s="366"/>
      <c r="J256" s="181">
        <f>ROUND(I256*H256,2)</f>
        <v>0</v>
      </c>
      <c r="K256" s="178" t="s">
        <v>149</v>
      </c>
      <c r="L256" s="38"/>
      <c r="M256" s="182" t="s">
        <v>17</v>
      </c>
      <c r="N256" s="183" t="s">
        <v>41</v>
      </c>
      <c r="O256" s="184">
        <v>0.628</v>
      </c>
      <c r="P256" s="184">
        <f>O256*H256</f>
        <v>24.814792000000001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257</v>
      </c>
      <c r="AT256" s="186" t="s">
        <v>145</v>
      </c>
      <c r="AU256" s="186" t="s">
        <v>79</v>
      </c>
      <c r="AY256" s="19" t="s">
        <v>143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75</v>
      </c>
      <c r="BK256" s="187">
        <f>ROUND(I256*H256,2)</f>
        <v>0</v>
      </c>
      <c r="BL256" s="19" t="s">
        <v>257</v>
      </c>
      <c r="BM256" s="186" t="s">
        <v>982</v>
      </c>
    </row>
    <row r="257" spans="1:65" s="2" customFormat="1">
      <c r="A257" s="33"/>
      <c r="B257" s="34"/>
      <c r="C257" s="35"/>
      <c r="D257" s="188" t="s">
        <v>152</v>
      </c>
      <c r="E257" s="35"/>
      <c r="F257" s="189" t="s">
        <v>983</v>
      </c>
      <c r="G257" s="35"/>
      <c r="H257" s="35"/>
      <c r="I257" s="35"/>
      <c r="J257" s="35"/>
      <c r="K257" s="35"/>
      <c r="L257" s="38"/>
      <c r="M257" s="190"/>
      <c r="N257" s="191"/>
      <c r="O257" s="63"/>
      <c r="P257" s="63"/>
      <c r="Q257" s="63"/>
      <c r="R257" s="63"/>
      <c r="S257" s="63"/>
      <c r="T257" s="64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9" t="s">
        <v>152</v>
      </c>
      <c r="AU257" s="19" t="s">
        <v>79</v>
      </c>
    </row>
    <row r="258" spans="1:65" s="14" customFormat="1">
      <c r="B258" s="202"/>
      <c r="C258" s="203"/>
      <c r="D258" s="194" t="s">
        <v>154</v>
      </c>
      <c r="E258" s="204" t="s">
        <v>17</v>
      </c>
      <c r="F258" s="205" t="s">
        <v>984</v>
      </c>
      <c r="G258" s="203"/>
      <c r="H258" s="206">
        <v>46.216999999999999</v>
      </c>
      <c r="I258" s="203"/>
      <c r="J258" s="203"/>
      <c r="K258" s="203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154</v>
      </c>
      <c r="AU258" s="211" t="s">
        <v>79</v>
      </c>
      <c r="AV258" s="14" t="s">
        <v>79</v>
      </c>
      <c r="AW258" s="14" t="s">
        <v>31</v>
      </c>
      <c r="AX258" s="14" t="s">
        <v>70</v>
      </c>
      <c r="AY258" s="211" t="s">
        <v>143</v>
      </c>
    </row>
    <row r="259" spans="1:65" s="14" customFormat="1">
      <c r="B259" s="202"/>
      <c r="C259" s="203"/>
      <c r="D259" s="194" t="s">
        <v>154</v>
      </c>
      <c r="E259" s="204" t="s">
        <v>17</v>
      </c>
      <c r="F259" s="205" t="s">
        <v>985</v>
      </c>
      <c r="G259" s="203"/>
      <c r="H259" s="206">
        <v>-3.08</v>
      </c>
      <c r="I259" s="203"/>
      <c r="J259" s="203"/>
      <c r="K259" s="203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154</v>
      </c>
      <c r="AU259" s="211" t="s">
        <v>79</v>
      </c>
      <c r="AV259" s="14" t="s">
        <v>79</v>
      </c>
      <c r="AW259" s="14" t="s">
        <v>31</v>
      </c>
      <c r="AX259" s="14" t="s">
        <v>70</v>
      </c>
      <c r="AY259" s="211" t="s">
        <v>143</v>
      </c>
    </row>
    <row r="260" spans="1:65" s="14" customFormat="1">
      <c r="B260" s="202"/>
      <c r="C260" s="203"/>
      <c r="D260" s="194" t="s">
        <v>154</v>
      </c>
      <c r="E260" s="204" t="s">
        <v>17</v>
      </c>
      <c r="F260" s="205" t="s">
        <v>986</v>
      </c>
      <c r="G260" s="203"/>
      <c r="H260" s="206">
        <v>2.0609999999999999</v>
      </c>
      <c r="I260" s="203"/>
      <c r="J260" s="203"/>
      <c r="K260" s="203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154</v>
      </c>
      <c r="AU260" s="211" t="s">
        <v>79</v>
      </c>
      <c r="AV260" s="14" t="s">
        <v>79</v>
      </c>
      <c r="AW260" s="14" t="s">
        <v>31</v>
      </c>
      <c r="AX260" s="14" t="s">
        <v>70</v>
      </c>
      <c r="AY260" s="211" t="s">
        <v>143</v>
      </c>
    </row>
    <row r="261" spans="1:65" s="14" customFormat="1">
      <c r="B261" s="202"/>
      <c r="C261" s="203"/>
      <c r="D261" s="194" t="s">
        <v>154</v>
      </c>
      <c r="E261" s="204" t="s">
        <v>17</v>
      </c>
      <c r="F261" s="205" t="s">
        <v>987</v>
      </c>
      <c r="G261" s="203"/>
      <c r="H261" s="206">
        <v>0.78400000000000003</v>
      </c>
      <c r="I261" s="203"/>
      <c r="J261" s="203"/>
      <c r="K261" s="203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154</v>
      </c>
      <c r="AU261" s="211" t="s">
        <v>79</v>
      </c>
      <c r="AV261" s="14" t="s">
        <v>79</v>
      </c>
      <c r="AW261" s="14" t="s">
        <v>31</v>
      </c>
      <c r="AX261" s="14" t="s">
        <v>70</v>
      </c>
      <c r="AY261" s="211" t="s">
        <v>143</v>
      </c>
    </row>
    <row r="262" spans="1:65" s="14" customFormat="1">
      <c r="B262" s="202"/>
      <c r="C262" s="203"/>
      <c r="D262" s="194" t="s">
        <v>154</v>
      </c>
      <c r="E262" s="204" t="s">
        <v>17</v>
      </c>
      <c r="F262" s="205" t="s">
        <v>988</v>
      </c>
      <c r="G262" s="203"/>
      <c r="H262" s="206">
        <v>-1.764</v>
      </c>
      <c r="I262" s="203"/>
      <c r="J262" s="203"/>
      <c r="K262" s="203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154</v>
      </c>
      <c r="AU262" s="211" t="s">
        <v>79</v>
      </c>
      <c r="AV262" s="14" t="s">
        <v>79</v>
      </c>
      <c r="AW262" s="14" t="s">
        <v>31</v>
      </c>
      <c r="AX262" s="14" t="s">
        <v>70</v>
      </c>
      <c r="AY262" s="211" t="s">
        <v>143</v>
      </c>
    </row>
    <row r="263" spans="1:65" s="14" customFormat="1">
      <c r="B263" s="202"/>
      <c r="C263" s="203"/>
      <c r="D263" s="194" t="s">
        <v>154</v>
      </c>
      <c r="E263" s="204" t="s">
        <v>17</v>
      </c>
      <c r="F263" s="205" t="s">
        <v>989</v>
      </c>
      <c r="G263" s="203"/>
      <c r="H263" s="206">
        <v>-4.9000000000000004</v>
      </c>
      <c r="I263" s="203"/>
      <c r="J263" s="203"/>
      <c r="K263" s="203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154</v>
      </c>
      <c r="AU263" s="211" t="s">
        <v>79</v>
      </c>
      <c r="AV263" s="14" t="s">
        <v>79</v>
      </c>
      <c r="AW263" s="14" t="s">
        <v>31</v>
      </c>
      <c r="AX263" s="14" t="s">
        <v>70</v>
      </c>
      <c r="AY263" s="211" t="s">
        <v>143</v>
      </c>
    </row>
    <row r="264" spans="1:65" s="14" customFormat="1">
      <c r="B264" s="202"/>
      <c r="C264" s="203"/>
      <c r="D264" s="194" t="s">
        <v>154</v>
      </c>
      <c r="E264" s="204" t="s">
        <v>17</v>
      </c>
      <c r="F264" s="205" t="s">
        <v>990</v>
      </c>
      <c r="G264" s="203"/>
      <c r="H264" s="206">
        <v>0.19600000000000001</v>
      </c>
      <c r="I264" s="203"/>
      <c r="J264" s="203"/>
      <c r="K264" s="203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154</v>
      </c>
      <c r="AU264" s="211" t="s">
        <v>79</v>
      </c>
      <c r="AV264" s="14" t="s">
        <v>79</v>
      </c>
      <c r="AW264" s="14" t="s">
        <v>31</v>
      </c>
      <c r="AX264" s="14" t="s">
        <v>70</v>
      </c>
      <c r="AY264" s="211" t="s">
        <v>143</v>
      </c>
    </row>
    <row r="265" spans="1:65" s="15" customFormat="1">
      <c r="B265" s="212"/>
      <c r="C265" s="213"/>
      <c r="D265" s="194" t="s">
        <v>154</v>
      </c>
      <c r="E265" s="214" t="s">
        <v>17</v>
      </c>
      <c r="F265" s="215" t="s">
        <v>181</v>
      </c>
      <c r="G265" s="213"/>
      <c r="H265" s="216">
        <v>39.513999999999996</v>
      </c>
      <c r="I265" s="213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154</v>
      </c>
      <c r="AU265" s="221" t="s">
        <v>79</v>
      </c>
      <c r="AV265" s="15" t="s">
        <v>150</v>
      </c>
      <c r="AW265" s="15" t="s">
        <v>31</v>
      </c>
      <c r="AX265" s="15" t="s">
        <v>75</v>
      </c>
      <c r="AY265" s="221" t="s">
        <v>143</v>
      </c>
    </row>
    <row r="266" spans="1:65" s="2" customFormat="1" ht="16.5" customHeight="1">
      <c r="A266" s="33"/>
      <c r="B266" s="34"/>
      <c r="C266" s="176" t="s">
        <v>465</v>
      </c>
      <c r="D266" s="176" t="s">
        <v>145</v>
      </c>
      <c r="E266" s="177" t="s">
        <v>731</v>
      </c>
      <c r="F266" s="178" t="s">
        <v>732</v>
      </c>
      <c r="G266" s="179" t="s">
        <v>158</v>
      </c>
      <c r="H266" s="180">
        <v>2.4500000000000002</v>
      </c>
      <c r="I266" s="366"/>
      <c r="J266" s="181">
        <f>ROUND(I266*H266,2)</f>
        <v>0</v>
      </c>
      <c r="K266" s="178" t="s">
        <v>149</v>
      </c>
      <c r="L266" s="38"/>
      <c r="M266" s="182" t="s">
        <v>17</v>
      </c>
      <c r="N266" s="183" t="s">
        <v>41</v>
      </c>
      <c r="O266" s="184">
        <v>0.16600000000000001</v>
      </c>
      <c r="P266" s="184">
        <f>O266*H266</f>
        <v>0.40670000000000006</v>
      </c>
      <c r="Q266" s="184">
        <v>1.2E-4</v>
      </c>
      <c r="R266" s="184">
        <f>Q266*H266</f>
        <v>2.9400000000000004E-4</v>
      </c>
      <c r="S266" s="184">
        <v>0</v>
      </c>
      <c r="T266" s="18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86" t="s">
        <v>257</v>
      </c>
      <c r="AT266" s="186" t="s">
        <v>145</v>
      </c>
      <c r="AU266" s="186" t="s">
        <v>79</v>
      </c>
      <c r="AY266" s="19" t="s">
        <v>143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75</v>
      </c>
      <c r="BK266" s="187">
        <f>ROUND(I266*H266,2)</f>
        <v>0</v>
      </c>
      <c r="BL266" s="19" t="s">
        <v>257</v>
      </c>
      <c r="BM266" s="186" t="s">
        <v>991</v>
      </c>
    </row>
    <row r="267" spans="1:65" s="2" customFormat="1">
      <c r="A267" s="33"/>
      <c r="B267" s="34"/>
      <c r="C267" s="35"/>
      <c r="D267" s="188" t="s">
        <v>152</v>
      </c>
      <c r="E267" s="35"/>
      <c r="F267" s="189" t="s">
        <v>734</v>
      </c>
      <c r="G267" s="35"/>
      <c r="H267" s="35"/>
      <c r="I267" s="35"/>
      <c r="J267" s="35"/>
      <c r="K267" s="35"/>
      <c r="L267" s="38"/>
      <c r="M267" s="190"/>
      <c r="N267" s="191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9" t="s">
        <v>152</v>
      </c>
      <c r="AU267" s="19" t="s">
        <v>79</v>
      </c>
    </row>
    <row r="268" spans="1:65" s="2" customFormat="1" ht="16.5" customHeight="1">
      <c r="A268" s="33"/>
      <c r="B268" s="34"/>
      <c r="C268" s="176" t="s">
        <v>470</v>
      </c>
      <c r="D268" s="176" t="s">
        <v>145</v>
      </c>
      <c r="E268" s="177" t="s">
        <v>738</v>
      </c>
      <c r="F268" s="178" t="s">
        <v>739</v>
      </c>
      <c r="G268" s="179" t="s">
        <v>158</v>
      </c>
      <c r="H268" s="180">
        <v>2.4500000000000002</v>
      </c>
      <c r="I268" s="366"/>
      <c r="J268" s="181">
        <f>ROUND(I268*H268,2)</f>
        <v>0</v>
      </c>
      <c r="K268" s="178" t="s">
        <v>149</v>
      </c>
      <c r="L268" s="38"/>
      <c r="M268" s="182" t="s">
        <v>17</v>
      </c>
      <c r="N268" s="183" t="s">
        <v>41</v>
      </c>
      <c r="O268" s="184">
        <v>0.17199999999999999</v>
      </c>
      <c r="P268" s="184">
        <f>O268*H268</f>
        <v>0.4214</v>
      </c>
      <c r="Q268" s="184">
        <v>1.2E-4</v>
      </c>
      <c r="R268" s="184">
        <f>Q268*H268</f>
        <v>2.9400000000000004E-4</v>
      </c>
      <c r="S268" s="184">
        <v>0</v>
      </c>
      <c r="T268" s="18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86" t="s">
        <v>257</v>
      </c>
      <c r="AT268" s="186" t="s">
        <v>145</v>
      </c>
      <c r="AU268" s="186" t="s">
        <v>79</v>
      </c>
      <c r="AY268" s="19" t="s">
        <v>143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75</v>
      </c>
      <c r="BK268" s="187">
        <f>ROUND(I268*H268,2)</f>
        <v>0</v>
      </c>
      <c r="BL268" s="19" t="s">
        <v>257</v>
      </c>
      <c r="BM268" s="186" t="s">
        <v>992</v>
      </c>
    </row>
    <row r="269" spans="1:65" s="2" customFormat="1">
      <c r="A269" s="33"/>
      <c r="B269" s="34"/>
      <c r="C269" s="35"/>
      <c r="D269" s="188" t="s">
        <v>152</v>
      </c>
      <c r="E269" s="35"/>
      <c r="F269" s="189" t="s">
        <v>741</v>
      </c>
      <c r="G269" s="35"/>
      <c r="H269" s="35"/>
      <c r="I269" s="35"/>
      <c r="J269" s="35"/>
      <c r="K269" s="35"/>
      <c r="L269" s="38"/>
      <c r="M269" s="190"/>
      <c r="N269" s="191"/>
      <c r="O269" s="63"/>
      <c r="P269" s="63"/>
      <c r="Q269" s="63"/>
      <c r="R269" s="63"/>
      <c r="S269" s="63"/>
      <c r="T269" s="64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9" t="s">
        <v>152</v>
      </c>
      <c r="AU269" s="19" t="s">
        <v>79</v>
      </c>
    </row>
    <row r="270" spans="1:65" s="2" customFormat="1" ht="16.5" customHeight="1">
      <c r="A270" s="33"/>
      <c r="B270" s="34"/>
      <c r="C270" s="176" t="s">
        <v>474</v>
      </c>
      <c r="D270" s="176" t="s">
        <v>145</v>
      </c>
      <c r="E270" s="177" t="s">
        <v>742</v>
      </c>
      <c r="F270" s="178" t="s">
        <v>993</v>
      </c>
      <c r="G270" s="179" t="s">
        <v>158</v>
      </c>
      <c r="H270" s="180">
        <v>56.448</v>
      </c>
      <c r="I270" s="366"/>
      <c r="J270" s="181">
        <f>ROUND(I270*H270,2)</f>
        <v>0</v>
      </c>
      <c r="K270" s="178" t="s">
        <v>17</v>
      </c>
      <c r="L270" s="38"/>
      <c r="M270" s="182" t="s">
        <v>17</v>
      </c>
      <c r="N270" s="183" t="s">
        <v>41</v>
      </c>
      <c r="O270" s="184">
        <v>0</v>
      </c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86" t="s">
        <v>257</v>
      </c>
      <c r="AT270" s="186" t="s">
        <v>145</v>
      </c>
      <c r="AU270" s="186" t="s">
        <v>79</v>
      </c>
      <c r="AY270" s="19" t="s">
        <v>143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75</v>
      </c>
      <c r="BK270" s="187">
        <f>ROUND(I270*H270,2)</f>
        <v>0</v>
      </c>
      <c r="BL270" s="19" t="s">
        <v>257</v>
      </c>
      <c r="BM270" s="186" t="s">
        <v>994</v>
      </c>
    </row>
    <row r="271" spans="1:65" s="14" customFormat="1">
      <c r="B271" s="202"/>
      <c r="C271" s="203"/>
      <c r="D271" s="194" t="s">
        <v>154</v>
      </c>
      <c r="E271" s="204" t="s">
        <v>17</v>
      </c>
      <c r="F271" s="205" t="s">
        <v>995</v>
      </c>
      <c r="G271" s="203"/>
      <c r="H271" s="206">
        <v>66.024000000000001</v>
      </c>
      <c r="I271" s="203"/>
      <c r="J271" s="203"/>
      <c r="K271" s="203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154</v>
      </c>
      <c r="AU271" s="211" t="s">
        <v>79</v>
      </c>
      <c r="AV271" s="14" t="s">
        <v>79</v>
      </c>
      <c r="AW271" s="14" t="s">
        <v>31</v>
      </c>
      <c r="AX271" s="14" t="s">
        <v>70</v>
      </c>
      <c r="AY271" s="211" t="s">
        <v>143</v>
      </c>
    </row>
    <row r="272" spans="1:65" s="14" customFormat="1">
      <c r="B272" s="202"/>
      <c r="C272" s="203"/>
      <c r="D272" s="194" t="s">
        <v>154</v>
      </c>
      <c r="E272" s="204" t="s">
        <v>17</v>
      </c>
      <c r="F272" s="205" t="s">
        <v>996</v>
      </c>
      <c r="G272" s="203"/>
      <c r="H272" s="206">
        <v>-4.4000000000000004</v>
      </c>
      <c r="I272" s="203"/>
      <c r="J272" s="203"/>
      <c r="K272" s="203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154</v>
      </c>
      <c r="AU272" s="211" t="s">
        <v>79</v>
      </c>
      <c r="AV272" s="14" t="s">
        <v>79</v>
      </c>
      <c r="AW272" s="14" t="s">
        <v>31</v>
      </c>
      <c r="AX272" s="14" t="s">
        <v>70</v>
      </c>
      <c r="AY272" s="211" t="s">
        <v>143</v>
      </c>
    </row>
    <row r="273" spans="1:65" s="14" customFormat="1">
      <c r="B273" s="202"/>
      <c r="C273" s="203"/>
      <c r="D273" s="194" t="s">
        <v>154</v>
      </c>
      <c r="E273" s="204" t="s">
        <v>17</v>
      </c>
      <c r="F273" s="205" t="s">
        <v>997</v>
      </c>
      <c r="G273" s="203"/>
      <c r="H273" s="206">
        <v>2.944</v>
      </c>
      <c r="I273" s="203"/>
      <c r="J273" s="203"/>
      <c r="K273" s="203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154</v>
      </c>
      <c r="AU273" s="211" t="s">
        <v>79</v>
      </c>
      <c r="AV273" s="14" t="s">
        <v>79</v>
      </c>
      <c r="AW273" s="14" t="s">
        <v>31</v>
      </c>
      <c r="AX273" s="14" t="s">
        <v>70</v>
      </c>
      <c r="AY273" s="211" t="s">
        <v>143</v>
      </c>
    </row>
    <row r="274" spans="1:65" s="14" customFormat="1">
      <c r="B274" s="202"/>
      <c r="C274" s="203"/>
      <c r="D274" s="194" t="s">
        <v>154</v>
      </c>
      <c r="E274" s="204" t="s">
        <v>17</v>
      </c>
      <c r="F274" s="205" t="s">
        <v>998</v>
      </c>
      <c r="G274" s="203"/>
      <c r="H274" s="206">
        <v>1.1200000000000001</v>
      </c>
      <c r="I274" s="203"/>
      <c r="J274" s="203"/>
      <c r="K274" s="203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154</v>
      </c>
      <c r="AU274" s="211" t="s">
        <v>79</v>
      </c>
      <c r="AV274" s="14" t="s">
        <v>79</v>
      </c>
      <c r="AW274" s="14" t="s">
        <v>31</v>
      </c>
      <c r="AX274" s="14" t="s">
        <v>70</v>
      </c>
      <c r="AY274" s="211" t="s">
        <v>143</v>
      </c>
    </row>
    <row r="275" spans="1:65" s="14" customFormat="1">
      <c r="B275" s="202"/>
      <c r="C275" s="203"/>
      <c r="D275" s="194" t="s">
        <v>154</v>
      </c>
      <c r="E275" s="204" t="s">
        <v>17</v>
      </c>
      <c r="F275" s="205" t="s">
        <v>999</v>
      </c>
      <c r="G275" s="203"/>
      <c r="H275" s="206">
        <v>-2.52</v>
      </c>
      <c r="I275" s="203"/>
      <c r="J275" s="203"/>
      <c r="K275" s="203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154</v>
      </c>
      <c r="AU275" s="211" t="s">
        <v>79</v>
      </c>
      <c r="AV275" s="14" t="s">
        <v>79</v>
      </c>
      <c r="AW275" s="14" t="s">
        <v>31</v>
      </c>
      <c r="AX275" s="14" t="s">
        <v>70</v>
      </c>
      <c r="AY275" s="211" t="s">
        <v>143</v>
      </c>
    </row>
    <row r="276" spans="1:65" s="14" customFormat="1">
      <c r="B276" s="202"/>
      <c r="C276" s="203"/>
      <c r="D276" s="194" t="s">
        <v>154</v>
      </c>
      <c r="E276" s="204" t="s">
        <v>17</v>
      </c>
      <c r="F276" s="205" t="s">
        <v>1000</v>
      </c>
      <c r="G276" s="203"/>
      <c r="H276" s="206">
        <v>-7</v>
      </c>
      <c r="I276" s="203"/>
      <c r="J276" s="203"/>
      <c r="K276" s="203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154</v>
      </c>
      <c r="AU276" s="211" t="s">
        <v>79</v>
      </c>
      <c r="AV276" s="14" t="s">
        <v>79</v>
      </c>
      <c r="AW276" s="14" t="s">
        <v>31</v>
      </c>
      <c r="AX276" s="14" t="s">
        <v>70</v>
      </c>
      <c r="AY276" s="211" t="s">
        <v>143</v>
      </c>
    </row>
    <row r="277" spans="1:65" s="14" customFormat="1">
      <c r="B277" s="202"/>
      <c r="C277" s="203"/>
      <c r="D277" s="194" t="s">
        <v>154</v>
      </c>
      <c r="E277" s="204" t="s">
        <v>17</v>
      </c>
      <c r="F277" s="205" t="s">
        <v>1001</v>
      </c>
      <c r="G277" s="203"/>
      <c r="H277" s="206">
        <v>0.28000000000000003</v>
      </c>
      <c r="I277" s="203"/>
      <c r="J277" s="203"/>
      <c r="K277" s="203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154</v>
      </c>
      <c r="AU277" s="211" t="s">
        <v>79</v>
      </c>
      <c r="AV277" s="14" t="s">
        <v>79</v>
      </c>
      <c r="AW277" s="14" t="s">
        <v>31</v>
      </c>
      <c r="AX277" s="14" t="s">
        <v>70</v>
      </c>
      <c r="AY277" s="211" t="s">
        <v>143</v>
      </c>
    </row>
    <row r="278" spans="1:65" s="15" customFormat="1">
      <c r="B278" s="212"/>
      <c r="C278" s="213"/>
      <c r="D278" s="194" t="s">
        <v>154</v>
      </c>
      <c r="E278" s="214" t="s">
        <v>17</v>
      </c>
      <c r="F278" s="215" t="s">
        <v>181</v>
      </c>
      <c r="G278" s="213"/>
      <c r="H278" s="216">
        <v>56.448</v>
      </c>
      <c r="I278" s="213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154</v>
      </c>
      <c r="AU278" s="221" t="s">
        <v>79</v>
      </c>
      <c r="AV278" s="15" t="s">
        <v>150</v>
      </c>
      <c r="AW278" s="15" t="s">
        <v>31</v>
      </c>
      <c r="AX278" s="15" t="s">
        <v>75</v>
      </c>
      <c r="AY278" s="221" t="s">
        <v>143</v>
      </c>
    </row>
    <row r="279" spans="1:65" s="2" customFormat="1" ht="16.5" customHeight="1">
      <c r="A279" s="33"/>
      <c r="B279" s="34"/>
      <c r="C279" s="176" t="s">
        <v>479</v>
      </c>
      <c r="D279" s="176" t="s">
        <v>145</v>
      </c>
      <c r="E279" s="177" t="s">
        <v>1002</v>
      </c>
      <c r="F279" s="178" t="s">
        <v>1003</v>
      </c>
      <c r="G279" s="179" t="s">
        <v>384</v>
      </c>
      <c r="H279" s="180">
        <v>1</v>
      </c>
      <c r="I279" s="366"/>
      <c r="J279" s="181">
        <f>ROUND(I279*H279,2)</f>
        <v>0</v>
      </c>
      <c r="K279" s="178" t="s">
        <v>17</v>
      </c>
      <c r="L279" s="38"/>
      <c r="M279" s="182" t="s">
        <v>17</v>
      </c>
      <c r="N279" s="183" t="s">
        <v>41</v>
      </c>
      <c r="O279" s="184">
        <v>0</v>
      </c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86" t="s">
        <v>257</v>
      </c>
      <c r="AT279" s="186" t="s">
        <v>145</v>
      </c>
      <c r="AU279" s="186" t="s">
        <v>79</v>
      </c>
      <c r="AY279" s="19" t="s">
        <v>143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75</v>
      </c>
      <c r="BK279" s="187">
        <f>ROUND(I279*H279,2)</f>
        <v>0</v>
      </c>
      <c r="BL279" s="19" t="s">
        <v>257</v>
      </c>
      <c r="BM279" s="186" t="s">
        <v>1004</v>
      </c>
    </row>
    <row r="280" spans="1:65" s="12" customFormat="1" ht="22.9" customHeight="1">
      <c r="B280" s="161"/>
      <c r="C280" s="162"/>
      <c r="D280" s="163" t="s">
        <v>69</v>
      </c>
      <c r="E280" s="174" t="s">
        <v>747</v>
      </c>
      <c r="F280" s="174" t="s">
        <v>748</v>
      </c>
      <c r="G280" s="162"/>
      <c r="H280" s="162"/>
      <c r="I280" s="162"/>
      <c r="J280" s="175">
        <f>BK280</f>
        <v>0</v>
      </c>
      <c r="K280" s="162"/>
      <c r="L280" s="166"/>
      <c r="M280" s="167"/>
      <c r="N280" s="168"/>
      <c r="O280" s="168"/>
      <c r="P280" s="169">
        <f>SUM(P281:P325)</f>
        <v>27.323108999999999</v>
      </c>
      <c r="Q280" s="168"/>
      <c r="R280" s="169">
        <f>SUM(R281:R325)</f>
        <v>0.13220686000000001</v>
      </c>
      <c r="S280" s="168"/>
      <c r="T280" s="170">
        <f>SUM(T281:T325)</f>
        <v>1.8925190000000001E-2</v>
      </c>
      <c r="AR280" s="171" t="s">
        <v>79</v>
      </c>
      <c r="AT280" s="172" t="s">
        <v>69</v>
      </c>
      <c r="AU280" s="172" t="s">
        <v>75</v>
      </c>
      <c r="AY280" s="171" t="s">
        <v>143</v>
      </c>
      <c r="BK280" s="173">
        <f>SUM(BK281:BK325)</f>
        <v>0</v>
      </c>
    </row>
    <row r="281" spans="1:65" s="2" customFormat="1" ht="16.5" customHeight="1">
      <c r="A281" s="33"/>
      <c r="B281" s="34"/>
      <c r="C281" s="176" t="s">
        <v>484</v>
      </c>
      <c r="D281" s="176" t="s">
        <v>145</v>
      </c>
      <c r="E281" s="177" t="s">
        <v>750</v>
      </c>
      <c r="F281" s="178" t="s">
        <v>751</v>
      </c>
      <c r="G281" s="179" t="s">
        <v>158</v>
      </c>
      <c r="H281" s="180">
        <v>61.048999999999999</v>
      </c>
      <c r="I281" s="366"/>
      <c r="J281" s="181">
        <f>ROUND(I281*H281,2)</f>
        <v>0</v>
      </c>
      <c r="K281" s="178" t="s">
        <v>149</v>
      </c>
      <c r="L281" s="38"/>
      <c r="M281" s="182" t="s">
        <v>17</v>
      </c>
      <c r="N281" s="183" t="s">
        <v>41</v>
      </c>
      <c r="O281" s="184">
        <v>7.3999999999999996E-2</v>
      </c>
      <c r="P281" s="184">
        <f>O281*H281</f>
        <v>4.5176259999999999</v>
      </c>
      <c r="Q281" s="184">
        <v>1E-3</v>
      </c>
      <c r="R281" s="184">
        <f>Q281*H281</f>
        <v>6.1048999999999999E-2</v>
      </c>
      <c r="S281" s="184">
        <v>3.1E-4</v>
      </c>
      <c r="T281" s="185">
        <f>S281*H281</f>
        <v>1.8925190000000001E-2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86" t="s">
        <v>257</v>
      </c>
      <c r="AT281" s="186" t="s">
        <v>145</v>
      </c>
      <c r="AU281" s="186" t="s">
        <v>79</v>
      </c>
      <c r="AY281" s="19" t="s">
        <v>143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75</v>
      </c>
      <c r="BK281" s="187">
        <f>ROUND(I281*H281,2)</f>
        <v>0</v>
      </c>
      <c r="BL281" s="19" t="s">
        <v>257</v>
      </c>
      <c r="BM281" s="186" t="s">
        <v>1005</v>
      </c>
    </row>
    <row r="282" spans="1:65" s="2" customFormat="1">
      <c r="A282" s="33"/>
      <c r="B282" s="34"/>
      <c r="C282" s="35"/>
      <c r="D282" s="188" t="s">
        <v>152</v>
      </c>
      <c r="E282" s="35"/>
      <c r="F282" s="189" t="s">
        <v>753</v>
      </c>
      <c r="G282" s="35"/>
      <c r="H282" s="35"/>
      <c r="I282" s="35"/>
      <c r="J282" s="35"/>
      <c r="K282" s="35"/>
      <c r="L282" s="38"/>
      <c r="M282" s="190"/>
      <c r="N282" s="191"/>
      <c r="O282" s="63"/>
      <c r="P282" s="63"/>
      <c r="Q282" s="63"/>
      <c r="R282" s="63"/>
      <c r="S282" s="63"/>
      <c r="T282" s="64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9" t="s">
        <v>152</v>
      </c>
      <c r="AU282" s="19" t="s">
        <v>79</v>
      </c>
    </row>
    <row r="283" spans="1:65" s="14" customFormat="1">
      <c r="B283" s="202"/>
      <c r="C283" s="203"/>
      <c r="D283" s="194" t="s">
        <v>154</v>
      </c>
      <c r="E283" s="204" t="s">
        <v>17</v>
      </c>
      <c r="F283" s="205" t="s">
        <v>1006</v>
      </c>
      <c r="G283" s="203"/>
      <c r="H283" s="206">
        <v>68.599000000000004</v>
      </c>
      <c r="I283" s="203"/>
      <c r="J283" s="203"/>
      <c r="K283" s="203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154</v>
      </c>
      <c r="AU283" s="211" t="s">
        <v>79</v>
      </c>
      <c r="AV283" s="14" t="s">
        <v>79</v>
      </c>
      <c r="AW283" s="14" t="s">
        <v>31</v>
      </c>
      <c r="AX283" s="14" t="s">
        <v>70</v>
      </c>
      <c r="AY283" s="211" t="s">
        <v>143</v>
      </c>
    </row>
    <row r="284" spans="1:65" s="14" customFormat="1">
      <c r="B284" s="202"/>
      <c r="C284" s="203"/>
      <c r="D284" s="194" t="s">
        <v>154</v>
      </c>
      <c r="E284" s="204" t="s">
        <v>17</v>
      </c>
      <c r="F284" s="205" t="s">
        <v>1007</v>
      </c>
      <c r="G284" s="203"/>
      <c r="H284" s="206">
        <v>-9.9789999999999992</v>
      </c>
      <c r="I284" s="203"/>
      <c r="J284" s="203"/>
      <c r="K284" s="203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154</v>
      </c>
      <c r="AU284" s="211" t="s">
        <v>79</v>
      </c>
      <c r="AV284" s="14" t="s">
        <v>79</v>
      </c>
      <c r="AW284" s="14" t="s">
        <v>31</v>
      </c>
      <c r="AX284" s="14" t="s">
        <v>70</v>
      </c>
      <c r="AY284" s="211" t="s">
        <v>143</v>
      </c>
    </row>
    <row r="285" spans="1:65" s="14" customFormat="1">
      <c r="B285" s="202"/>
      <c r="C285" s="203"/>
      <c r="D285" s="194" t="s">
        <v>154</v>
      </c>
      <c r="E285" s="204" t="s">
        <v>17</v>
      </c>
      <c r="F285" s="205" t="s">
        <v>1008</v>
      </c>
      <c r="G285" s="203"/>
      <c r="H285" s="206">
        <v>3.5030000000000001</v>
      </c>
      <c r="I285" s="203"/>
      <c r="J285" s="203"/>
      <c r="K285" s="203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154</v>
      </c>
      <c r="AU285" s="211" t="s">
        <v>79</v>
      </c>
      <c r="AV285" s="14" t="s">
        <v>79</v>
      </c>
      <c r="AW285" s="14" t="s">
        <v>31</v>
      </c>
      <c r="AX285" s="14" t="s">
        <v>70</v>
      </c>
      <c r="AY285" s="211" t="s">
        <v>143</v>
      </c>
    </row>
    <row r="286" spans="1:65" s="14" customFormat="1">
      <c r="B286" s="202"/>
      <c r="C286" s="203"/>
      <c r="D286" s="194" t="s">
        <v>154</v>
      </c>
      <c r="E286" s="204" t="s">
        <v>17</v>
      </c>
      <c r="F286" s="205" t="s">
        <v>1009</v>
      </c>
      <c r="G286" s="203"/>
      <c r="H286" s="206">
        <v>1.5229999999999999</v>
      </c>
      <c r="I286" s="203"/>
      <c r="J286" s="203"/>
      <c r="K286" s="203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154</v>
      </c>
      <c r="AU286" s="211" t="s">
        <v>79</v>
      </c>
      <c r="AV286" s="14" t="s">
        <v>79</v>
      </c>
      <c r="AW286" s="14" t="s">
        <v>31</v>
      </c>
      <c r="AX286" s="14" t="s">
        <v>70</v>
      </c>
      <c r="AY286" s="211" t="s">
        <v>143</v>
      </c>
    </row>
    <row r="287" spans="1:65" s="14" customFormat="1">
      <c r="B287" s="202"/>
      <c r="C287" s="203"/>
      <c r="D287" s="194" t="s">
        <v>154</v>
      </c>
      <c r="E287" s="204" t="s">
        <v>17</v>
      </c>
      <c r="F287" s="205" t="s">
        <v>1010</v>
      </c>
      <c r="G287" s="203"/>
      <c r="H287" s="206">
        <v>-0.75600000000000001</v>
      </c>
      <c r="I287" s="203"/>
      <c r="J287" s="203"/>
      <c r="K287" s="203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154</v>
      </c>
      <c r="AU287" s="211" t="s">
        <v>79</v>
      </c>
      <c r="AV287" s="14" t="s">
        <v>79</v>
      </c>
      <c r="AW287" s="14" t="s">
        <v>31</v>
      </c>
      <c r="AX287" s="14" t="s">
        <v>70</v>
      </c>
      <c r="AY287" s="211" t="s">
        <v>143</v>
      </c>
    </row>
    <row r="288" spans="1:65" s="14" customFormat="1">
      <c r="B288" s="202"/>
      <c r="C288" s="203"/>
      <c r="D288" s="194" t="s">
        <v>154</v>
      </c>
      <c r="E288" s="204" t="s">
        <v>17</v>
      </c>
      <c r="F288" s="205" t="s">
        <v>1011</v>
      </c>
      <c r="G288" s="203"/>
      <c r="H288" s="206">
        <v>-2.1</v>
      </c>
      <c r="I288" s="203"/>
      <c r="J288" s="203"/>
      <c r="K288" s="203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154</v>
      </c>
      <c r="AU288" s="211" t="s">
        <v>79</v>
      </c>
      <c r="AV288" s="14" t="s">
        <v>79</v>
      </c>
      <c r="AW288" s="14" t="s">
        <v>31</v>
      </c>
      <c r="AX288" s="14" t="s">
        <v>70</v>
      </c>
      <c r="AY288" s="211" t="s">
        <v>143</v>
      </c>
    </row>
    <row r="289" spans="1:65" s="14" customFormat="1">
      <c r="B289" s="202"/>
      <c r="C289" s="203"/>
      <c r="D289" s="194" t="s">
        <v>154</v>
      </c>
      <c r="E289" s="204" t="s">
        <v>17</v>
      </c>
      <c r="F289" s="205" t="s">
        <v>1012</v>
      </c>
      <c r="G289" s="203"/>
      <c r="H289" s="206">
        <v>0.25900000000000001</v>
      </c>
      <c r="I289" s="203"/>
      <c r="J289" s="203"/>
      <c r="K289" s="203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154</v>
      </c>
      <c r="AU289" s="211" t="s">
        <v>79</v>
      </c>
      <c r="AV289" s="14" t="s">
        <v>79</v>
      </c>
      <c r="AW289" s="14" t="s">
        <v>31</v>
      </c>
      <c r="AX289" s="14" t="s">
        <v>70</v>
      </c>
      <c r="AY289" s="211" t="s">
        <v>143</v>
      </c>
    </row>
    <row r="290" spans="1:65" s="15" customFormat="1">
      <c r="B290" s="212"/>
      <c r="C290" s="213"/>
      <c r="D290" s="194" t="s">
        <v>154</v>
      </c>
      <c r="E290" s="214" t="s">
        <v>17</v>
      </c>
      <c r="F290" s="215" t="s">
        <v>181</v>
      </c>
      <c r="G290" s="213"/>
      <c r="H290" s="216">
        <v>61.049000000000007</v>
      </c>
      <c r="I290" s="213"/>
      <c r="J290" s="213"/>
      <c r="K290" s="213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154</v>
      </c>
      <c r="AU290" s="221" t="s">
        <v>79</v>
      </c>
      <c r="AV290" s="15" t="s">
        <v>150</v>
      </c>
      <c r="AW290" s="15" t="s">
        <v>31</v>
      </c>
      <c r="AX290" s="15" t="s">
        <v>75</v>
      </c>
      <c r="AY290" s="221" t="s">
        <v>143</v>
      </c>
    </row>
    <row r="291" spans="1:65" s="2" customFormat="1" ht="24.2" customHeight="1">
      <c r="A291" s="33"/>
      <c r="B291" s="34"/>
      <c r="C291" s="176" t="s">
        <v>489</v>
      </c>
      <c r="D291" s="176" t="s">
        <v>145</v>
      </c>
      <c r="E291" s="177" t="s">
        <v>1013</v>
      </c>
      <c r="F291" s="178" t="s">
        <v>1014</v>
      </c>
      <c r="G291" s="179" t="s">
        <v>164</v>
      </c>
      <c r="H291" s="180">
        <v>54.64</v>
      </c>
      <c r="I291" s="366"/>
      <c r="J291" s="181">
        <f>ROUND(I291*H291,2)</f>
        <v>0</v>
      </c>
      <c r="K291" s="178" t="s">
        <v>149</v>
      </c>
      <c r="L291" s="38"/>
      <c r="M291" s="182" t="s">
        <v>17</v>
      </c>
      <c r="N291" s="183" t="s">
        <v>41</v>
      </c>
      <c r="O291" s="184">
        <v>2.3E-2</v>
      </c>
      <c r="P291" s="184">
        <f>O291*H291</f>
        <v>1.2567200000000001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86" t="s">
        <v>257</v>
      </c>
      <c r="AT291" s="186" t="s">
        <v>145</v>
      </c>
      <c r="AU291" s="186" t="s">
        <v>79</v>
      </c>
      <c r="AY291" s="19" t="s">
        <v>143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75</v>
      </c>
      <c r="BK291" s="187">
        <f>ROUND(I291*H291,2)</f>
        <v>0</v>
      </c>
      <c r="BL291" s="19" t="s">
        <v>257</v>
      </c>
      <c r="BM291" s="186" t="s">
        <v>1015</v>
      </c>
    </row>
    <row r="292" spans="1:65" s="2" customFormat="1">
      <c r="A292" s="33"/>
      <c r="B292" s="34"/>
      <c r="C292" s="35"/>
      <c r="D292" s="188" t="s">
        <v>152</v>
      </c>
      <c r="E292" s="35"/>
      <c r="F292" s="189" t="s">
        <v>1016</v>
      </c>
      <c r="G292" s="35"/>
      <c r="H292" s="35"/>
      <c r="I292" s="35"/>
      <c r="J292" s="35"/>
      <c r="K292" s="35"/>
      <c r="L292" s="38"/>
      <c r="M292" s="190"/>
      <c r="N292" s="191"/>
      <c r="O292" s="63"/>
      <c r="P292" s="63"/>
      <c r="Q292" s="63"/>
      <c r="R292" s="63"/>
      <c r="S292" s="63"/>
      <c r="T292" s="64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9" t="s">
        <v>152</v>
      </c>
      <c r="AU292" s="19" t="s">
        <v>79</v>
      </c>
    </row>
    <row r="293" spans="1:65" s="13" customFormat="1">
      <c r="B293" s="192"/>
      <c r="C293" s="193"/>
      <c r="D293" s="194" t="s">
        <v>154</v>
      </c>
      <c r="E293" s="195" t="s">
        <v>17</v>
      </c>
      <c r="F293" s="196" t="s">
        <v>1017</v>
      </c>
      <c r="G293" s="193"/>
      <c r="H293" s="195" t="s">
        <v>17</v>
      </c>
      <c r="I293" s="193"/>
      <c r="J293" s="193"/>
      <c r="K293" s="193"/>
      <c r="L293" s="197"/>
      <c r="M293" s="198"/>
      <c r="N293" s="199"/>
      <c r="O293" s="199"/>
      <c r="P293" s="199"/>
      <c r="Q293" s="199"/>
      <c r="R293" s="199"/>
      <c r="S293" s="199"/>
      <c r="T293" s="200"/>
      <c r="AT293" s="201" t="s">
        <v>154</v>
      </c>
      <c r="AU293" s="201" t="s">
        <v>79</v>
      </c>
      <c r="AV293" s="13" t="s">
        <v>75</v>
      </c>
      <c r="AW293" s="13" t="s">
        <v>31</v>
      </c>
      <c r="AX293" s="13" t="s">
        <v>70</v>
      </c>
      <c r="AY293" s="201" t="s">
        <v>143</v>
      </c>
    </row>
    <row r="294" spans="1:65" s="14" customFormat="1">
      <c r="B294" s="202"/>
      <c r="C294" s="203"/>
      <c r="D294" s="194" t="s">
        <v>154</v>
      </c>
      <c r="E294" s="204" t="s">
        <v>17</v>
      </c>
      <c r="F294" s="205" t="s">
        <v>1018</v>
      </c>
      <c r="G294" s="203"/>
      <c r="H294" s="206">
        <v>43.04</v>
      </c>
      <c r="I294" s="203"/>
      <c r="J294" s="203"/>
      <c r="K294" s="203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154</v>
      </c>
      <c r="AU294" s="211" t="s">
        <v>79</v>
      </c>
      <c r="AV294" s="14" t="s">
        <v>79</v>
      </c>
      <c r="AW294" s="14" t="s">
        <v>31</v>
      </c>
      <c r="AX294" s="14" t="s">
        <v>70</v>
      </c>
      <c r="AY294" s="211" t="s">
        <v>143</v>
      </c>
    </row>
    <row r="295" spans="1:65" s="13" customFormat="1">
      <c r="B295" s="192"/>
      <c r="C295" s="193"/>
      <c r="D295" s="194" t="s">
        <v>154</v>
      </c>
      <c r="E295" s="195" t="s">
        <v>17</v>
      </c>
      <c r="F295" s="196" t="s">
        <v>1019</v>
      </c>
      <c r="G295" s="193"/>
      <c r="H295" s="195" t="s">
        <v>17</v>
      </c>
      <c r="I295" s="193"/>
      <c r="J295" s="193"/>
      <c r="K295" s="193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154</v>
      </c>
      <c r="AU295" s="201" t="s">
        <v>79</v>
      </c>
      <c r="AV295" s="13" t="s">
        <v>75</v>
      </c>
      <c r="AW295" s="13" t="s">
        <v>31</v>
      </c>
      <c r="AX295" s="13" t="s">
        <v>70</v>
      </c>
      <c r="AY295" s="201" t="s">
        <v>143</v>
      </c>
    </row>
    <row r="296" spans="1:65" s="14" customFormat="1">
      <c r="B296" s="202"/>
      <c r="C296" s="203"/>
      <c r="D296" s="194" t="s">
        <v>154</v>
      </c>
      <c r="E296" s="204" t="s">
        <v>17</v>
      </c>
      <c r="F296" s="205" t="s">
        <v>1020</v>
      </c>
      <c r="G296" s="203"/>
      <c r="H296" s="206">
        <v>11.6</v>
      </c>
      <c r="I296" s="203"/>
      <c r="J296" s="203"/>
      <c r="K296" s="203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154</v>
      </c>
      <c r="AU296" s="211" t="s">
        <v>79</v>
      </c>
      <c r="AV296" s="14" t="s">
        <v>79</v>
      </c>
      <c r="AW296" s="14" t="s">
        <v>31</v>
      </c>
      <c r="AX296" s="14" t="s">
        <v>70</v>
      </c>
      <c r="AY296" s="211" t="s">
        <v>143</v>
      </c>
    </row>
    <row r="297" spans="1:65" s="15" customFormat="1">
      <c r="B297" s="212"/>
      <c r="C297" s="213"/>
      <c r="D297" s="194" t="s">
        <v>154</v>
      </c>
      <c r="E297" s="214" t="s">
        <v>17</v>
      </c>
      <c r="F297" s="215" t="s">
        <v>181</v>
      </c>
      <c r="G297" s="213"/>
      <c r="H297" s="216">
        <v>54.64</v>
      </c>
      <c r="I297" s="213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154</v>
      </c>
      <c r="AU297" s="221" t="s">
        <v>79</v>
      </c>
      <c r="AV297" s="15" t="s">
        <v>150</v>
      </c>
      <c r="AW297" s="15" t="s">
        <v>31</v>
      </c>
      <c r="AX297" s="15" t="s">
        <v>75</v>
      </c>
      <c r="AY297" s="221" t="s">
        <v>143</v>
      </c>
    </row>
    <row r="298" spans="1:65" s="2" customFormat="1" ht="16.5" customHeight="1">
      <c r="A298" s="33"/>
      <c r="B298" s="34"/>
      <c r="C298" s="222" t="s">
        <v>494</v>
      </c>
      <c r="D298" s="222" t="s">
        <v>263</v>
      </c>
      <c r="E298" s="223" t="s">
        <v>1021</v>
      </c>
      <c r="F298" s="224" t="s">
        <v>1022</v>
      </c>
      <c r="G298" s="225" t="s">
        <v>164</v>
      </c>
      <c r="H298" s="226">
        <v>65.567999999999998</v>
      </c>
      <c r="I298" s="367"/>
      <c r="J298" s="227">
        <f>ROUND(I298*H298,2)</f>
        <v>0</v>
      </c>
      <c r="K298" s="224" t="s">
        <v>149</v>
      </c>
      <c r="L298" s="228"/>
      <c r="M298" s="229" t="s">
        <v>17</v>
      </c>
      <c r="N298" s="230" t="s">
        <v>41</v>
      </c>
      <c r="O298" s="184">
        <v>0</v>
      </c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86" t="s">
        <v>357</v>
      </c>
      <c r="AT298" s="186" t="s">
        <v>263</v>
      </c>
      <c r="AU298" s="186" t="s">
        <v>79</v>
      </c>
      <c r="AY298" s="19" t="s">
        <v>143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75</v>
      </c>
      <c r="BK298" s="187">
        <f>ROUND(I298*H298,2)</f>
        <v>0</v>
      </c>
      <c r="BL298" s="19" t="s">
        <v>257</v>
      </c>
      <c r="BM298" s="186" t="s">
        <v>1023</v>
      </c>
    </row>
    <row r="299" spans="1:65" s="14" customFormat="1">
      <c r="B299" s="202"/>
      <c r="C299" s="203"/>
      <c r="D299" s="194" t="s">
        <v>154</v>
      </c>
      <c r="E299" s="203"/>
      <c r="F299" s="205" t="s">
        <v>1024</v>
      </c>
      <c r="G299" s="203"/>
      <c r="H299" s="206">
        <v>65.567999999999998</v>
      </c>
      <c r="I299" s="203"/>
      <c r="J299" s="203"/>
      <c r="K299" s="203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154</v>
      </c>
      <c r="AU299" s="211" t="s">
        <v>79</v>
      </c>
      <c r="AV299" s="14" t="s">
        <v>79</v>
      </c>
      <c r="AW299" s="14" t="s">
        <v>4</v>
      </c>
      <c r="AX299" s="14" t="s">
        <v>75</v>
      </c>
      <c r="AY299" s="211" t="s">
        <v>143</v>
      </c>
    </row>
    <row r="300" spans="1:65" s="2" customFormat="1" ht="24.2" customHeight="1">
      <c r="A300" s="33"/>
      <c r="B300" s="34"/>
      <c r="C300" s="176" t="s">
        <v>498</v>
      </c>
      <c r="D300" s="176" t="s">
        <v>145</v>
      </c>
      <c r="E300" s="177" t="s">
        <v>1025</v>
      </c>
      <c r="F300" s="178" t="s">
        <v>1026</v>
      </c>
      <c r="G300" s="179" t="s">
        <v>158</v>
      </c>
      <c r="H300" s="180">
        <v>22.256</v>
      </c>
      <c r="I300" s="366"/>
      <c r="J300" s="181">
        <f>ROUND(I300*H300,2)</f>
        <v>0</v>
      </c>
      <c r="K300" s="178" t="s">
        <v>149</v>
      </c>
      <c r="L300" s="38"/>
      <c r="M300" s="182" t="s">
        <v>17</v>
      </c>
      <c r="N300" s="183" t="s">
        <v>41</v>
      </c>
      <c r="O300" s="184">
        <v>1.6E-2</v>
      </c>
      <c r="P300" s="184">
        <f>O300*H300</f>
        <v>0.35609600000000002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86" t="s">
        <v>257</v>
      </c>
      <c r="AT300" s="186" t="s">
        <v>145</v>
      </c>
      <c r="AU300" s="186" t="s">
        <v>79</v>
      </c>
      <c r="AY300" s="19" t="s">
        <v>143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75</v>
      </c>
      <c r="BK300" s="187">
        <f>ROUND(I300*H300,2)</f>
        <v>0</v>
      </c>
      <c r="BL300" s="19" t="s">
        <v>257</v>
      </c>
      <c r="BM300" s="186" t="s">
        <v>1027</v>
      </c>
    </row>
    <row r="301" spans="1:65" s="2" customFormat="1">
      <c r="A301" s="33"/>
      <c r="B301" s="34"/>
      <c r="C301" s="35"/>
      <c r="D301" s="188" t="s">
        <v>152</v>
      </c>
      <c r="E301" s="35"/>
      <c r="F301" s="189" t="s">
        <v>1028</v>
      </c>
      <c r="G301" s="35"/>
      <c r="H301" s="35"/>
      <c r="I301" s="35"/>
      <c r="J301" s="35"/>
      <c r="K301" s="35"/>
      <c r="L301" s="38"/>
      <c r="M301" s="190"/>
      <c r="N301" s="191"/>
      <c r="O301" s="63"/>
      <c r="P301" s="63"/>
      <c r="Q301" s="63"/>
      <c r="R301" s="63"/>
      <c r="S301" s="63"/>
      <c r="T301" s="64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9" t="s">
        <v>152</v>
      </c>
      <c r="AU301" s="19" t="s">
        <v>79</v>
      </c>
    </row>
    <row r="302" spans="1:65" s="13" customFormat="1">
      <c r="B302" s="192"/>
      <c r="C302" s="193"/>
      <c r="D302" s="194" t="s">
        <v>154</v>
      </c>
      <c r="E302" s="195" t="s">
        <v>17</v>
      </c>
      <c r="F302" s="196" t="s">
        <v>1017</v>
      </c>
      <c r="G302" s="193"/>
      <c r="H302" s="195" t="s">
        <v>17</v>
      </c>
      <c r="I302" s="193"/>
      <c r="J302" s="193"/>
      <c r="K302" s="193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154</v>
      </c>
      <c r="AU302" s="201" t="s">
        <v>79</v>
      </c>
      <c r="AV302" s="13" t="s">
        <v>75</v>
      </c>
      <c r="AW302" s="13" t="s">
        <v>31</v>
      </c>
      <c r="AX302" s="13" t="s">
        <v>70</v>
      </c>
      <c r="AY302" s="201" t="s">
        <v>143</v>
      </c>
    </row>
    <row r="303" spans="1:65" s="14" customFormat="1">
      <c r="B303" s="202"/>
      <c r="C303" s="203"/>
      <c r="D303" s="194" t="s">
        <v>154</v>
      </c>
      <c r="E303" s="204" t="s">
        <v>17</v>
      </c>
      <c r="F303" s="205" t="s">
        <v>1029</v>
      </c>
      <c r="G303" s="203"/>
      <c r="H303" s="206">
        <v>18.655999999999999</v>
      </c>
      <c r="I303" s="203"/>
      <c r="J303" s="203"/>
      <c r="K303" s="203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154</v>
      </c>
      <c r="AU303" s="211" t="s">
        <v>79</v>
      </c>
      <c r="AV303" s="14" t="s">
        <v>79</v>
      </c>
      <c r="AW303" s="14" t="s">
        <v>31</v>
      </c>
      <c r="AX303" s="14" t="s">
        <v>70</v>
      </c>
      <c r="AY303" s="211" t="s">
        <v>143</v>
      </c>
    </row>
    <row r="304" spans="1:65" s="13" customFormat="1">
      <c r="B304" s="192"/>
      <c r="C304" s="193"/>
      <c r="D304" s="194" t="s">
        <v>154</v>
      </c>
      <c r="E304" s="195" t="s">
        <v>17</v>
      </c>
      <c r="F304" s="196" t="s">
        <v>1019</v>
      </c>
      <c r="G304" s="193"/>
      <c r="H304" s="195" t="s">
        <v>17</v>
      </c>
      <c r="I304" s="193"/>
      <c r="J304" s="193"/>
      <c r="K304" s="193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154</v>
      </c>
      <c r="AU304" s="201" t="s">
        <v>79</v>
      </c>
      <c r="AV304" s="13" t="s">
        <v>75</v>
      </c>
      <c r="AW304" s="13" t="s">
        <v>31</v>
      </c>
      <c r="AX304" s="13" t="s">
        <v>70</v>
      </c>
      <c r="AY304" s="201" t="s">
        <v>143</v>
      </c>
    </row>
    <row r="305" spans="1:65" s="14" customFormat="1">
      <c r="B305" s="202"/>
      <c r="C305" s="203"/>
      <c r="D305" s="194" t="s">
        <v>154</v>
      </c>
      <c r="E305" s="204" t="s">
        <v>17</v>
      </c>
      <c r="F305" s="205" t="s">
        <v>1030</v>
      </c>
      <c r="G305" s="203"/>
      <c r="H305" s="206">
        <v>3.6</v>
      </c>
      <c r="I305" s="203"/>
      <c r="J305" s="203"/>
      <c r="K305" s="203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154</v>
      </c>
      <c r="AU305" s="211" t="s">
        <v>79</v>
      </c>
      <c r="AV305" s="14" t="s">
        <v>79</v>
      </c>
      <c r="AW305" s="14" t="s">
        <v>31</v>
      </c>
      <c r="AX305" s="14" t="s">
        <v>70</v>
      </c>
      <c r="AY305" s="211" t="s">
        <v>143</v>
      </c>
    </row>
    <row r="306" spans="1:65" s="15" customFormat="1">
      <c r="B306" s="212"/>
      <c r="C306" s="213"/>
      <c r="D306" s="194" t="s">
        <v>154</v>
      </c>
      <c r="E306" s="214" t="s">
        <v>17</v>
      </c>
      <c r="F306" s="215" t="s">
        <v>181</v>
      </c>
      <c r="G306" s="213"/>
      <c r="H306" s="216">
        <v>22.256</v>
      </c>
      <c r="I306" s="213"/>
      <c r="J306" s="213"/>
      <c r="K306" s="213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154</v>
      </c>
      <c r="AU306" s="221" t="s">
        <v>79</v>
      </c>
      <c r="AV306" s="15" t="s">
        <v>150</v>
      </c>
      <c r="AW306" s="15" t="s">
        <v>31</v>
      </c>
      <c r="AX306" s="15" t="s">
        <v>75</v>
      </c>
      <c r="AY306" s="221" t="s">
        <v>143</v>
      </c>
    </row>
    <row r="307" spans="1:65" s="2" customFormat="1" ht="16.5" customHeight="1">
      <c r="A307" s="33"/>
      <c r="B307" s="34"/>
      <c r="C307" s="222" t="s">
        <v>169</v>
      </c>
      <c r="D307" s="222" t="s">
        <v>263</v>
      </c>
      <c r="E307" s="223" t="s">
        <v>1031</v>
      </c>
      <c r="F307" s="224" t="s">
        <v>1032</v>
      </c>
      <c r="G307" s="225" t="s">
        <v>158</v>
      </c>
      <c r="H307" s="226">
        <v>26.707000000000001</v>
      </c>
      <c r="I307" s="367"/>
      <c r="J307" s="227">
        <f>ROUND(I307*H307,2)</f>
        <v>0</v>
      </c>
      <c r="K307" s="224" t="s">
        <v>149</v>
      </c>
      <c r="L307" s="228"/>
      <c r="M307" s="229" t="s">
        <v>17</v>
      </c>
      <c r="N307" s="230" t="s">
        <v>41</v>
      </c>
      <c r="O307" s="184">
        <v>0</v>
      </c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86" t="s">
        <v>357</v>
      </c>
      <c r="AT307" s="186" t="s">
        <v>263</v>
      </c>
      <c r="AU307" s="186" t="s">
        <v>79</v>
      </c>
      <c r="AY307" s="19" t="s">
        <v>143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75</v>
      </c>
      <c r="BK307" s="187">
        <f>ROUND(I307*H307,2)</f>
        <v>0</v>
      </c>
      <c r="BL307" s="19" t="s">
        <v>257</v>
      </c>
      <c r="BM307" s="186" t="s">
        <v>1033</v>
      </c>
    </row>
    <row r="308" spans="1:65" s="14" customFormat="1">
      <c r="B308" s="202"/>
      <c r="C308" s="203"/>
      <c r="D308" s="194" t="s">
        <v>154</v>
      </c>
      <c r="E308" s="203"/>
      <c r="F308" s="205" t="s">
        <v>1034</v>
      </c>
      <c r="G308" s="203"/>
      <c r="H308" s="206">
        <v>26.707000000000001</v>
      </c>
      <c r="I308" s="203"/>
      <c r="J308" s="203"/>
      <c r="K308" s="203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154</v>
      </c>
      <c r="AU308" s="211" t="s">
        <v>79</v>
      </c>
      <c r="AV308" s="14" t="s">
        <v>79</v>
      </c>
      <c r="AW308" s="14" t="s">
        <v>4</v>
      </c>
      <c r="AX308" s="14" t="s">
        <v>75</v>
      </c>
      <c r="AY308" s="211" t="s">
        <v>143</v>
      </c>
    </row>
    <row r="309" spans="1:65" s="2" customFormat="1" ht="16.5" customHeight="1">
      <c r="A309" s="33"/>
      <c r="B309" s="34"/>
      <c r="C309" s="176" t="s">
        <v>246</v>
      </c>
      <c r="D309" s="176" t="s">
        <v>145</v>
      </c>
      <c r="E309" s="177" t="s">
        <v>763</v>
      </c>
      <c r="F309" s="178" t="s">
        <v>1035</v>
      </c>
      <c r="G309" s="179" t="s">
        <v>158</v>
      </c>
      <c r="H309" s="180">
        <v>154.691</v>
      </c>
      <c r="I309" s="366"/>
      <c r="J309" s="181">
        <f>ROUND(I309*H309,2)</f>
        <v>0</v>
      </c>
      <c r="K309" s="178" t="s">
        <v>149</v>
      </c>
      <c r="L309" s="38"/>
      <c r="M309" s="182" t="s">
        <v>17</v>
      </c>
      <c r="N309" s="183" t="s">
        <v>41</v>
      </c>
      <c r="O309" s="184">
        <v>3.3000000000000002E-2</v>
      </c>
      <c r="P309" s="184">
        <f>O309*H309</f>
        <v>5.1048030000000004</v>
      </c>
      <c r="Q309" s="184">
        <v>2.0000000000000001E-4</v>
      </c>
      <c r="R309" s="184">
        <f>Q309*H309</f>
        <v>3.0938200000000003E-2</v>
      </c>
      <c r="S309" s="184">
        <v>0</v>
      </c>
      <c r="T309" s="18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86" t="s">
        <v>257</v>
      </c>
      <c r="AT309" s="186" t="s">
        <v>145</v>
      </c>
      <c r="AU309" s="186" t="s">
        <v>79</v>
      </c>
      <c r="AY309" s="19" t="s">
        <v>143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75</v>
      </c>
      <c r="BK309" s="187">
        <f>ROUND(I309*H309,2)</f>
        <v>0</v>
      </c>
      <c r="BL309" s="19" t="s">
        <v>257</v>
      </c>
      <c r="BM309" s="186" t="s">
        <v>1036</v>
      </c>
    </row>
    <row r="310" spans="1:65" s="2" customFormat="1">
      <c r="A310" s="33"/>
      <c r="B310" s="34"/>
      <c r="C310" s="35"/>
      <c r="D310" s="188" t="s">
        <v>152</v>
      </c>
      <c r="E310" s="35"/>
      <c r="F310" s="189" t="s">
        <v>766</v>
      </c>
      <c r="G310" s="35"/>
      <c r="H310" s="35"/>
      <c r="I310" s="35"/>
      <c r="J310" s="35"/>
      <c r="K310" s="35"/>
      <c r="L310" s="38"/>
      <c r="M310" s="190"/>
      <c r="N310" s="191"/>
      <c r="O310" s="63"/>
      <c r="P310" s="63"/>
      <c r="Q310" s="63"/>
      <c r="R310" s="63"/>
      <c r="S310" s="63"/>
      <c r="T310" s="64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9" t="s">
        <v>152</v>
      </c>
      <c r="AU310" s="19" t="s">
        <v>79</v>
      </c>
    </row>
    <row r="311" spans="1:65" s="13" customFormat="1">
      <c r="B311" s="192"/>
      <c r="C311" s="193"/>
      <c r="D311" s="194" t="s">
        <v>154</v>
      </c>
      <c r="E311" s="195" t="s">
        <v>17</v>
      </c>
      <c r="F311" s="196" t="s">
        <v>754</v>
      </c>
      <c r="G311" s="193"/>
      <c r="H311" s="195" t="s">
        <v>17</v>
      </c>
      <c r="I311" s="193"/>
      <c r="J311" s="193"/>
      <c r="K311" s="193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154</v>
      </c>
      <c r="AU311" s="201" t="s">
        <v>79</v>
      </c>
      <c r="AV311" s="13" t="s">
        <v>75</v>
      </c>
      <c r="AW311" s="13" t="s">
        <v>31</v>
      </c>
      <c r="AX311" s="13" t="s">
        <v>70</v>
      </c>
      <c r="AY311" s="201" t="s">
        <v>143</v>
      </c>
    </row>
    <row r="312" spans="1:65" s="14" customFormat="1">
      <c r="B312" s="202"/>
      <c r="C312" s="203"/>
      <c r="D312" s="194" t="s">
        <v>154</v>
      </c>
      <c r="E312" s="204" t="s">
        <v>17</v>
      </c>
      <c r="F312" s="205" t="s">
        <v>812</v>
      </c>
      <c r="G312" s="203"/>
      <c r="H312" s="206">
        <v>26.754000000000001</v>
      </c>
      <c r="I312" s="203"/>
      <c r="J312" s="203"/>
      <c r="K312" s="203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154</v>
      </c>
      <c r="AU312" s="211" t="s">
        <v>79</v>
      </c>
      <c r="AV312" s="14" t="s">
        <v>79</v>
      </c>
      <c r="AW312" s="14" t="s">
        <v>31</v>
      </c>
      <c r="AX312" s="14" t="s">
        <v>70</v>
      </c>
      <c r="AY312" s="211" t="s">
        <v>143</v>
      </c>
    </row>
    <row r="313" spans="1:65" s="14" customFormat="1">
      <c r="B313" s="202"/>
      <c r="C313" s="203"/>
      <c r="D313" s="194" t="s">
        <v>154</v>
      </c>
      <c r="E313" s="204" t="s">
        <v>17</v>
      </c>
      <c r="F313" s="205" t="s">
        <v>813</v>
      </c>
      <c r="G313" s="203"/>
      <c r="H313" s="206">
        <v>39.494</v>
      </c>
      <c r="I313" s="203"/>
      <c r="J313" s="203"/>
      <c r="K313" s="203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154</v>
      </c>
      <c r="AU313" s="211" t="s">
        <v>79</v>
      </c>
      <c r="AV313" s="14" t="s">
        <v>79</v>
      </c>
      <c r="AW313" s="14" t="s">
        <v>31</v>
      </c>
      <c r="AX313" s="14" t="s">
        <v>70</v>
      </c>
      <c r="AY313" s="211" t="s">
        <v>143</v>
      </c>
    </row>
    <row r="314" spans="1:65" s="13" customFormat="1">
      <c r="B314" s="192"/>
      <c r="C314" s="193"/>
      <c r="D314" s="194" t="s">
        <v>154</v>
      </c>
      <c r="E314" s="195" t="s">
        <v>17</v>
      </c>
      <c r="F314" s="196" t="s">
        <v>1037</v>
      </c>
      <c r="G314" s="193"/>
      <c r="H314" s="195" t="s">
        <v>17</v>
      </c>
      <c r="I314" s="193"/>
      <c r="J314" s="193"/>
      <c r="K314" s="193"/>
      <c r="L314" s="197"/>
      <c r="M314" s="198"/>
      <c r="N314" s="199"/>
      <c r="O314" s="199"/>
      <c r="P314" s="199"/>
      <c r="Q314" s="199"/>
      <c r="R314" s="199"/>
      <c r="S314" s="199"/>
      <c r="T314" s="200"/>
      <c r="AT314" s="201" t="s">
        <v>154</v>
      </c>
      <c r="AU314" s="201" t="s">
        <v>79</v>
      </c>
      <c r="AV314" s="13" t="s">
        <v>75</v>
      </c>
      <c r="AW314" s="13" t="s">
        <v>31</v>
      </c>
      <c r="AX314" s="13" t="s">
        <v>70</v>
      </c>
      <c r="AY314" s="201" t="s">
        <v>143</v>
      </c>
    </row>
    <row r="315" spans="1:65" s="14" customFormat="1">
      <c r="B315" s="202"/>
      <c r="C315" s="203"/>
      <c r="D315" s="194" t="s">
        <v>154</v>
      </c>
      <c r="E315" s="204" t="s">
        <v>17</v>
      </c>
      <c r="F315" s="205" t="s">
        <v>1038</v>
      </c>
      <c r="G315" s="203"/>
      <c r="H315" s="206">
        <v>97.998000000000005</v>
      </c>
      <c r="I315" s="203"/>
      <c r="J315" s="203"/>
      <c r="K315" s="203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154</v>
      </c>
      <c r="AU315" s="211" t="s">
        <v>79</v>
      </c>
      <c r="AV315" s="14" t="s">
        <v>79</v>
      </c>
      <c r="AW315" s="14" t="s">
        <v>31</v>
      </c>
      <c r="AX315" s="14" t="s">
        <v>70</v>
      </c>
      <c r="AY315" s="211" t="s">
        <v>143</v>
      </c>
    </row>
    <row r="316" spans="1:65" s="14" customFormat="1">
      <c r="B316" s="202"/>
      <c r="C316" s="203"/>
      <c r="D316" s="194" t="s">
        <v>154</v>
      </c>
      <c r="E316" s="204" t="s">
        <v>17</v>
      </c>
      <c r="F316" s="205" t="s">
        <v>1039</v>
      </c>
      <c r="G316" s="203"/>
      <c r="H316" s="206">
        <v>-14.256</v>
      </c>
      <c r="I316" s="203"/>
      <c r="J316" s="203"/>
      <c r="K316" s="203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154</v>
      </c>
      <c r="AU316" s="211" t="s">
        <v>79</v>
      </c>
      <c r="AV316" s="14" t="s">
        <v>79</v>
      </c>
      <c r="AW316" s="14" t="s">
        <v>31</v>
      </c>
      <c r="AX316" s="14" t="s">
        <v>70</v>
      </c>
      <c r="AY316" s="211" t="s">
        <v>143</v>
      </c>
    </row>
    <row r="317" spans="1:65" s="14" customFormat="1">
      <c r="B317" s="202"/>
      <c r="C317" s="203"/>
      <c r="D317" s="194" t="s">
        <v>154</v>
      </c>
      <c r="E317" s="204" t="s">
        <v>17</v>
      </c>
      <c r="F317" s="205" t="s">
        <v>1040</v>
      </c>
      <c r="G317" s="203"/>
      <c r="H317" s="206">
        <v>5.0049999999999999</v>
      </c>
      <c r="I317" s="203"/>
      <c r="J317" s="203"/>
      <c r="K317" s="203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154</v>
      </c>
      <c r="AU317" s="211" t="s">
        <v>79</v>
      </c>
      <c r="AV317" s="14" t="s">
        <v>79</v>
      </c>
      <c r="AW317" s="14" t="s">
        <v>31</v>
      </c>
      <c r="AX317" s="14" t="s">
        <v>70</v>
      </c>
      <c r="AY317" s="211" t="s">
        <v>143</v>
      </c>
    </row>
    <row r="318" spans="1:65" s="14" customFormat="1">
      <c r="B318" s="202"/>
      <c r="C318" s="203"/>
      <c r="D318" s="194" t="s">
        <v>154</v>
      </c>
      <c r="E318" s="204" t="s">
        <v>17</v>
      </c>
      <c r="F318" s="205" t="s">
        <v>1041</v>
      </c>
      <c r="G318" s="203"/>
      <c r="H318" s="206">
        <v>2.1760000000000002</v>
      </c>
      <c r="I318" s="203"/>
      <c r="J318" s="203"/>
      <c r="K318" s="203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154</v>
      </c>
      <c r="AU318" s="211" t="s">
        <v>79</v>
      </c>
      <c r="AV318" s="14" t="s">
        <v>79</v>
      </c>
      <c r="AW318" s="14" t="s">
        <v>31</v>
      </c>
      <c r="AX318" s="14" t="s">
        <v>70</v>
      </c>
      <c r="AY318" s="211" t="s">
        <v>143</v>
      </c>
    </row>
    <row r="319" spans="1:65" s="14" customFormat="1">
      <c r="B319" s="202"/>
      <c r="C319" s="203"/>
      <c r="D319" s="194" t="s">
        <v>154</v>
      </c>
      <c r="E319" s="204" t="s">
        <v>17</v>
      </c>
      <c r="F319" s="205" t="s">
        <v>1042</v>
      </c>
      <c r="G319" s="203"/>
      <c r="H319" s="206">
        <v>-0.72</v>
      </c>
      <c r="I319" s="203"/>
      <c r="J319" s="203"/>
      <c r="K319" s="203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154</v>
      </c>
      <c r="AU319" s="211" t="s">
        <v>79</v>
      </c>
      <c r="AV319" s="14" t="s">
        <v>79</v>
      </c>
      <c r="AW319" s="14" t="s">
        <v>31</v>
      </c>
      <c r="AX319" s="14" t="s">
        <v>70</v>
      </c>
      <c r="AY319" s="211" t="s">
        <v>143</v>
      </c>
    </row>
    <row r="320" spans="1:65" s="14" customFormat="1">
      <c r="B320" s="202"/>
      <c r="C320" s="203"/>
      <c r="D320" s="194" t="s">
        <v>154</v>
      </c>
      <c r="E320" s="204" t="s">
        <v>17</v>
      </c>
      <c r="F320" s="205" t="s">
        <v>1043</v>
      </c>
      <c r="G320" s="203"/>
      <c r="H320" s="206">
        <v>-2</v>
      </c>
      <c r="I320" s="203"/>
      <c r="J320" s="203"/>
      <c r="K320" s="203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154</v>
      </c>
      <c r="AU320" s="211" t="s">
        <v>79</v>
      </c>
      <c r="AV320" s="14" t="s">
        <v>79</v>
      </c>
      <c r="AW320" s="14" t="s">
        <v>31</v>
      </c>
      <c r="AX320" s="14" t="s">
        <v>70</v>
      </c>
      <c r="AY320" s="211" t="s">
        <v>143</v>
      </c>
    </row>
    <row r="321" spans="1:65" s="14" customFormat="1">
      <c r="B321" s="202"/>
      <c r="C321" s="203"/>
      <c r="D321" s="194" t="s">
        <v>154</v>
      </c>
      <c r="E321" s="204" t="s">
        <v>17</v>
      </c>
      <c r="F321" s="205" t="s">
        <v>1044</v>
      </c>
      <c r="G321" s="203"/>
      <c r="H321" s="206">
        <v>0.33</v>
      </c>
      <c r="I321" s="203"/>
      <c r="J321" s="203"/>
      <c r="K321" s="203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154</v>
      </c>
      <c r="AU321" s="211" t="s">
        <v>79</v>
      </c>
      <c r="AV321" s="14" t="s">
        <v>79</v>
      </c>
      <c r="AW321" s="14" t="s">
        <v>31</v>
      </c>
      <c r="AX321" s="14" t="s">
        <v>70</v>
      </c>
      <c r="AY321" s="211" t="s">
        <v>143</v>
      </c>
    </row>
    <row r="322" spans="1:65" s="14" customFormat="1">
      <c r="B322" s="202"/>
      <c r="C322" s="203"/>
      <c r="D322" s="194" t="s">
        <v>154</v>
      </c>
      <c r="E322" s="204" t="s">
        <v>17</v>
      </c>
      <c r="F322" s="205" t="s">
        <v>1045</v>
      </c>
      <c r="G322" s="203"/>
      <c r="H322" s="206">
        <v>-0.09</v>
      </c>
      <c r="I322" s="203"/>
      <c r="J322" s="203"/>
      <c r="K322" s="203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154</v>
      </c>
      <c r="AU322" s="211" t="s">
        <v>79</v>
      </c>
      <c r="AV322" s="14" t="s">
        <v>79</v>
      </c>
      <c r="AW322" s="14" t="s">
        <v>31</v>
      </c>
      <c r="AX322" s="14" t="s">
        <v>70</v>
      </c>
      <c r="AY322" s="211" t="s">
        <v>143</v>
      </c>
    </row>
    <row r="323" spans="1:65" s="15" customFormat="1">
      <c r="B323" s="212"/>
      <c r="C323" s="213"/>
      <c r="D323" s="194" t="s">
        <v>154</v>
      </c>
      <c r="E323" s="214" t="s">
        <v>17</v>
      </c>
      <c r="F323" s="215" t="s">
        <v>181</v>
      </c>
      <c r="G323" s="213"/>
      <c r="H323" s="216">
        <v>154.691</v>
      </c>
      <c r="I323" s="213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154</v>
      </c>
      <c r="AU323" s="221" t="s">
        <v>79</v>
      </c>
      <c r="AV323" s="15" t="s">
        <v>150</v>
      </c>
      <c r="AW323" s="15" t="s">
        <v>31</v>
      </c>
      <c r="AX323" s="15" t="s">
        <v>75</v>
      </c>
      <c r="AY323" s="221" t="s">
        <v>143</v>
      </c>
    </row>
    <row r="324" spans="1:65" s="2" customFormat="1" ht="24.2" customHeight="1">
      <c r="A324" s="33"/>
      <c r="B324" s="34"/>
      <c r="C324" s="176" t="s">
        <v>512</v>
      </c>
      <c r="D324" s="176" t="s">
        <v>145</v>
      </c>
      <c r="E324" s="177" t="s">
        <v>770</v>
      </c>
      <c r="F324" s="178" t="s">
        <v>771</v>
      </c>
      <c r="G324" s="179" t="s">
        <v>158</v>
      </c>
      <c r="H324" s="180">
        <v>154.691</v>
      </c>
      <c r="I324" s="366"/>
      <c r="J324" s="181">
        <f>ROUND(I324*H324,2)</f>
        <v>0</v>
      </c>
      <c r="K324" s="178" t="s">
        <v>149</v>
      </c>
      <c r="L324" s="38"/>
      <c r="M324" s="182" t="s">
        <v>17</v>
      </c>
      <c r="N324" s="183" t="s">
        <v>41</v>
      </c>
      <c r="O324" s="184">
        <v>0.104</v>
      </c>
      <c r="P324" s="184">
        <f>O324*H324</f>
        <v>16.087864</v>
      </c>
      <c r="Q324" s="184">
        <v>2.5999999999999998E-4</v>
      </c>
      <c r="R324" s="184">
        <f>Q324*H324</f>
        <v>4.0219659999999997E-2</v>
      </c>
      <c r="S324" s="184">
        <v>0</v>
      </c>
      <c r="T324" s="18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86" t="s">
        <v>257</v>
      </c>
      <c r="AT324" s="186" t="s">
        <v>145</v>
      </c>
      <c r="AU324" s="186" t="s">
        <v>79</v>
      </c>
      <c r="AY324" s="19" t="s">
        <v>143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75</v>
      </c>
      <c r="BK324" s="187">
        <f>ROUND(I324*H324,2)</f>
        <v>0</v>
      </c>
      <c r="BL324" s="19" t="s">
        <v>257</v>
      </c>
      <c r="BM324" s="186" t="s">
        <v>1046</v>
      </c>
    </row>
    <row r="325" spans="1:65" s="2" customFormat="1">
      <c r="A325" s="33"/>
      <c r="B325" s="34"/>
      <c r="C325" s="35"/>
      <c r="D325" s="188" t="s">
        <v>152</v>
      </c>
      <c r="E325" s="35"/>
      <c r="F325" s="189" t="s">
        <v>773</v>
      </c>
      <c r="G325" s="35"/>
      <c r="H325" s="35"/>
      <c r="I325" s="35"/>
      <c r="J325" s="35"/>
      <c r="K325" s="35"/>
      <c r="L325" s="38"/>
      <c r="M325" s="190"/>
      <c r="N325" s="191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9" t="s">
        <v>152</v>
      </c>
      <c r="AU325" s="19" t="s">
        <v>79</v>
      </c>
    </row>
    <row r="326" spans="1:65" s="12" customFormat="1" ht="22.9" customHeight="1">
      <c r="B326" s="161"/>
      <c r="C326" s="162"/>
      <c r="D326" s="163" t="s">
        <v>69</v>
      </c>
      <c r="E326" s="174" t="s">
        <v>1047</v>
      </c>
      <c r="F326" s="174" t="s">
        <v>1048</v>
      </c>
      <c r="G326" s="162"/>
      <c r="H326" s="162"/>
      <c r="I326" s="162"/>
      <c r="J326" s="175">
        <f>BK326</f>
        <v>0</v>
      </c>
      <c r="K326" s="162"/>
      <c r="L326" s="166"/>
      <c r="M326" s="167"/>
      <c r="N326" s="168"/>
      <c r="O326" s="168"/>
      <c r="P326" s="169">
        <f>SUM(P327:P331)</f>
        <v>10.860000000000001</v>
      </c>
      <c r="Q326" s="168"/>
      <c r="R326" s="169">
        <f>SUM(R327:R331)</f>
        <v>2.4252799999999998E-2</v>
      </c>
      <c r="S326" s="168"/>
      <c r="T326" s="170">
        <f>SUM(T327:T331)</f>
        <v>0</v>
      </c>
      <c r="AR326" s="171" t="s">
        <v>79</v>
      </c>
      <c r="AT326" s="172" t="s">
        <v>69</v>
      </c>
      <c r="AU326" s="172" t="s">
        <v>75</v>
      </c>
      <c r="AY326" s="171" t="s">
        <v>143</v>
      </c>
      <c r="BK326" s="173">
        <f>SUM(BK327:BK331)</f>
        <v>0</v>
      </c>
    </row>
    <row r="327" spans="1:65" s="2" customFormat="1" ht="16.5" customHeight="1">
      <c r="A327" s="33"/>
      <c r="B327" s="34"/>
      <c r="C327" s="176" t="s">
        <v>239</v>
      </c>
      <c r="D327" s="176" t="s">
        <v>145</v>
      </c>
      <c r="E327" s="177" t="s">
        <v>1049</v>
      </c>
      <c r="F327" s="178" t="s">
        <v>1050</v>
      </c>
      <c r="G327" s="179" t="s">
        <v>148</v>
      </c>
      <c r="H327" s="180">
        <v>20</v>
      </c>
      <c r="I327" s="366"/>
      <c r="J327" s="181">
        <f>ROUND(I327*H327,2)</f>
        <v>0</v>
      </c>
      <c r="K327" s="178" t="s">
        <v>17</v>
      </c>
      <c r="L327" s="38"/>
      <c r="M327" s="182" t="s">
        <v>17</v>
      </c>
      <c r="N327" s="183" t="s">
        <v>41</v>
      </c>
      <c r="O327" s="184">
        <v>0.54300000000000004</v>
      </c>
      <c r="P327" s="184">
        <f>O327*H327</f>
        <v>10.860000000000001</v>
      </c>
      <c r="Q327" s="184">
        <v>0</v>
      </c>
      <c r="R327" s="184">
        <f>Q327*H327</f>
        <v>0</v>
      </c>
      <c r="S327" s="184">
        <v>0</v>
      </c>
      <c r="T327" s="18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86" t="s">
        <v>257</v>
      </c>
      <c r="AT327" s="186" t="s">
        <v>145</v>
      </c>
      <c r="AU327" s="186" t="s">
        <v>79</v>
      </c>
      <c r="AY327" s="19" t="s">
        <v>143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75</v>
      </c>
      <c r="BK327" s="187">
        <f>ROUND(I327*H327,2)</f>
        <v>0</v>
      </c>
      <c r="BL327" s="19" t="s">
        <v>257</v>
      </c>
      <c r="BM327" s="186" t="s">
        <v>1051</v>
      </c>
    </row>
    <row r="328" spans="1:65" s="2" customFormat="1" ht="16.5" customHeight="1">
      <c r="A328" s="33"/>
      <c r="B328" s="34"/>
      <c r="C328" s="222" t="s">
        <v>520</v>
      </c>
      <c r="D328" s="222" t="s">
        <v>263</v>
      </c>
      <c r="E328" s="223" t="s">
        <v>1052</v>
      </c>
      <c r="F328" s="224" t="s">
        <v>1053</v>
      </c>
      <c r="G328" s="225" t="s">
        <v>158</v>
      </c>
      <c r="H328" s="226">
        <v>18.655999999999999</v>
      </c>
      <c r="I328" s="367"/>
      <c r="J328" s="227">
        <f>ROUND(I328*H328,2)</f>
        <v>0</v>
      </c>
      <c r="K328" s="224" t="s">
        <v>149</v>
      </c>
      <c r="L328" s="228"/>
      <c r="M328" s="229" t="s">
        <v>17</v>
      </c>
      <c r="N328" s="230" t="s">
        <v>41</v>
      </c>
      <c r="O328" s="184">
        <v>0</v>
      </c>
      <c r="P328" s="184">
        <f>O328*H328</f>
        <v>0</v>
      </c>
      <c r="Q328" s="184">
        <v>1.2999999999999999E-3</v>
      </c>
      <c r="R328" s="184">
        <f>Q328*H328</f>
        <v>2.4252799999999998E-2</v>
      </c>
      <c r="S328" s="184">
        <v>0</v>
      </c>
      <c r="T328" s="18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86" t="s">
        <v>357</v>
      </c>
      <c r="AT328" s="186" t="s">
        <v>263</v>
      </c>
      <c r="AU328" s="186" t="s">
        <v>79</v>
      </c>
      <c r="AY328" s="19" t="s">
        <v>143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75</v>
      </c>
      <c r="BK328" s="187">
        <f>ROUND(I328*H328,2)</f>
        <v>0</v>
      </c>
      <c r="BL328" s="19" t="s">
        <v>257</v>
      </c>
      <c r="BM328" s="186" t="s">
        <v>1054</v>
      </c>
    </row>
    <row r="329" spans="1:65" s="14" customFormat="1">
      <c r="B329" s="202"/>
      <c r="C329" s="203"/>
      <c r="D329" s="194" t="s">
        <v>154</v>
      </c>
      <c r="E329" s="204" t="s">
        <v>17</v>
      </c>
      <c r="F329" s="205" t="s">
        <v>1029</v>
      </c>
      <c r="G329" s="203"/>
      <c r="H329" s="206">
        <v>18.655999999999999</v>
      </c>
      <c r="I329" s="203"/>
      <c r="J329" s="203"/>
      <c r="K329" s="203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154</v>
      </c>
      <c r="AU329" s="211" t="s">
        <v>79</v>
      </c>
      <c r="AV329" s="14" t="s">
        <v>79</v>
      </c>
      <c r="AW329" s="14" t="s">
        <v>31</v>
      </c>
      <c r="AX329" s="14" t="s">
        <v>75</v>
      </c>
      <c r="AY329" s="211" t="s">
        <v>143</v>
      </c>
    </row>
    <row r="330" spans="1:65" s="2" customFormat="1" ht="24.2" customHeight="1">
      <c r="A330" s="33"/>
      <c r="B330" s="34"/>
      <c r="C330" s="176" t="s">
        <v>253</v>
      </c>
      <c r="D330" s="176" t="s">
        <v>145</v>
      </c>
      <c r="E330" s="177" t="s">
        <v>1055</v>
      </c>
      <c r="F330" s="178" t="s">
        <v>1056</v>
      </c>
      <c r="G330" s="179" t="s">
        <v>875</v>
      </c>
      <c r="H330" s="180">
        <v>142.19900000000001</v>
      </c>
      <c r="I330" s="366"/>
      <c r="J330" s="181">
        <f>ROUND(I330*H330,2)</f>
        <v>0</v>
      </c>
      <c r="K330" s="178" t="s">
        <v>149</v>
      </c>
      <c r="L330" s="38"/>
      <c r="M330" s="182" t="s">
        <v>17</v>
      </c>
      <c r="N330" s="183" t="s">
        <v>41</v>
      </c>
      <c r="O330" s="184">
        <v>0</v>
      </c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86" t="s">
        <v>257</v>
      </c>
      <c r="AT330" s="186" t="s">
        <v>145</v>
      </c>
      <c r="AU330" s="186" t="s">
        <v>79</v>
      </c>
      <c r="AY330" s="19" t="s">
        <v>143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75</v>
      </c>
      <c r="BK330" s="187">
        <f>ROUND(I330*H330,2)</f>
        <v>0</v>
      </c>
      <c r="BL330" s="19" t="s">
        <v>257</v>
      </c>
      <c r="BM330" s="186" t="s">
        <v>1057</v>
      </c>
    </row>
    <row r="331" spans="1:65" s="2" customFormat="1">
      <c r="A331" s="33"/>
      <c r="B331" s="34"/>
      <c r="C331" s="35"/>
      <c r="D331" s="188" t="s">
        <v>152</v>
      </c>
      <c r="E331" s="35"/>
      <c r="F331" s="189" t="s">
        <v>1058</v>
      </c>
      <c r="G331" s="35"/>
      <c r="H331" s="35"/>
      <c r="I331" s="35"/>
      <c r="J331" s="35"/>
      <c r="K331" s="35"/>
      <c r="L331" s="38"/>
      <c r="M331" s="242"/>
      <c r="N331" s="243"/>
      <c r="O331" s="244"/>
      <c r="P331" s="244"/>
      <c r="Q331" s="244"/>
      <c r="R331" s="244"/>
      <c r="S331" s="244"/>
      <c r="T331" s="24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9" t="s">
        <v>152</v>
      </c>
      <c r="AU331" s="19" t="s">
        <v>79</v>
      </c>
    </row>
    <row r="332" spans="1:65" s="2" customFormat="1" ht="6.95" customHeight="1">
      <c r="A332" s="33"/>
      <c r="B332" s="46"/>
      <c r="C332" s="47"/>
      <c r="D332" s="47"/>
      <c r="E332" s="47"/>
      <c r="F332" s="47"/>
      <c r="G332" s="47"/>
      <c r="H332" s="47"/>
      <c r="I332" s="47"/>
      <c r="J332" s="47"/>
      <c r="K332" s="47"/>
      <c r="L332" s="38"/>
      <c r="M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</row>
  </sheetData>
  <sheetProtection formatColumns="0" formatRows="0" autoFilter="0"/>
  <autoFilter ref="C98:K331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13" r:id="rId2"/>
    <hyperlink ref="F118" r:id="rId3"/>
    <hyperlink ref="F128" r:id="rId4"/>
    <hyperlink ref="F135" r:id="rId5"/>
    <hyperlink ref="F138" r:id="rId6"/>
    <hyperlink ref="F149" r:id="rId7"/>
    <hyperlink ref="F152" r:id="rId8"/>
    <hyperlink ref="F154" r:id="rId9"/>
    <hyperlink ref="F157" r:id="rId10"/>
    <hyperlink ref="F159" r:id="rId11"/>
    <hyperlink ref="F161" r:id="rId12"/>
    <hyperlink ref="F163" r:id="rId13"/>
    <hyperlink ref="F166" r:id="rId14"/>
    <hyperlink ref="F169" r:id="rId15"/>
    <hyperlink ref="F175" r:id="rId16"/>
    <hyperlink ref="F182" r:id="rId17"/>
    <hyperlink ref="F184" r:id="rId18"/>
    <hyperlink ref="F187" r:id="rId19"/>
    <hyperlink ref="F192" r:id="rId20"/>
    <hyperlink ref="F196" r:id="rId21"/>
    <hyperlink ref="F199" r:id="rId22"/>
    <hyperlink ref="F201" r:id="rId23"/>
    <hyperlink ref="F204" r:id="rId24"/>
    <hyperlink ref="F207" r:id="rId25"/>
    <hyperlink ref="F210" r:id="rId26"/>
    <hyperlink ref="F213" r:id="rId27"/>
    <hyperlink ref="F221" r:id="rId28"/>
    <hyperlink ref="F224" r:id="rId29"/>
    <hyperlink ref="F226" r:id="rId30"/>
    <hyperlink ref="F230" r:id="rId31"/>
    <hyperlink ref="F234" r:id="rId32"/>
    <hyperlink ref="F237" r:id="rId33"/>
    <hyperlink ref="F241" r:id="rId34"/>
    <hyperlink ref="F245" r:id="rId35"/>
    <hyperlink ref="F250" r:id="rId36"/>
    <hyperlink ref="F253" r:id="rId37"/>
    <hyperlink ref="F257" r:id="rId38"/>
    <hyperlink ref="F267" r:id="rId39"/>
    <hyperlink ref="F269" r:id="rId40"/>
    <hyperlink ref="F282" r:id="rId41"/>
    <hyperlink ref="F292" r:id="rId42"/>
    <hyperlink ref="F301" r:id="rId43"/>
    <hyperlink ref="F310" r:id="rId44"/>
    <hyperlink ref="F325" r:id="rId45"/>
    <hyperlink ref="F331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6"/>
  <sheetViews>
    <sheetView showGridLines="0" topLeftCell="A81" workbookViewId="0">
      <selection activeCell="W262" sqref="W2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1" customFormat="1" ht="12" customHeight="1">
      <c r="B8" s="22"/>
      <c r="D8" s="111" t="s">
        <v>99</v>
      </c>
      <c r="L8" s="22"/>
    </row>
    <row r="9" spans="1:46" s="2" customFormat="1" ht="16.5" customHeight="1">
      <c r="A9" s="33"/>
      <c r="B9" s="38"/>
      <c r="C9" s="33"/>
      <c r="D9" s="33"/>
      <c r="E9" s="411" t="s">
        <v>787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788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413" t="s">
        <v>1059</v>
      </c>
      <c r="F11" s="414"/>
      <c r="G11" s="414"/>
      <c r="H11" s="414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16</v>
      </c>
      <c r="E13" s="33"/>
      <c r="F13" s="102" t="s">
        <v>17</v>
      </c>
      <c r="G13" s="33"/>
      <c r="H13" s="33"/>
      <c r="I13" s="111" t="s">
        <v>18</v>
      </c>
      <c r="J13" s="102" t="s">
        <v>17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19</v>
      </c>
      <c r="E14" s="33"/>
      <c r="F14" s="102" t="s">
        <v>33</v>
      </c>
      <c r="G14" s="33"/>
      <c r="H14" s="33"/>
      <c r="I14" s="111" t="s">
        <v>21</v>
      </c>
      <c r="J14" s="113" t="str">
        <f>'Rekapitulace stavby'!AN8</f>
        <v>26. 10. 2023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23</v>
      </c>
      <c r="E16" s="33"/>
      <c r="F16" s="33"/>
      <c r="G16" s="33"/>
      <c r="H16" s="33"/>
      <c r="I16" s="111" t="s">
        <v>24</v>
      </c>
      <c r="J16" s="102" t="str">
        <f>IF('Rekapitulace stavby'!AN10="","",'Rekapitulace stavby'!AN10)</f>
        <v/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tr">
        <f>IF('Rekapitulace stavby'!E11="","",'Rekapitulace stavby'!E11)</f>
        <v>Město Sokolov</v>
      </c>
      <c r="F17" s="33"/>
      <c r="G17" s="33"/>
      <c r="H17" s="33"/>
      <c r="I17" s="111" t="s">
        <v>26</v>
      </c>
      <c r="J17" s="102" t="str">
        <f>IF('Rekapitulace stavby'!AN11="","",'Rekapitulace stavby'!AN11)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27</v>
      </c>
      <c r="E19" s="33"/>
      <c r="F19" s="33"/>
      <c r="G19" s="33"/>
      <c r="H19" s="33"/>
      <c r="I19" s="111" t="s">
        <v>24</v>
      </c>
      <c r="J19" s="102" t="str">
        <f>'Rekapitulace stavby'!AN13</f>
        <v/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15" t="str">
        <f>'Rekapitulace stavby'!E14</f>
        <v>dle VŘ</v>
      </c>
      <c r="F20" s="415"/>
      <c r="G20" s="415"/>
      <c r="H20" s="415"/>
      <c r="I20" s="111" t="s">
        <v>26</v>
      </c>
      <c r="J20" s="102" t="str">
        <f>'Rekapitulace stavby'!AN14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29</v>
      </c>
      <c r="E22" s="33"/>
      <c r="F22" s="33"/>
      <c r="G22" s="33"/>
      <c r="H22" s="33"/>
      <c r="I22" s="111" t="s">
        <v>24</v>
      </c>
      <c r="J22" s="102" t="str">
        <f>IF('Rekapitulace stavby'!AN16="","",'Rekapitulace stavby'!AN16)</f>
        <v/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tr">
        <f>IF('Rekapitulace stavby'!E17="","",'Rekapitulace stavby'!E17)</f>
        <v>Jiří Preisler a Petr Holan</v>
      </c>
      <c r="F23" s="33"/>
      <c r="G23" s="33"/>
      <c r="H23" s="33"/>
      <c r="I23" s="111" t="s">
        <v>26</v>
      </c>
      <c r="J23" s="102" t="str">
        <f>IF('Rekapitulace stavby'!AN17="","",'Rekapitulace stavby'!AN17)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32</v>
      </c>
      <c r="E25" s="33"/>
      <c r="F25" s="33"/>
      <c r="G25" s="33"/>
      <c r="H25" s="33"/>
      <c r="I25" s="111" t="s">
        <v>24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26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34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416" t="s">
        <v>17</v>
      </c>
      <c r="F29" s="416"/>
      <c r="G29" s="416"/>
      <c r="H29" s="416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36</v>
      </c>
      <c r="E32" s="33"/>
      <c r="F32" s="33"/>
      <c r="G32" s="33"/>
      <c r="H32" s="33"/>
      <c r="I32" s="33"/>
      <c r="J32" s="119">
        <f>ROUND(J97,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0" t="s">
        <v>38</v>
      </c>
      <c r="G34" s="33"/>
      <c r="H34" s="33"/>
      <c r="I34" s="120" t="s">
        <v>37</v>
      </c>
      <c r="J34" s="120" t="s">
        <v>39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1" t="s">
        <v>40</v>
      </c>
      <c r="E35" s="111" t="s">
        <v>41</v>
      </c>
      <c r="F35" s="122">
        <f>ROUND((SUM(BE97:BE265)),  2)</f>
        <v>0</v>
      </c>
      <c r="G35" s="33"/>
      <c r="H35" s="33"/>
      <c r="I35" s="123">
        <v>0.21</v>
      </c>
      <c r="J35" s="122">
        <f>ROUND(((SUM(BE97:BE265))*I35),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1" t="s">
        <v>42</v>
      </c>
      <c r="F36" s="122">
        <f>ROUND((SUM(BF97:BF265)),  2)</f>
        <v>0</v>
      </c>
      <c r="G36" s="33"/>
      <c r="H36" s="33"/>
      <c r="I36" s="123">
        <v>0.15</v>
      </c>
      <c r="J36" s="122">
        <f>ROUND(((SUM(BF97:BF265))*I36),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ROUND((SUM(BG97:BG265)),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1" t="s">
        <v>44</v>
      </c>
      <c r="F38" s="122">
        <f>ROUND((SUM(BH97:BH265)),  2)</f>
        <v>0</v>
      </c>
      <c r="G38" s="33"/>
      <c r="H38" s="33"/>
      <c r="I38" s="123">
        <v>0.15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45</v>
      </c>
      <c r="F39" s="122">
        <f>ROUND((SUM(BI97:BI265)),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customHeight="1">
      <c r="A47" s="33"/>
      <c r="B47" s="34"/>
      <c r="C47" s="25" t="s">
        <v>101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14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409" t="str">
        <f>E7</f>
        <v>ZŠ Pionýrů 1614, Sokolov - Bezbariérové zpřístupnění pavilonu D - verze schodolez</v>
      </c>
      <c r="F50" s="410"/>
      <c r="G50" s="410"/>
      <c r="H50" s="410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3"/>
      <c r="C51" s="30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3"/>
      <c r="B52" s="34"/>
      <c r="C52" s="35"/>
      <c r="D52" s="35"/>
      <c r="E52" s="409" t="s">
        <v>787</v>
      </c>
      <c r="F52" s="408"/>
      <c r="G52" s="408"/>
      <c r="H52" s="408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30" t="s">
        <v>788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customHeight="1">
      <c r="A54" s="33"/>
      <c r="B54" s="34"/>
      <c r="C54" s="35"/>
      <c r="D54" s="35"/>
      <c r="E54" s="397" t="str">
        <f>E11</f>
        <v>2.2 - 2. oddělení</v>
      </c>
      <c r="F54" s="408"/>
      <c r="G54" s="408"/>
      <c r="H54" s="408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30" t="s">
        <v>19</v>
      </c>
      <c r="D56" s="35"/>
      <c r="E56" s="35"/>
      <c r="F56" s="28" t="str">
        <f>F14</f>
        <v xml:space="preserve"> </v>
      </c>
      <c r="G56" s="35"/>
      <c r="H56" s="35"/>
      <c r="I56" s="30" t="s">
        <v>21</v>
      </c>
      <c r="J56" s="58" t="str">
        <f>IF(J14="","",J14)</f>
        <v>26. 10. 2023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customHeight="1">
      <c r="A58" s="33"/>
      <c r="B58" s="34"/>
      <c r="C58" s="30" t="s">
        <v>23</v>
      </c>
      <c r="D58" s="35"/>
      <c r="E58" s="35"/>
      <c r="F58" s="28" t="str">
        <f>E17</f>
        <v>Město Sokolov</v>
      </c>
      <c r="G58" s="35"/>
      <c r="H58" s="35"/>
      <c r="I58" s="30" t="s">
        <v>29</v>
      </c>
      <c r="J58" s="31" t="str">
        <f>E23</f>
        <v>Jiří Preisler a Petr Holan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customHeight="1">
      <c r="A59" s="33"/>
      <c r="B59" s="34"/>
      <c r="C59" s="30" t="s">
        <v>27</v>
      </c>
      <c r="D59" s="35"/>
      <c r="E59" s="35"/>
      <c r="F59" s="28" t="str">
        <f>IF(E20="","",E20)</f>
        <v>dle VŘ</v>
      </c>
      <c r="G59" s="35"/>
      <c r="H59" s="35"/>
      <c r="I59" s="30" t="s">
        <v>32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35" t="s">
        <v>102</v>
      </c>
      <c r="D61" s="136"/>
      <c r="E61" s="136"/>
      <c r="F61" s="136"/>
      <c r="G61" s="136"/>
      <c r="H61" s="136"/>
      <c r="I61" s="136"/>
      <c r="J61" s="137" t="s">
        <v>103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customHeight="1">
      <c r="A63" s="33"/>
      <c r="B63" s="34"/>
      <c r="C63" s="138" t="s">
        <v>68</v>
      </c>
      <c r="D63" s="35"/>
      <c r="E63" s="35"/>
      <c r="F63" s="35"/>
      <c r="G63" s="35"/>
      <c r="H63" s="35"/>
      <c r="I63" s="35"/>
      <c r="J63" s="76">
        <f>J97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9" t="s">
        <v>104</v>
      </c>
    </row>
    <row r="64" spans="1:47" s="9" customFormat="1" ht="24.95" customHeight="1">
      <c r="B64" s="139"/>
      <c r="C64" s="140"/>
      <c r="D64" s="141" t="s">
        <v>105</v>
      </c>
      <c r="E64" s="142"/>
      <c r="F64" s="142"/>
      <c r="G64" s="142"/>
      <c r="H64" s="142"/>
      <c r="I64" s="142"/>
      <c r="J64" s="143">
        <f>J98</f>
        <v>0</v>
      </c>
      <c r="K64" s="140"/>
      <c r="L64" s="144"/>
    </row>
    <row r="65" spans="1:31" s="10" customFormat="1" ht="19.899999999999999" customHeight="1">
      <c r="B65" s="145"/>
      <c r="C65" s="96"/>
      <c r="D65" s="146" t="s">
        <v>790</v>
      </c>
      <c r="E65" s="147"/>
      <c r="F65" s="147"/>
      <c r="G65" s="147"/>
      <c r="H65" s="147"/>
      <c r="I65" s="147"/>
      <c r="J65" s="148">
        <f>J99</f>
        <v>0</v>
      </c>
      <c r="K65" s="96"/>
      <c r="L65" s="149"/>
    </row>
    <row r="66" spans="1:31" s="10" customFormat="1" ht="19.899999999999999" customHeight="1">
      <c r="B66" s="145"/>
      <c r="C66" s="96"/>
      <c r="D66" s="146" t="s">
        <v>791</v>
      </c>
      <c r="E66" s="147"/>
      <c r="F66" s="147"/>
      <c r="G66" s="147"/>
      <c r="H66" s="147"/>
      <c r="I66" s="147"/>
      <c r="J66" s="148">
        <f>J121</f>
        <v>0</v>
      </c>
      <c r="K66" s="96"/>
      <c r="L66" s="149"/>
    </row>
    <row r="67" spans="1:31" s="10" customFormat="1" ht="19.899999999999999" customHeight="1">
      <c r="B67" s="145"/>
      <c r="C67" s="96"/>
      <c r="D67" s="146" t="s">
        <v>113</v>
      </c>
      <c r="E67" s="147"/>
      <c r="F67" s="147"/>
      <c r="G67" s="147"/>
      <c r="H67" s="147"/>
      <c r="I67" s="147"/>
      <c r="J67" s="148">
        <f>J137</f>
        <v>0</v>
      </c>
      <c r="K67" s="96"/>
      <c r="L67" s="149"/>
    </row>
    <row r="68" spans="1:31" s="10" customFormat="1" ht="19.899999999999999" customHeight="1">
      <c r="B68" s="145"/>
      <c r="C68" s="96"/>
      <c r="D68" s="146" t="s">
        <v>114</v>
      </c>
      <c r="E68" s="147"/>
      <c r="F68" s="147"/>
      <c r="G68" s="147"/>
      <c r="H68" s="147"/>
      <c r="I68" s="147"/>
      <c r="J68" s="148">
        <f>J150</f>
        <v>0</v>
      </c>
      <c r="K68" s="96"/>
      <c r="L68" s="149"/>
    </row>
    <row r="69" spans="1:31" s="9" customFormat="1" ht="24.95" customHeight="1">
      <c r="B69" s="139"/>
      <c r="C69" s="140"/>
      <c r="D69" s="141" t="s">
        <v>115</v>
      </c>
      <c r="E69" s="142"/>
      <c r="F69" s="142"/>
      <c r="G69" s="142"/>
      <c r="H69" s="142"/>
      <c r="I69" s="142"/>
      <c r="J69" s="143">
        <f>J153</f>
        <v>0</v>
      </c>
      <c r="K69" s="140"/>
      <c r="L69" s="144"/>
    </row>
    <row r="70" spans="1:31" s="10" customFormat="1" ht="19.899999999999999" customHeight="1">
      <c r="B70" s="145"/>
      <c r="C70" s="96"/>
      <c r="D70" s="146" t="s">
        <v>119</v>
      </c>
      <c r="E70" s="147"/>
      <c r="F70" s="147"/>
      <c r="G70" s="147"/>
      <c r="H70" s="147"/>
      <c r="I70" s="147"/>
      <c r="J70" s="148">
        <f>J154</f>
        <v>0</v>
      </c>
      <c r="K70" s="96"/>
      <c r="L70" s="149"/>
    </row>
    <row r="71" spans="1:31" s="10" customFormat="1" ht="19.899999999999999" customHeight="1">
      <c r="B71" s="145"/>
      <c r="C71" s="96"/>
      <c r="D71" s="146" t="s">
        <v>120</v>
      </c>
      <c r="E71" s="147"/>
      <c r="F71" s="147"/>
      <c r="G71" s="147"/>
      <c r="H71" s="147"/>
      <c r="I71" s="147"/>
      <c r="J71" s="148">
        <f>J168</f>
        <v>0</v>
      </c>
      <c r="K71" s="96"/>
      <c r="L71" s="149"/>
    </row>
    <row r="72" spans="1:31" s="10" customFormat="1" ht="19.899999999999999" customHeight="1">
      <c r="B72" s="145"/>
      <c r="C72" s="96"/>
      <c r="D72" s="146" t="s">
        <v>121</v>
      </c>
      <c r="E72" s="147"/>
      <c r="F72" s="147"/>
      <c r="G72" s="147"/>
      <c r="H72" s="147"/>
      <c r="I72" s="147"/>
      <c r="J72" s="148">
        <f>J178</f>
        <v>0</v>
      </c>
      <c r="K72" s="96"/>
      <c r="L72" s="149"/>
    </row>
    <row r="73" spans="1:31" s="10" customFormat="1" ht="19.899999999999999" customHeight="1">
      <c r="B73" s="145"/>
      <c r="C73" s="96"/>
      <c r="D73" s="146" t="s">
        <v>125</v>
      </c>
      <c r="E73" s="147"/>
      <c r="F73" s="147"/>
      <c r="G73" s="147"/>
      <c r="H73" s="147"/>
      <c r="I73" s="147"/>
      <c r="J73" s="148">
        <f>J192</f>
        <v>0</v>
      </c>
      <c r="K73" s="96"/>
      <c r="L73" s="149"/>
    </row>
    <row r="74" spans="1:31" s="10" customFormat="1" ht="19.899999999999999" customHeight="1">
      <c r="B74" s="145"/>
      <c r="C74" s="96"/>
      <c r="D74" s="146" t="s">
        <v>126</v>
      </c>
      <c r="E74" s="147"/>
      <c r="F74" s="147"/>
      <c r="G74" s="147"/>
      <c r="H74" s="147"/>
      <c r="I74" s="147"/>
      <c r="J74" s="148">
        <f>J214</f>
        <v>0</v>
      </c>
      <c r="K74" s="96"/>
      <c r="L74" s="149"/>
    </row>
    <row r="75" spans="1:31" s="10" customFormat="1" ht="19.899999999999999" customHeight="1">
      <c r="B75" s="145"/>
      <c r="C75" s="96"/>
      <c r="D75" s="146" t="s">
        <v>793</v>
      </c>
      <c r="E75" s="147"/>
      <c r="F75" s="147"/>
      <c r="G75" s="147"/>
      <c r="H75" s="147"/>
      <c r="I75" s="147"/>
      <c r="J75" s="148">
        <f>J260</f>
        <v>0</v>
      </c>
      <c r="K75" s="96"/>
      <c r="L75" s="149"/>
    </row>
    <row r="76" spans="1:31" s="2" customFormat="1" ht="21.7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5" t="s">
        <v>128</v>
      </c>
      <c r="D82" s="35"/>
      <c r="E82" s="35"/>
      <c r="F82" s="35"/>
      <c r="G82" s="35"/>
      <c r="H82" s="35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409" t="str">
        <f>E7</f>
        <v>ZŠ Pionýrů 1614, Sokolov - Bezbariérové zpřístupnění pavilonu D - verze schodolez</v>
      </c>
      <c r="F85" s="410"/>
      <c r="G85" s="410"/>
      <c r="H85" s="410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3"/>
      <c r="C86" s="30" t="s">
        <v>99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3"/>
      <c r="B87" s="34"/>
      <c r="C87" s="35"/>
      <c r="D87" s="35"/>
      <c r="E87" s="409" t="s">
        <v>787</v>
      </c>
      <c r="F87" s="408"/>
      <c r="G87" s="408"/>
      <c r="H87" s="408"/>
      <c r="I87" s="35"/>
      <c r="J87" s="35"/>
      <c r="K87" s="35"/>
      <c r="L87" s="112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30" t="s">
        <v>788</v>
      </c>
      <c r="D88" s="35"/>
      <c r="E88" s="35"/>
      <c r="F88" s="35"/>
      <c r="G88" s="35"/>
      <c r="H88" s="35"/>
      <c r="I88" s="35"/>
      <c r="J88" s="35"/>
      <c r="K88" s="35"/>
      <c r="L88" s="112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97" t="str">
        <f>E11</f>
        <v>2.2 - 2. oddělení</v>
      </c>
      <c r="F89" s="408"/>
      <c r="G89" s="408"/>
      <c r="H89" s="408"/>
      <c r="I89" s="35"/>
      <c r="J89" s="35"/>
      <c r="K89" s="35"/>
      <c r="L89" s="112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112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30" t="s">
        <v>19</v>
      </c>
      <c r="D91" s="35"/>
      <c r="E91" s="35"/>
      <c r="F91" s="28" t="str">
        <f>F14</f>
        <v xml:space="preserve"> </v>
      </c>
      <c r="G91" s="35"/>
      <c r="H91" s="35"/>
      <c r="I91" s="30" t="s">
        <v>21</v>
      </c>
      <c r="J91" s="58" t="str">
        <f>IF(J14="","",J14)</f>
        <v>26. 10. 2023</v>
      </c>
      <c r="K91" s="35"/>
      <c r="L91" s="112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112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30" t="s">
        <v>23</v>
      </c>
      <c r="D93" s="35"/>
      <c r="E93" s="35"/>
      <c r="F93" s="28" t="str">
        <f>E17</f>
        <v>Město Sokolov</v>
      </c>
      <c r="G93" s="35"/>
      <c r="H93" s="35"/>
      <c r="I93" s="30" t="s">
        <v>29</v>
      </c>
      <c r="J93" s="31" t="str">
        <f>E23</f>
        <v>Jiří Preisler a Petr Holan</v>
      </c>
      <c r="K93" s="35"/>
      <c r="L93" s="112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30" t="s">
        <v>27</v>
      </c>
      <c r="D94" s="35"/>
      <c r="E94" s="35"/>
      <c r="F94" s="28" t="str">
        <f>IF(E20="","",E20)</f>
        <v>dle VŘ</v>
      </c>
      <c r="G94" s="35"/>
      <c r="H94" s="35"/>
      <c r="I94" s="30" t="s">
        <v>32</v>
      </c>
      <c r="J94" s="31" t="str">
        <f>E26</f>
        <v xml:space="preserve"> </v>
      </c>
      <c r="K94" s="35"/>
      <c r="L94" s="112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112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11" customFormat="1" ht="29.25" customHeight="1">
      <c r="A96" s="150"/>
      <c r="B96" s="151"/>
      <c r="C96" s="152" t="s">
        <v>129</v>
      </c>
      <c r="D96" s="153" t="s">
        <v>55</v>
      </c>
      <c r="E96" s="153" t="s">
        <v>51</v>
      </c>
      <c r="F96" s="153" t="s">
        <v>52</v>
      </c>
      <c r="G96" s="153" t="s">
        <v>130</v>
      </c>
      <c r="H96" s="153" t="s">
        <v>131</v>
      </c>
      <c r="I96" s="153" t="s">
        <v>132</v>
      </c>
      <c r="J96" s="153" t="s">
        <v>103</v>
      </c>
      <c r="K96" s="154" t="s">
        <v>133</v>
      </c>
      <c r="L96" s="155"/>
      <c r="M96" s="67" t="s">
        <v>17</v>
      </c>
      <c r="N96" s="68" t="s">
        <v>40</v>
      </c>
      <c r="O96" s="68" t="s">
        <v>134</v>
      </c>
      <c r="P96" s="68" t="s">
        <v>135</v>
      </c>
      <c r="Q96" s="68" t="s">
        <v>136</v>
      </c>
      <c r="R96" s="68" t="s">
        <v>137</v>
      </c>
      <c r="S96" s="68" t="s">
        <v>138</v>
      </c>
      <c r="T96" s="69" t="s">
        <v>139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3"/>
      <c r="B97" s="34"/>
      <c r="C97" s="74" t="s">
        <v>140</v>
      </c>
      <c r="D97" s="35"/>
      <c r="E97" s="35"/>
      <c r="F97" s="35"/>
      <c r="G97" s="35"/>
      <c r="H97" s="35"/>
      <c r="I97" s="35"/>
      <c r="J97" s="156">
        <f>BK97</f>
        <v>0</v>
      </c>
      <c r="K97" s="35"/>
      <c r="L97" s="38"/>
      <c r="M97" s="70"/>
      <c r="N97" s="157"/>
      <c r="O97" s="71"/>
      <c r="P97" s="158">
        <f>P98+P153</f>
        <v>264.29579900000004</v>
      </c>
      <c r="Q97" s="71"/>
      <c r="R97" s="158">
        <f>R98+R153</f>
        <v>2.8900813200000002</v>
      </c>
      <c r="S97" s="71"/>
      <c r="T97" s="159">
        <f>T98+T153</f>
        <v>1.2570061699999999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9" t="s">
        <v>69</v>
      </c>
      <c r="AU97" s="19" t="s">
        <v>104</v>
      </c>
      <c r="BK97" s="160">
        <f>BK98+BK153</f>
        <v>0</v>
      </c>
    </row>
    <row r="98" spans="1:65" s="12" customFormat="1" ht="25.9" customHeight="1">
      <c r="B98" s="161"/>
      <c r="C98" s="162"/>
      <c r="D98" s="163" t="s">
        <v>69</v>
      </c>
      <c r="E98" s="164" t="s">
        <v>141</v>
      </c>
      <c r="F98" s="164" t="s">
        <v>142</v>
      </c>
      <c r="G98" s="162"/>
      <c r="H98" s="162"/>
      <c r="I98" s="162"/>
      <c r="J98" s="165">
        <f>BK98</f>
        <v>0</v>
      </c>
      <c r="K98" s="162"/>
      <c r="L98" s="166"/>
      <c r="M98" s="167"/>
      <c r="N98" s="168"/>
      <c r="O98" s="168"/>
      <c r="P98" s="169">
        <f>P99+P121+P137+P150</f>
        <v>118.64984800000001</v>
      </c>
      <c r="Q98" s="168"/>
      <c r="R98" s="169">
        <f>R99+R121+R137+R150</f>
        <v>2.0388051800000002</v>
      </c>
      <c r="S98" s="168"/>
      <c r="T98" s="170">
        <f>T99+T121+T137+T150</f>
        <v>1.02155</v>
      </c>
      <c r="AR98" s="171" t="s">
        <v>75</v>
      </c>
      <c r="AT98" s="172" t="s">
        <v>69</v>
      </c>
      <c r="AU98" s="172" t="s">
        <v>70</v>
      </c>
      <c r="AY98" s="171" t="s">
        <v>143</v>
      </c>
      <c r="BK98" s="173">
        <f>BK99+BK121+BK137+BK150</f>
        <v>0</v>
      </c>
    </row>
    <row r="99" spans="1:65" s="12" customFormat="1" ht="22.9" customHeight="1">
      <c r="B99" s="161"/>
      <c r="C99" s="162"/>
      <c r="D99" s="163" t="s">
        <v>69</v>
      </c>
      <c r="E99" s="174" t="s">
        <v>188</v>
      </c>
      <c r="F99" s="174" t="s">
        <v>794</v>
      </c>
      <c r="G99" s="162"/>
      <c r="H99" s="162"/>
      <c r="I99" s="162"/>
      <c r="J99" s="175">
        <f>BK99</f>
        <v>0</v>
      </c>
      <c r="K99" s="162"/>
      <c r="L99" s="166"/>
      <c r="M99" s="167"/>
      <c r="N99" s="168"/>
      <c r="O99" s="168"/>
      <c r="P99" s="169">
        <f>SUM(P100:P120)</f>
        <v>71.104874999999993</v>
      </c>
      <c r="Q99" s="168"/>
      <c r="R99" s="169">
        <f>SUM(R100:R120)</f>
        <v>2.0287983000000001</v>
      </c>
      <c r="S99" s="168"/>
      <c r="T99" s="170">
        <f>SUM(T100:T120)</f>
        <v>0</v>
      </c>
      <c r="AR99" s="171" t="s">
        <v>75</v>
      </c>
      <c r="AT99" s="172" t="s">
        <v>69</v>
      </c>
      <c r="AU99" s="172" t="s">
        <v>75</v>
      </c>
      <c r="AY99" s="171" t="s">
        <v>143</v>
      </c>
      <c r="BK99" s="173">
        <f>SUM(BK100:BK120)</f>
        <v>0</v>
      </c>
    </row>
    <row r="100" spans="1:65" s="2" customFormat="1" ht="21.75" customHeight="1">
      <c r="A100" s="33"/>
      <c r="B100" s="34"/>
      <c r="C100" s="176" t="s">
        <v>75</v>
      </c>
      <c r="D100" s="176" t="s">
        <v>145</v>
      </c>
      <c r="E100" s="177" t="s">
        <v>1060</v>
      </c>
      <c r="F100" s="178" t="s">
        <v>1061</v>
      </c>
      <c r="G100" s="179" t="s">
        <v>158</v>
      </c>
      <c r="H100" s="180">
        <v>58.863999999999997</v>
      </c>
      <c r="I100" s="366"/>
      <c r="J100" s="181">
        <f>ROUND(I100*H100,2)</f>
        <v>0</v>
      </c>
      <c r="K100" s="178" t="s">
        <v>149</v>
      </c>
      <c r="L100" s="38"/>
      <c r="M100" s="182" t="s">
        <v>17</v>
      </c>
      <c r="N100" s="183" t="s">
        <v>41</v>
      </c>
      <c r="O100" s="184">
        <v>0.04</v>
      </c>
      <c r="P100" s="184">
        <f>O100*H100</f>
        <v>2.3545599999999998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6" t="s">
        <v>257</v>
      </c>
      <c r="AT100" s="186" t="s">
        <v>145</v>
      </c>
      <c r="AU100" s="186" t="s">
        <v>79</v>
      </c>
      <c r="AY100" s="19" t="s">
        <v>143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75</v>
      </c>
      <c r="BK100" s="187">
        <f>ROUND(I100*H100,2)</f>
        <v>0</v>
      </c>
      <c r="BL100" s="19" t="s">
        <v>257</v>
      </c>
      <c r="BM100" s="186" t="s">
        <v>1062</v>
      </c>
    </row>
    <row r="101" spans="1:65" s="2" customFormat="1">
      <c r="A101" s="33"/>
      <c r="B101" s="34"/>
      <c r="C101" s="35"/>
      <c r="D101" s="188" t="s">
        <v>152</v>
      </c>
      <c r="E101" s="35"/>
      <c r="F101" s="189" t="s">
        <v>1063</v>
      </c>
      <c r="G101" s="35"/>
      <c r="H101" s="35"/>
      <c r="I101" s="35"/>
      <c r="J101" s="35"/>
      <c r="K101" s="35"/>
      <c r="L101" s="38"/>
      <c r="M101" s="190"/>
      <c r="N101" s="191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9" t="s">
        <v>152</v>
      </c>
      <c r="AU101" s="19" t="s">
        <v>79</v>
      </c>
    </row>
    <row r="102" spans="1:65" s="14" customFormat="1">
      <c r="B102" s="202"/>
      <c r="C102" s="203"/>
      <c r="D102" s="194" t="s">
        <v>154</v>
      </c>
      <c r="E102" s="204" t="s">
        <v>17</v>
      </c>
      <c r="F102" s="205" t="s">
        <v>1064</v>
      </c>
      <c r="G102" s="203"/>
      <c r="H102" s="206">
        <v>56.215000000000003</v>
      </c>
      <c r="I102" s="203"/>
      <c r="J102" s="203"/>
      <c r="K102" s="203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154</v>
      </c>
      <c r="AU102" s="211" t="s">
        <v>79</v>
      </c>
      <c r="AV102" s="14" t="s">
        <v>79</v>
      </c>
      <c r="AW102" s="14" t="s">
        <v>31</v>
      </c>
      <c r="AX102" s="14" t="s">
        <v>70</v>
      </c>
      <c r="AY102" s="211" t="s">
        <v>143</v>
      </c>
    </row>
    <row r="103" spans="1:65" s="14" customFormat="1">
      <c r="B103" s="202"/>
      <c r="C103" s="203"/>
      <c r="D103" s="194" t="s">
        <v>154</v>
      </c>
      <c r="E103" s="204" t="s">
        <v>17</v>
      </c>
      <c r="F103" s="205" t="s">
        <v>1065</v>
      </c>
      <c r="G103" s="203"/>
      <c r="H103" s="206">
        <v>1.9890000000000001</v>
      </c>
      <c r="I103" s="203"/>
      <c r="J103" s="203"/>
      <c r="K103" s="203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154</v>
      </c>
      <c r="AU103" s="211" t="s">
        <v>79</v>
      </c>
      <c r="AV103" s="14" t="s">
        <v>79</v>
      </c>
      <c r="AW103" s="14" t="s">
        <v>31</v>
      </c>
      <c r="AX103" s="14" t="s">
        <v>70</v>
      </c>
      <c r="AY103" s="211" t="s">
        <v>143</v>
      </c>
    </row>
    <row r="104" spans="1:65" s="14" customFormat="1">
      <c r="B104" s="202"/>
      <c r="C104" s="203"/>
      <c r="D104" s="194" t="s">
        <v>154</v>
      </c>
      <c r="E104" s="204" t="s">
        <v>17</v>
      </c>
      <c r="F104" s="205" t="s">
        <v>1066</v>
      </c>
      <c r="G104" s="203"/>
      <c r="H104" s="206">
        <v>0.66</v>
      </c>
      <c r="I104" s="203"/>
      <c r="J104" s="203"/>
      <c r="K104" s="203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154</v>
      </c>
      <c r="AU104" s="211" t="s">
        <v>79</v>
      </c>
      <c r="AV104" s="14" t="s">
        <v>79</v>
      </c>
      <c r="AW104" s="14" t="s">
        <v>31</v>
      </c>
      <c r="AX104" s="14" t="s">
        <v>70</v>
      </c>
      <c r="AY104" s="211" t="s">
        <v>143</v>
      </c>
    </row>
    <row r="105" spans="1:65" s="15" customFormat="1">
      <c r="B105" s="212"/>
      <c r="C105" s="213"/>
      <c r="D105" s="194" t="s">
        <v>154</v>
      </c>
      <c r="E105" s="214" t="s">
        <v>17</v>
      </c>
      <c r="F105" s="215" t="s">
        <v>181</v>
      </c>
      <c r="G105" s="213"/>
      <c r="H105" s="216">
        <v>58.863999999999997</v>
      </c>
      <c r="I105" s="213"/>
      <c r="J105" s="213"/>
      <c r="K105" s="213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154</v>
      </c>
      <c r="AU105" s="221" t="s">
        <v>79</v>
      </c>
      <c r="AV105" s="15" t="s">
        <v>150</v>
      </c>
      <c r="AW105" s="15" t="s">
        <v>31</v>
      </c>
      <c r="AX105" s="15" t="s">
        <v>75</v>
      </c>
      <c r="AY105" s="221" t="s">
        <v>143</v>
      </c>
    </row>
    <row r="106" spans="1:65" s="2" customFormat="1" ht="24.2" customHeight="1">
      <c r="A106" s="33"/>
      <c r="B106" s="34"/>
      <c r="C106" s="176" t="s">
        <v>79</v>
      </c>
      <c r="D106" s="176" t="s">
        <v>145</v>
      </c>
      <c r="E106" s="177" t="s">
        <v>205</v>
      </c>
      <c r="F106" s="178" t="s">
        <v>206</v>
      </c>
      <c r="G106" s="179" t="s">
        <v>158</v>
      </c>
      <c r="H106" s="180">
        <v>102.155</v>
      </c>
      <c r="I106" s="366"/>
      <c r="J106" s="181">
        <f>ROUND(I106*H106,2)</f>
        <v>0</v>
      </c>
      <c r="K106" s="178" t="s">
        <v>149</v>
      </c>
      <c r="L106" s="38"/>
      <c r="M106" s="182" t="s">
        <v>17</v>
      </c>
      <c r="N106" s="183" t="s">
        <v>41</v>
      </c>
      <c r="O106" s="184">
        <v>0.29699999999999999</v>
      </c>
      <c r="P106" s="184">
        <f>O106*H106</f>
        <v>30.340035</v>
      </c>
      <c r="Q106" s="184">
        <v>1.5599999999999999E-2</v>
      </c>
      <c r="R106" s="184">
        <f>Q106*H106</f>
        <v>1.593618</v>
      </c>
      <c r="S106" s="184">
        <v>0</v>
      </c>
      <c r="T106" s="18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6" t="s">
        <v>150</v>
      </c>
      <c r="AT106" s="186" t="s">
        <v>145</v>
      </c>
      <c r="AU106" s="186" t="s">
        <v>79</v>
      </c>
      <c r="AY106" s="19" t="s">
        <v>143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75</v>
      </c>
      <c r="BK106" s="187">
        <f>ROUND(I106*H106,2)</f>
        <v>0</v>
      </c>
      <c r="BL106" s="19" t="s">
        <v>150</v>
      </c>
      <c r="BM106" s="186" t="s">
        <v>795</v>
      </c>
    </row>
    <row r="107" spans="1:65" s="2" customFormat="1">
      <c r="A107" s="33"/>
      <c r="B107" s="34"/>
      <c r="C107" s="35"/>
      <c r="D107" s="188" t="s">
        <v>152</v>
      </c>
      <c r="E107" s="35"/>
      <c r="F107" s="189" t="s">
        <v>208</v>
      </c>
      <c r="G107" s="35"/>
      <c r="H107" s="35"/>
      <c r="I107" s="35"/>
      <c r="J107" s="35"/>
      <c r="K107" s="35"/>
      <c r="L107" s="38"/>
      <c r="M107" s="190"/>
      <c r="N107" s="191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9" t="s">
        <v>152</v>
      </c>
      <c r="AU107" s="19" t="s">
        <v>79</v>
      </c>
    </row>
    <row r="108" spans="1:65" s="14" customFormat="1">
      <c r="B108" s="202"/>
      <c r="C108" s="203"/>
      <c r="D108" s="194" t="s">
        <v>154</v>
      </c>
      <c r="E108" s="204" t="s">
        <v>17</v>
      </c>
      <c r="F108" s="205" t="s">
        <v>1067</v>
      </c>
      <c r="G108" s="203"/>
      <c r="H108" s="206">
        <v>106.009</v>
      </c>
      <c r="I108" s="203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154</v>
      </c>
      <c r="AU108" s="211" t="s">
        <v>79</v>
      </c>
      <c r="AV108" s="14" t="s">
        <v>79</v>
      </c>
      <c r="AW108" s="14" t="s">
        <v>31</v>
      </c>
      <c r="AX108" s="14" t="s">
        <v>70</v>
      </c>
      <c r="AY108" s="211" t="s">
        <v>143</v>
      </c>
    </row>
    <row r="109" spans="1:65" s="14" customFormat="1">
      <c r="B109" s="202"/>
      <c r="C109" s="203"/>
      <c r="D109" s="194" t="s">
        <v>154</v>
      </c>
      <c r="E109" s="204" t="s">
        <v>17</v>
      </c>
      <c r="F109" s="205" t="s">
        <v>1068</v>
      </c>
      <c r="G109" s="203"/>
      <c r="H109" s="206">
        <v>-13.992000000000001</v>
      </c>
      <c r="I109" s="203"/>
      <c r="J109" s="203"/>
      <c r="K109" s="203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154</v>
      </c>
      <c r="AU109" s="211" t="s">
        <v>79</v>
      </c>
      <c r="AV109" s="14" t="s">
        <v>79</v>
      </c>
      <c r="AW109" s="14" t="s">
        <v>31</v>
      </c>
      <c r="AX109" s="14" t="s">
        <v>70</v>
      </c>
      <c r="AY109" s="211" t="s">
        <v>143</v>
      </c>
    </row>
    <row r="110" spans="1:65" s="14" customFormat="1">
      <c r="B110" s="202"/>
      <c r="C110" s="203"/>
      <c r="D110" s="194" t="s">
        <v>154</v>
      </c>
      <c r="E110" s="204" t="s">
        <v>17</v>
      </c>
      <c r="F110" s="205" t="s">
        <v>1069</v>
      </c>
      <c r="G110" s="203"/>
      <c r="H110" s="206">
        <v>4.444</v>
      </c>
      <c r="I110" s="203"/>
      <c r="J110" s="203"/>
      <c r="K110" s="203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154</v>
      </c>
      <c r="AU110" s="211" t="s">
        <v>79</v>
      </c>
      <c r="AV110" s="14" t="s">
        <v>79</v>
      </c>
      <c r="AW110" s="14" t="s">
        <v>31</v>
      </c>
      <c r="AX110" s="14" t="s">
        <v>70</v>
      </c>
      <c r="AY110" s="211" t="s">
        <v>143</v>
      </c>
    </row>
    <row r="111" spans="1:65" s="14" customFormat="1">
      <c r="B111" s="202"/>
      <c r="C111" s="203"/>
      <c r="D111" s="194" t="s">
        <v>154</v>
      </c>
      <c r="E111" s="204" t="s">
        <v>17</v>
      </c>
      <c r="F111" s="205" t="s">
        <v>1070</v>
      </c>
      <c r="G111" s="203"/>
      <c r="H111" s="206">
        <v>2.472</v>
      </c>
      <c r="I111" s="203"/>
      <c r="J111" s="203"/>
      <c r="K111" s="203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154</v>
      </c>
      <c r="AU111" s="211" t="s">
        <v>79</v>
      </c>
      <c r="AV111" s="14" t="s">
        <v>79</v>
      </c>
      <c r="AW111" s="14" t="s">
        <v>31</v>
      </c>
      <c r="AX111" s="14" t="s">
        <v>70</v>
      </c>
      <c r="AY111" s="211" t="s">
        <v>143</v>
      </c>
    </row>
    <row r="112" spans="1:65" s="14" customFormat="1">
      <c r="B112" s="202"/>
      <c r="C112" s="203"/>
      <c r="D112" s="194" t="s">
        <v>154</v>
      </c>
      <c r="E112" s="204" t="s">
        <v>17</v>
      </c>
      <c r="F112" s="205" t="s">
        <v>1071</v>
      </c>
      <c r="G112" s="203"/>
      <c r="H112" s="206">
        <v>-1.8</v>
      </c>
      <c r="I112" s="203"/>
      <c r="J112" s="203"/>
      <c r="K112" s="203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154</v>
      </c>
      <c r="AU112" s="211" t="s">
        <v>79</v>
      </c>
      <c r="AV112" s="14" t="s">
        <v>79</v>
      </c>
      <c r="AW112" s="14" t="s">
        <v>31</v>
      </c>
      <c r="AX112" s="14" t="s">
        <v>70</v>
      </c>
      <c r="AY112" s="211" t="s">
        <v>143</v>
      </c>
    </row>
    <row r="113" spans="1:65" s="14" customFormat="1">
      <c r="B113" s="202"/>
      <c r="C113" s="203"/>
      <c r="D113" s="194" t="s">
        <v>154</v>
      </c>
      <c r="E113" s="204" t="s">
        <v>17</v>
      </c>
      <c r="F113" s="205" t="s">
        <v>1072</v>
      </c>
      <c r="G113" s="203"/>
      <c r="H113" s="206">
        <v>6.9420000000000002</v>
      </c>
      <c r="I113" s="203"/>
      <c r="J113" s="203"/>
      <c r="K113" s="203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154</v>
      </c>
      <c r="AU113" s="211" t="s">
        <v>79</v>
      </c>
      <c r="AV113" s="14" t="s">
        <v>79</v>
      </c>
      <c r="AW113" s="14" t="s">
        <v>31</v>
      </c>
      <c r="AX113" s="14" t="s">
        <v>70</v>
      </c>
      <c r="AY113" s="211" t="s">
        <v>143</v>
      </c>
    </row>
    <row r="114" spans="1:65" s="14" customFormat="1">
      <c r="B114" s="202"/>
      <c r="C114" s="203"/>
      <c r="D114" s="194" t="s">
        <v>154</v>
      </c>
      <c r="E114" s="204" t="s">
        <v>17</v>
      </c>
      <c r="F114" s="205" t="s">
        <v>1073</v>
      </c>
      <c r="G114" s="203"/>
      <c r="H114" s="206">
        <v>-1.92</v>
      </c>
      <c r="I114" s="203"/>
      <c r="J114" s="203"/>
      <c r="K114" s="203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154</v>
      </c>
      <c r="AU114" s="211" t="s">
        <v>79</v>
      </c>
      <c r="AV114" s="14" t="s">
        <v>79</v>
      </c>
      <c r="AW114" s="14" t="s">
        <v>31</v>
      </c>
      <c r="AX114" s="14" t="s">
        <v>70</v>
      </c>
      <c r="AY114" s="211" t="s">
        <v>143</v>
      </c>
    </row>
    <row r="115" spans="1:65" s="15" customFormat="1">
      <c r="B115" s="212"/>
      <c r="C115" s="213"/>
      <c r="D115" s="194" t="s">
        <v>154</v>
      </c>
      <c r="E115" s="214" t="s">
        <v>17</v>
      </c>
      <c r="F115" s="215" t="s">
        <v>181</v>
      </c>
      <c r="G115" s="213"/>
      <c r="H115" s="216">
        <v>102.15499999999999</v>
      </c>
      <c r="I115" s="213"/>
      <c r="J115" s="213"/>
      <c r="K115" s="213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154</v>
      </c>
      <c r="AU115" s="221" t="s">
        <v>79</v>
      </c>
      <c r="AV115" s="15" t="s">
        <v>150</v>
      </c>
      <c r="AW115" s="15" t="s">
        <v>31</v>
      </c>
      <c r="AX115" s="15" t="s">
        <v>75</v>
      </c>
      <c r="AY115" s="221" t="s">
        <v>143</v>
      </c>
    </row>
    <row r="116" spans="1:65" s="2" customFormat="1" ht="16.5" customHeight="1">
      <c r="A116" s="33"/>
      <c r="B116" s="34"/>
      <c r="C116" s="176" t="s">
        <v>95</v>
      </c>
      <c r="D116" s="176" t="s">
        <v>145</v>
      </c>
      <c r="E116" s="177" t="s">
        <v>244</v>
      </c>
      <c r="F116" s="178" t="s">
        <v>803</v>
      </c>
      <c r="G116" s="179" t="s">
        <v>158</v>
      </c>
      <c r="H116" s="180">
        <v>102.155</v>
      </c>
      <c r="I116" s="366"/>
      <c r="J116" s="181">
        <f>ROUND(I116*H116,2)</f>
        <v>0</v>
      </c>
      <c r="K116" s="178" t="s">
        <v>149</v>
      </c>
      <c r="L116" s="38"/>
      <c r="M116" s="182" t="s">
        <v>17</v>
      </c>
      <c r="N116" s="183" t="s">
        <v>41</v>
      </c>
      <c r="O116" s="184">
        <v>0.104</v>
      </c>
      <c r="P116" s="184">
        <f>O116*H116</f>
        <v>10.62412</v>
      </c>
      <c r="Q116" s="184">
        <v>2.5999999999999998E-4</v>
      </c>
      <c r="R116" s="184">
        <f>Q116*H116</f>
        <v>2.6560299999999998E-2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150</v>
      </c>
      <c r="AT116" s="186" t="s">
        <v>145</v>
      </c>
      <c r="AU116" s="186" t="s">
        <v>79</v>
      </c>
      <c r="AY116" s="19" t="s">
        <v>143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75</v>
      </c>
      <c r="BK116" s="187">
        <f>ROUND(I116*H116,2)</f>
        <v>0</v>
      </c>
      <c r="BL116" s="19" t="s">
        <v>150</v>
      </c>
      <c r="BM116" s="186" t="s">
        <v>804</v>
      </c>
    </row>
    <row r="117" spans="1:65" s="2" customFormat="1">
      <c r="A117" s="33"/>
      <c r="B117" s="34"/>
      <c r="C117" s="35"/>
      <c r="D117" s="188" t="s">
        <v>152</v>
      </c>
      <c r="E117" s="35"/>
      <c r="F117" s="189" t="s">
        <v>247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152</v>
      </c>
      <c r="AU117" s="19" t="s">
        <v>79</v>
      </c>
    </row>
    <row r="118" spans="1:65" s="14" customFormat="1">
      <c r="B118" s="202"/>
      <c r="C118" s="203"/>
      <c r="D118" s="194" t="s">
        <v>154</v>
      </c>
      <c r="E118" s="204" t="s">
        <v>17</v>
      </c>
      <c r="F118" s="205" t="s">
        <v>1074</v>
      </c>
      <c r="G118" s="203"/>
      <c r="H118" s="206">
        <v>102.155</v>
      </c>
      <c r="I118" s="203"/>
      <c r="J118" s="203"/>
      <c r="K118" s="203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154</v>
      </c>
      <c r="AU118" s="211" t="s">
        <v>79</v>
      </c>
      <c r="AV118" s="14" t="s">
        <v>79</v>
      </c>
      <c r="AW118" s="14" t="s">
        <v>31</v>
      </c>
      <c r="AX118" s="14" t="s">
        <v>75</v>
      </c>
      <c r="AY118" s="211" t="s">
        <v>143</v>
      </c>
    </row>
    <row r="119" spans="1:65" s="2" customFormat="1" ht="16.5" customHeight="1">
      <c r="A119" s="33"/>
      <c r="B119" s="34"/>
      <c r="C119" s="176" t="s">
        <v>150</v>
      </c>
      <c r="D119" s="176" t="s">
        <v>145</v>
      </c>
      <c r="E119" s="177" t="s">
        <v>251</v>
      </c>
      <c r="F119" s="178" t="s">
        <v>807</v>
      </c>
      <c r="G119" s="179" t="s">
        <v>158</v>
      </c>
      <c r="H119" s="180">
        <v>102.155</v>
      </c>
      <c r="I119" s="366"/>
      <c r="J119" s="181">
        <f>ROUND(I119*H119,2)</f>
        <v>0</v>
      </c>
      <c r="K119" s="178" t="s">
        <v>149</v>
      </c>
      <c r="L119" s="38"/>
      <c r="M119" s="182" t="s">
        <v>17</v>
      </c>
      <c r="N119" s="183" t="s">
        <v>41</v>
      </c>
      <c r="O119" s="184">
        <v>0.27200000000000002</v>
      </c>
      <c r="P119" s="184">
        <f>O119*H119</f>
        <v>27.786160000000002</v>
      </c>
      <c r="Q119" s="184">
        <v>4.0000000000000001E-3</v>
      </c>
      <c r="R119" s="184">
        <f>Q119*H119</f>
        <v>0.40862000000000004</v>
      </c>
      <c r="S119" s="184">
        <v>0</v>
      </c>
      <c r="T119" s="18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86" t="s">
        <v>150</v>
      </c>
      <c r="AT119" s="186" t="s">
        <v>145</v>
      </c>
      <c r="AU119" s="186" t="s">
        <v>79</v>
      </c>
      <c r="AY119" s="19" t="s">
        <v>143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75</v>
      </c>
      <c r="BK119" s="187">
        <f>ROUND(I119*H119,2)</f>
        <v>0</v>
      </c>
      <c r="BL119" s="19" t="s">
        <v>150</v>
      </c>
      <c r="BM119" s="186" t="s">
        <v>808</v>
      </c>
    </row>
    <row r="120" spans="1:65" s="2" customFormat="1">
      <c r="A120" s="33"/>
      <c r="B120" s="34"/>
      <c r="C120" s="35"/>
      <c r="D120" s="188" t="s">
        <v>152</v>
      </c>
      <c r="E120" s="35"/>
      <c r="F120" s="189" t="s">
        <v>254</v>
      </c>
      <c r="G120" s="35"/>
      <c r="H120" s="35"/>
      <c r="I120" s="35"/>
      <c r="J120" s="35"/>
      <c r="K120" s="35"/>
      <c r="L120" s="38"/>
      <c r="M120" s="190"/>
      <c r="N120" s="191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9" t="s">
        <v>152</v>
      </c>
      <c r="AU120" s="19" t="s">
        <v>79</v>
      </c>
    </row>
    <row r="121" spans="1:65" s="12" customFormat="1" ht="22.9" customHeight="1">
      <c r="B121" s="161"/>
      <c r="C121" s="162"/>
      <c r="D121" s="163" t="s">
        <v>69</v>
      </c>
      <c r="E121" s="174" t="s">
        <v>211</v>
      </c>
      <c r="F121" s="174" t="s">
        <v>816</v>
      </c>
      <c r="G121" s="162"/>
      <c r="H121" s="162"/>
      <c r="I121" s="162"/>
      <c r="J121" s="175">
        <f>BK121</f>
        <v>0</v>
      </c>
      <c r="K121" s="162"/>
      <c r="L121" s="166"/>
      <c r="M121" s="167"/>
      <c r="N121" s="168"/>
      <c r="O121" s="168"/>
      <c r="P121" s="169">
        <f>SUM(P122:P136)</f>
        <v>32.483232000000001</v>
      </c>
      <c r="Q121" s="168"/>
      <c r="R121" s="169">
        <f>SUM(R122:R136)</f>
        <v>1.0006879999999999E-2</v>
      </c>
      <c r="S121" s="168"/>
      <c r="T121" s="170">
        <f>SUM(T122:T136)</f>
        <v>1.02155</v>
      </c>
      <c r="AR121" s="171" t="s">
        <v>75</v>
      </c>
      <c r="AT121" s="172" t="s">
        <v>69</v>
      </c>
      <c r="AU121" s="172" t="s">
        <v>75</v>
      </c>
      <c r="AY121" s="171" t="s">
        <v>143</v>
      </c>
      <c r="BK121" s="173">
        <f>SUM(BK122:BK136)</f>
        <v>0</v>
      </c>
    </row>
    <row r="122" spans="1:65" s="2" customFormat="1" ht="16.5" customHeight="1">
      <c r="A122" s="33"/>
      <c r="B122" s="34"/>
      <c r="C122" s="176" t="s">
        <v>182</v>
      </c>
      <c r="D122" s="176" t="s">
        <v>145</v>
      </c>
      <c r="E122" s="177" t="s">
        <v>817</v>
      </c>
      <c r="F122" s="178" t="s">
        <v>818</v>
      </c>
      <c r="G122" s="179" t="s">
        <v>384</v>
      </c>
      <c r="H122" s="180">
        <v>1</v>
      </c>
      <c r="I122" s="366"/>
      <c r="J122" s="181">
        <f>ROUND(I122*H122,2)</f>
        <v>0</v>
      </c>
      <c r="K122" s="178" t="s">
        <v>17</v>
      </c>
      <c r="L122" s="38"/>
      <c r="M122" s="182" t="s">
        <v>17</v>
      </c>
      <c r="N122" s="183" t="s">
        <v>41</v>
      </c>
      <c r="O122" s="184">
        <v>0</v>
      </c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86" t="s">
        <v>150</v>
      </c>
      <c r="AT122" s="186" t="s">
        <v>145</v>
      </c>
      <c r="AU122" s="186" t="s">
        <v>79</v>
      </c>
      <c r="AY122" s="19" t="s">
        <v>143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75</v>
      </c>
      <c r="BK122" s="187">
        <f>ROUND(I122*H122,2)</f>
        <v>0</v>
      </c>
      <c r="BL122" s="19" t="s">
        <v>150</v>
      </c>
      <c r="BM122" s="186" t="s">
        <v>819</v>
      </c>
    </row>
    <row r="123" spans="1:65" s="2" customFormat="1" ht="24.2" customHeight="1">
      <c r="A123" s="33"/>
      <c r="B123" s="34"/>
      <c r="C123" s="176" t="s">
        <v>188</v>
      </c>
      <c r="D123" s="176" t="s">
        <v>145</v>
      </c>
      <c r="E123" s="177" t="s">
        <v>321</v>
      </c>
      <c r="F123" s="178" t="s">
        <v>322</v>
      </c>
      <c r="G123" s="179" t="s">
        <v>158</v>
      </c>
      <c r="H123" s="180">
        <v>102.155</v>
      </c>
      <c r="I123" s="366"/>
      <c r="J123" s="181">
        <f>ROUND(I123*H123,2)</f>
        <v>0</v>
      </c>
      <c r="K123" s="178" t="s">
        <v>149</v>
      </c>
      <c r="L123" s="38"/>
      <c r="M123" s="182" t="s">
        <v>17</v>
      </c>
      <c r="N123" s="183" t="s">
        <v>41</v>
      </c>
      <c r="O123" s="184">
        <v>0.08</v>
      </c>
      <c r="P123" s="184">
        <f>O123*H123</f>
        <v>8.1723999999999997</v>
      </c>
      <c r="Q123" s="184">
        <v>0</v>
      </c>
      <c r="R123" s="184">
        <f>Q123*H123</f>
        <v>0</v>
      </c>
      <c r="S123" s="184">
        <v>0.01</v>
      </c>
      <c r="T123" s="185">
        <f>S123*H123</f>
        <v>1.02155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6" t="s">
        <v>150</v>
      </c>
      <c r="AT123" s="186" t="s">
        <v>145</v>
      </c>
      <c r="AU123" s="186" t="s">
        <v>79</v>
      </c>
      <c r="AY123" s="19" t="s">
        <v>143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75</v>
      </c>
      <c r="BK123" s="187">
        <f>ROUND(I123*H123,2)</f>
        <v>0</v>
      </c>
      <c r="BL123" s="19" t="s">
        <v>150</v>
      </c>
      <c r="BM123" s="186" t="s">
        <v>829</v>
      </c>
    </row>
    <row r="124" spans="1:65" s="2" customFormat="1">
      <c r="A124" s="33"/>
      <c r="B124" s="34"/>
      <c r="C124" s="35"/>
      <c r="D124" s="188" t="s">
        <v>152</v>
      </c>
      <c r="E124" s="35"/>
      <c r="F124" s="189" t="s">
        <v>324</v>
      </c>
      <c r="G124" s="35"/>
      <c r="H124" s="35"/>
      <c r="I124" s="35"/>
      <c r="J124" s="35"/>
      <c r="K124" s="35"/>
      <c r="L124" s="38"/>
      <c r="M124" s="190"/>
      <c r="N124" s="19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152</v>
      </c>
      <c r="AU124" s="19" t="s">
        <v>79</v>
      </c>
    </row>
    <row r="125" spans="1:65" s="14" customFormat="1">
      <c r="B125" s="202"/>
      <c r="C125" s="203"/>
      <c r="D125" s="194" t="s">
        <v>154</v>
      </c>
      <c r="E125" s="204" t="s">
        <v>17</v>
      </c>
      <c r="F125" s="205" t="s">
        <v>1067</v>
      </c>
      <c r="G125" s="203"/>
      <c r="H125" s="206">
        <v>106.009</v>
      </c>
      <c r="I125" s="203"/>
      <c r="J125" s="203"/>
      <c r="K125" s="203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154</v>
      </c>
      <c r="AU125" s="211" t="s">
        <v>79</v>
      </c>
      <c r="AV125" s="14" t="s">
        <v>79</v>
      </c>
      <c r="AW125" s="14" t="s">
        <v>31</v>
      </c>
      <c r="AX125" s="14" t="s">
        <v>70</v>
      </c>
      <c r="AY125" s="211" t="s">
        <v>143</v>
      </c>
    </row>
    <row r="126" spans="1:65" s="14" customFormat="1">
      <c r="B126" s="202"/>
      <c r="C126" s="203"/>
      <c r="D126" s="194" t="s">
        <v>154</v>
      </c>
      <c r="E126" s="204" t="s">
        <v>17</v>
      </c>
      <c r="F126" s="205" t="s">
        <v>1068</v>
      </c>
      <c r="G126" s="203"/>
      <c r="H126" s="206">
        <v>-13.992000000000001</v>
      </c>
      <c r="I126" s="203"/>
      <c r="J126" s="203"/>
      <c r="K126" s="203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154</v>
      </c>
      <c r="AU126" s="211" t="s">
        <v>79</v>
      </c>
      <c r="AV126" s="14" t="s">
        <v>79</v>
      </c>
      <c r="AW126" s="14" t="s">
        <v>31</v>
      </c>
      <c r="AX126" s="14" t="s">
        <v>70</v>
      </c>
      <c r="AY126" s="211" t="s">
        <v>143</v>
      </c>
    </row>
    <row r="127" spans="1:65" s="14" customFormat="1">
      <c r="B127" s="202"/>
      <c r="C127" s="203"/>
      <c r="D127" s="194" t="s">
        <v>154</v>
      </c>
      <c r="E127" s="204" t="s">
        <v>17</v>
      </c>
      <c r="F127" s="205" t="s">
        <v>1069</v>
      </c>
      <c r="G127" s="203"/>
      <c r="H127" s="206">
        <v>4.444</v>
      </c>
      <c r="I127" s="203"/>
      <c r="J127" s="203"/>
      <c r="K127" s="203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154</v>
      </c>
      <c r="AU127" s="211" t="s">
        <v>79</v>
      </c>
      <c r="AV127" s="14" t="s">
        <v>79</v>
      </c>
      <c r="AW127" s="14" t="s">
        <v>31</v>
      </c>
      <c r="AX127" s="14" t="s">
        <v>70</v>
      </c>
      <c r="AY127" s="211" t="s">
        <v>143</v>
      </c>
    </row>
    <row r="128" spans="1:65" s="14" customFormat="1">
      <c r="B128" s="202"/>
      <c r="C128" s="203"/>
      <c r="D128" s="194" t="s">
        <v>154</v>
      </c>
      <c r="E128" s="204" t="s">
        <v>17</v>
      </c>
      <c r="F128" s="205" t="s">
        <v>1070</v>
      </c>
      <c r="G128" s="203"/>
      <c r="H128" s="206">
        <v>2.472</v>
      </c>
      <c r="I128" s="203"/>
      <c r="J128" s="203"/>
      <c r="K128" s="203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154</v>
      </c>
      <c r="AU128" s="211" t="s">
        <v>79</v>
      </c>
      <c r="AV128" s="14" t="s">
        <v>79</v>
      </c>
      <c r="AW128" s="14" t="s">
        <v>31</v>
      </c>
      <c r="AX128" s="14" t="s">
        <v>70</v>
      </c>
      <c r="AY128" s="211" t="s">
        <v>143</v>
      </c>
    </row>
    <row r="129" spans="1:65" s="14" customFormat="1">
      <c r="B129" s="202"/>
      <c r="C129" s="203"/>
      <c r="D129" s="194" t="s">
        <v>154</v>
      </c>
      <c r="E129" s="204" t="s">
        <v>17</v>
      </c>
      <c r="F129" s="205" t="s">
        <v>1071</v>
      </c>
      <c r="G129" s="203"/>
      <c r="H129" s="206">
        <v>-1.8</v>
      </c>
      <c r="I129" s="203"/>
      <c r="J129" s="203"/>
      <c r="K129" s="203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154</v>
      </c>
      <c r="AU129" s="211" t="s">
        <v>79</v>
      </c>
      <c r="AV129" s="14" t="s">
        <v>79</v>
      </c>
      <c r="AW129" s="14" t="s">
        <v>31</v>
      </c>
      <c r="AX129" s="14" t="s">
        <v>70</v>
      </c>
      <c r="AY129" s="211" t="s">
        <v>143</v>
      </c>
    </row>
    <row r="130" spans="1:65" s="14" customFormat="1">
      <c r="B130" s="202"/>
      <c r="C130" s="203"/>
      <c r="D130" s="194" t="s">
        <v>154</v>
      </c>
      <c r="E130" s="204" t="s">
        <v>17</v>
      </c>
      <c r="F130" s="205" t="s">
        <v>1072</v>
      </c>
      <c r="G130" s="203"/>
      <c r="H130" s="206">
        <v>6.9420000000000002</v>
      </c>
      <c r="I130" s="203"/>
      <c r="J130" s="203"/>
      <c r="K130" s="203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154</v>
      </c>
      <c r="AU130" s="211" t="s">
        <v>79</v>
      </c>
      <c r="AV130" s="14" t="s">
        <v>79</v>
      </c>
      <c r="AW130" s="14" t="s">
        <v>31</v>
      </c>
      <c r="AX130" s="14" t="s">
        <v>70</v>
      </c>
      <c r="AY130" s="211" t="s">
        <v>143</v>
      </c>
    </row>
    <row r="131" spans="1:65" s="14" customFormat="1">
      <c r="B131" s="202"/>
      <c r="C131" s="203"/>
      <c r="D131" s="194" t="s">
        <v>154</v>
      </c>
      <c r="E131" s="204" t="s">
        <v>17</v>
      </c>
      <c r="F131" s="205" t="s">
        <v>1073</v>
      </c>
      <c r="G131" s="203"/>
      <c r="H131" s="206">
        <v>-1.92</v>
      </c>
      <c r="I131" s="203"/>
      <c r="J131" s="203"/>
      <c r="K131" s="203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154</v>
      </c>
      <c r="AU131" s="211" t="s">
        <v>79</v>
      </c>
      <c r="AV131" s="14" t="s">
        <v>79</v>
      </c>
      <c r="AW131" s="14" t="s">
        <v>31</v>
      </c>
      <c r="AX131" s="14" t="s">
        <v>70</v>
      </c>
      <c r="AY131" s="211" t="s">
        <v>143</v>
      </c>
    </row>
    <row r="132" spans="1:65" s="15" customFormat="1">
      <c r="B132" s="212"/>
      <c r="C132" s="213"/>
      <c r="D132" s="194" t="s">
        <v>154</v>
      </c>
      <c r="E132" s="214" t="s">
        <v>17</v>
      </c>
      <c r="F132" s="215" t="s">
        <v>181</v>
      </c>
      <c r="G132" s="213"/>
      <c r="H132" s="216">
        <v>102.15499999999999</v>
      </c>
      <c r="I132" s="213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154</v>
      </c>
      <c r="AU132" s="221" t="s">
        <v>79</v>
      </c>
      <c r="AV132" s="15" t="s">
        <v>150</v>
      </c>
      <c r="AW132" s="15" t="s">
        <v>31</v>
      </c>
      <c r="AX132" s="15" t="s">
        <v>75</v>
      </c>
      <c r="AY132" s="221" t="s">
        <v>143</v>
      </c>
    </row>
    <row r="133" spans="1:65" s="2" customFormat="1" ht="24.2" customHeight="1">
      <c r="A133" s="33"/>
      <c r="B133" s="34"/>
      <c r="C133" s="176" t="s">
        <v>199</v>
      </c>
      <c r="D133" s="176" t="s">
        <v>145</v>
      </c>
      <c r="E133" s="177" t="s">
        <v>270</v>
      </c>
      <c r="F133" s="178" t="s">
        <v>271</v>
      </c>
      <c r="G133" s="179" t="s">
        <v>158</v>
      </c>
      <c r="H133" s="180">
        <v>58.863999999999997</v>
      </c>
      <c r="I133" s="366"/>
      <c r="J133" s="181">
        <f>ROUND(I133*H133,2)</f>
        <v>0</v>
      </c>
      <c r="K133" s="178" t="s">
        <v>149</v>
      </c>
      <c r="L133" s="38"/>
      <c r="M133" s="182" t="s">
        <v>17</v>
      </c>
      <c r="N133" s="183" t="s">
        <v>41</v>
      </c>
      <c r="O133" s="184">
        <v>0.105</v>
      </c>
      <c r="P133" s="184">
        <f>O133*H133</f>
        <v>6.1807199999999991</v>
      </c>
      <c r="Q133" s="184">
        <v>1.2999999999999999E-4</v>
      </c>
      <c r="R133" s="184">
        <f>Q133*H133</f>
        <v>7.6523199999999989E-3</v>
      </c>
      <c r="S133" s="184">
        <v>0</v>
      </c>
      <c r="T133" s="18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6" t="s">
        <v>150</v>
      </c>
      <c r="AT133" s="186" t="s">
        <v>145</v>
      </c>
      <c r="AU133" s="186" t="s">
        <v>79</v>
      </c>
      <c r="AY133" s="19" t="s">
        <v>143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75</v>
      </c>
      <c r="BK133" s="187">
        <f>ROUND(I133*H133,2)</f>
        <v>0</v>
      </c>
      <c r="BL133" s="19" t="s">
        <v>150</v>
      </c>
      <c r="BM133" s="186" t="s">
        <v>833</v>
      </c>
    </row>
    <row r="134" spans="1:65" s="2" customFormat="1">
      <c r="A134" s="33"/>
      <c r="B134" s="34"/>
      <c r="C134" s="35"/>
      <c r="D134" s="188" t="s">
        <v>152</v>
      </c>
      <c r="E134" s="35"/>
      <c r="F134" s="189" t="s">
        <v>273</v>
      </c>
      <c r="G134" s="35"/>
      <c r="H134" s="35"/>
      <c r="I134" s="35"/>
      <c r="J134" s="35"/>
      <c r="K134" s="35"/>
      <c r="L134" s="38"/>
      <c r="M134" s="190"/>
      <c r="N134" s="191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9" t="s">
        <v>152</v>
      </c>
      <c r="AU134" s="19" t="s">
        <v>79</v>
      </c>
    </row>
    <row r="135" spans="1:65" s="2" customFormat="1" ht="24.2" customHeight="1">
      <c r="A135" s="33"/>
      <c r="B135" s="34"/>
      <c r="C135" s="176" t="s">
        <v>204</v>
      </c>
      <c r="D135" s="176" t="s">
        <v>145</v>
      </c>
      <c r="E135" s="177" t="s">
        <v>277</v>
      </c>
      <c r="F135" s="178" t="s">
        <v>834</v>
      </c>
      <c r="G135" s="179" t="s">
        <v>158</v>
      </c>
      <c r="H135" s="180">
        <v>58.863999999999997</v>
      </c>
      <c r="I135" s="366"/>
      <c r="J135" s="181">
        <f>ROUND(I135*H135,2)</f>
        <v>0</v>
      </c>
      <c r="K135" s="178" t="s">
        <v>149</v>
      </c>
      <c r="L135" s="38"/>
      <c r="M135" s="182" t="s">
        <v>17</v>
      </c>
      <c r="N135" s="183" t="s">
        <v>41</v>
      </c>
      <c r="O135" s="184">
        <v>0.308</v>
      </c>
      <c r="P135" s="184">
        <f>O135*H135</f>
        <v>18.130112</v>
      </c>
      <c r="Q135" s="184">
        <v>4.0000000000000003E-5</v>
      </c>
      <c r="R135" s="184">
        <f>Q135*H135</f>
        <v>2.3545599999999999E-3</v>
      </c>
      <c r="S135" s="184">
        <v>0</v>
      </c>
      <c r="T135" s="18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6" t="s">
        <v>150</v>
      </c>
      <c r="AT135" s="186" t="s">
        <v>145</v>
      </c>
      <c r="AU135" s="186" t="s">
        <v>79</v>
      </c>
      <c r="AY135" s="19" t="s">
        <v>143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75</v>
      </c>
      <c r="BK135" s="187">
        <f>ROUND(I135*H135,2)</f>
        <v>0</v>
      </c>
      <c r="BL135" s="19" t="s">
        <v>150</v>
      </c>
      <c r="BM135" s="186" t="s">
        <v>835</v>
      </c>
    </row>
    <row r="136" spans="1:65" s="2" customFormat="1">
      <c r="A136" s="33"/>
      <c r="B136" s="34"/>
      <c r="C136" s="35"/>
      <c r="D136" s="188" t="s">
        <v>152</v>
      </c>
      <c r="E136" s="35"/>
      <c r="F136" s="189" t="s">
        <v>280</v>
      </c>
      <c r="G136" s="35"/>
      <c r="H136" s="35"/>
      <c r="I136" s="35"/>
      <c r="J136" s="35"/>
      <c r="K136" s="35"/>
      <c r="L136" s="38"/>
      <c r="M136" s="190"/>
      <c r="N136" s="191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9" t="s">
        <v>152</v>
      </c>
      <c r="AU136" s="19" t="s">
        <v>79</v>
      </c>
    </row>
    <row r="137" spans="1:65" s="12" customFormat="1" ht="22.9" customHeight="1">
      <c r="B137" s="161"/>
      <c r="C137" s="162"/>
      <c r="D137" s="163" t="s">
        <v>69</v>
      </c>
      <c r="E137" s="174" t="s">
        <v>344</v>
      </c>
      <c r="F137" s="174" t="s">
        <v>345</v>
      </c>
      <c r="G137" s="162"/>
      <c r="H137" s="162"/>
      <c r="I137" s="162"/>
      <c r="J137" s="175">
        <f>BK137</f>
        <v>0</v>
      </c>
      <c r="K137" s="162"/>
      <c r="L137" s="166"/>
      <c r="M137" s="167"/>
      <c r="N137" s="168"/>
      <c r="O137" s="168"/>
      <c r="P137" s="169">
        <f>SUM(P138:P149)</f>
        <v>5.723120999999999</v>
      </c>
      <c r="Q137" s="168"/>
      <c r="R137" s="169">
        <f>SUM(R138:R149)</f>
        <v>0</v>
      </c>
      <c r="S137" s="168"/>
      <c r="T137" s="170">
        <f>SUM(T138:T149)</f>
        <v>0</v>
      </c>
      <c r="AR137" s="171" t="s">
        <v>75</v>
      </c>
      <c r="AT137" s="172" t="s">
        <v>69</v>
      </c>
      <c r="AU137" s="172" t="s">
        <v>75</v>
      </c>
      <c r="AY137" s="171" t="s">
        <v>143</v>
      </c>
      <c r="BK137" s="173">
        <f>SUM(BK138:BK149)</f>
        <v>0</v>
      </c>
    </row>
    <row r="138" spans="1:65" s="2" customFormat="1" ht="16.5" customHeight="1">
      <c r="A138" s="33"/>
      <c r="B138" s="34"/>
      <c r="C138" s="176" t="s">
        <v>211</v>
      </c>
      <c r="D138" s="176" t="s">
        <v>145</v>
      </c>
      <c r="E138" s="177" t="s">
        <v>836</v>
      </c>
      <c r="F138" s="178" t="s">
        <v>837</v>
      </c>
      <c r="G138" s="179" t="s">
        <v>349</v>
      </c>
      <c r="H138" s="180">
        <v>1.2569999999999999</v>
      </c>
      <c r="I138" s="366"/>
      <c r="J138" s="181">
        <f>ROUND(I138*H138,2)</f>
        <v>0</v>
      </c>
      <c r="K138" s="178" t="s">
        <v>149</v>
      </c>
      <c r="L138" s="38"/>
      <c r="M138" s="182" t="s">
        <v>17</v>
      </c>
      <c r="N138" s="183" t="s">
        <v>41</v>
      </c>
      <c r="O138" s="184">
        <v>0.13600000000000001</v>
      </c>
      <c r="P138" s="184">
        <f>O138*H138</f>
        <v>0.17095199999999999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6" t="s">
        <v>150</v>
      </c>
      <c r="AT138" s="186" t="s">
        <v>145</v>
      </c>
      <c r="AU138" s="186" t="s">
        <v>79</v>
      </c>
      <c r="AY138" s="19" t="s">
        <v>143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75</v>
      </c>
      <c r="BK138" s="187">
        <f>ROUND(I138*H138,2)</f>
        <v>0</v>
      </c>
      <c r="BL138" s="19" t="s">
        <v>150</v>
      </c>
      <c r="BM138" s="186" t="s">
        <v>838</v>
      </c>
    </row>
    <row r="139" spans="1:65" s="2" customFormat="1">
      <c r="A139" s="33"/>
      <c r="B139" s="34"/>
      <c r="C139" s="35"/>
      <c r="D139" s="188" t="s">
        <v>152</v>
      </c>
      <c r="E139" s="35"/>
      <c r="F139" s="189" t="s">
        <v>839</v>
      </c>
      <c r="G139" s="35"/>
      <c r="H139" s="35"/>
      <c r="I139" s="35"/>
      <c r="J139" s="35"/>
      <c r="K139" s="35"/>
      <c r="L139" s="38"/>
      <c r="M139" s="190"/>
      <c r="N139" s="191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9" t="s">
        <v>152</v>
      </c>
      <c r="AU139" s="19" t="s">
        <v>79</v>
      </c>
    </row>
    <row r="140" spans="1:65" s="2" customFormat="1" ht="24.2" customHeight="1">
      <c r="A140" s="33"/>
      <c r="B140" s="34"/>
      <c r="C140" s="176" t="s">
        <v>217</v>
      </c>
      <c r="D140" s="176" t="s">
        <v>145</v>
      </c>
      <c r="E140" s="177" t="s">
        <v>840</v>
      </c>
      <c r="F140" s="178" t="s">
        <v>841</v>
      </c>
      <c r="G140" s="179" t="s">
        <v>349</v>
      </c>
      <c r="H140" s="180">
        <v>1.2569999999999999</v>
      </c>
      <c r="I140" s="366"/>
      <c r="J140" s="181">
        <f>ROUND(I140*H140,2)</f>
        <v>0</v>
      </c>
      <c r="K140" s="178" t="s">
        <v>149</v>
      </c>
      <c r="L140" s="38"/>
      <c r="M140" s="182" t="s">
        <v>17</v>
      </c>
      <c r="N140" s="183" t="s">
        <v>41</v>
      </c>
      <c r="O140" s="184">
        <v>4.25</v>
      </c>
      <c r="P140" s="184">
        <f>O140*H140</f>
        <v>5.3422499999999999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6" t="s">
        <v>150</v>
      </c>
      <c r="AT140" s="186" t="s">
        <v>145</v>
      </c>
      <c r="AU140" s="186" t="s">
        <v>79</v>
      </c>
      <c r="AY140" s="19" t="s">
        <v>143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75</v>
      </c>
      <c r="BK140" s="187">
        <f>ROUND(I140*H140,2)</f>
        <v>0</v>
      </c>
      <c r="BL140" s="19" t="s">
        <v>150</v>
      </c>
      <c r="BM140" s="186" t="s">
        <v>842</v>
      </c>
    </row>
    <row r="141" spans="1:65" s="2" customFormat="1">
      <c r="A141" s="33"/>
      <c r="B141" s="34"/>
      <c r="C141" s="35"/>
      <c r="D141" s="188" t="s">
        <v>152</v>
      </c>
      <c r="E141" s="35"/>
      <c r="F141" s="189" t="s">
        <v>843</v>
      </c>
      <c r="G141" s="35"/>
      <c r="H141" s="35"/>
      <c r="I141" s="35"/>
      <c r="J141" s="35"/>
      <c r="K141" s="35"/>
      <c r="L141" s="38"/>
      <c r="M141" s="190"/>
      <c r="N141" s="191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9" t="s">
        <v>152</v>
      </c>
      <c r="AU141" s="19" t="s">
        <v>79</v>
      </c>
    </row>
    <row r="142" spans="1:65" s="2" customFormat="1" ht="21.75" customHeight="1">
      <c r="A142" s="33"/>
      <c r="B142" s="34"/>
      <c r="C142" s="176" t="s">
        <v>224</v>
      </c>
      <c r="D142" s="176" t="s">
        <v>145</v>
      </c>
      <c r="E142" s="177" t="s">
        <v>353</v>
      </c>
      <c r="F142" s="178" t="s">
        <v>354</v>
      </c>
      <c r="G142" s="179" t="s">
        <v>349</v>
      </c>
      <c r="H142" s="180">
        <v>1.2569999999999999</v>
      </c>
      <c r="I142" s="366"/>
      <c r="J142" s="181">
        <f>ROUND(I142*H142,2)</f>
        <v>0</v>
      </c>
      <c r="K142" s="178" t="s">
        <v>149</v>
      </c>
      <c r="L142" s="38"/>
      <c r="M142" s="182" t="s">
        <v>17</v>
      </c>
      <c r="N142" s="183" t="s">
        <v>41</v>
      </c>
      <c r="O142" s="184">
        <v>0.125</v>
      </c>
      <c r="P142" s="184">
        <f>O142*H142</f>
        <v>0.15712499999999999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6" t="s">
        <v>150</v>
      </c>
      <c r="AT142" s="186" t="s">
        <v>145</v>
      </c>
      <c r="AU142" s="186" t="s">
        <v>79</v>
      </c>
      <c r="AY142" s="19" t="s">
        <v>143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75</v>
      </c>
      <c r="BK142" s="187">
        <f>ROUND(I142*H142,2)</f>
        <v>0</v>
      </c>
      <c r="BL142" s="19" t="s">
        <v>150</v>
      </c>
      <c r="BM142" s="186" t="s">
        <v>844</v>
      </c>
    </row>
    <row r="143" spans="1:65" s="2" customFormat="1">
      <c r="A143" s="33"/>
      <c r="B143" s="34"/>
      <c r="C143" s="35"/>
      <c r="D143" s="188" t="s">
        <v>152</v>
      </c>
      <c r="E143" s="35"/>
      <c r="F143" s="189" t="s">
        <v>356</v>
      </c>
      <c r="G143" s="35"/>
      <c r="H143" s="35"/>
      <c r="I143" s="35"/>
      <c r="J143" s="35"/>
      <c r="K143" s="35"/>
      <c r="L143" s="38"/>
      <c r="M143" s="190"/>
      <c r="N143" s="191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9" t="s">
        <v>152</v>
      </c>
      <c r="AU143" s="19" t="s">
        <v>79</v>
      </c>
    </row>
    <row r="144" spans="1:65" s="2" customFormat="1" ht="24.2" customHeight="1">
      <c r="A144" s="33"/>
      <c r="B144" s="34"/>
      <c r="C144" s="176" t="s">
        <v>230</v>
      </c>
      <c r="D144" s="176" t="s">
        <v>145</v>
      </c>
      <c r="E144" s="177" t="s">
        <v>358</v>
      </c>
      <c r="F144" s="178" t="s">
        <v>359</v>
      </c>
      <c r="G144" s="179" t="s">
        <v>349</v>
      </c>
      <c r="H144" s="180">
        <v>8.7989999999999995</v>
      </c>
      <c r="I144" s="366"/>
      <c r="J144" s="181">
        <f>ROUND(I144*H144,2)</f>
        <v>0</v>
      </c>
      <c r="K144" s="178" t="s">
        <v>149</v>
      </c>
      <c r="L144" s="38"/>
      <c r="M144" s="182" t="s">
        <v>17</v>
      </c>
      <c r="N144" s="183" t="s">
        <v>41</v>
      </c>
      <c r="O144" s="184">
        <v>6.0000000000000001E-3</v>
      </c>
      <c r="P144" s="184">
        <f>O144*H144</f>
        <v>5.2794000000000001E-2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6" t="s">
        <v>150</v>
      </c>
      <c r="AT144" s="186" t="s">
        <v>145</v>
      </c>
      <c r="AU144" s="186" t="s">
        <v>79</v>
      </c>
      <c r="AY144" s="19" t="s">
        <v>143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75</v>
      </c>
      <c r="BK144" s="187">
        <f>ROUND(I144*H144,2)</f>
        <v>0</v>
      </c>
      <c r="BL144" s="19" t="s">
        <v>150</v>
      </c>
      <c r="BM144" s="186" t="s">
        <v>845</v>
      </c>
    </row>
    <row r="145" spans="1:65" s="2" customFormat="1">
      <c r="A145" s="33"/>
      <c r="B145" s="34"/>
      <c r="C145" s="35"/>
      <c r="D145" s="188" t="s">
        <v>152</v>
      </c>
      <c r="E145" s="35"/>
      <c r="F145" s="189" t="s">
        <v>361</v>
      </c>
      <c r="G145" s="35"/>
      <c r="H145" s="35"/>
      <c r="I145" s="35"/>
      <c r="J145" s="35"/>
      <c r="K145" s="35"/>
      <c r="L145" s="38"/>
      <c r="M145" s="190"/>
      <c r="N145" s="191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9" t="s">
        <v>152</v>
      </c>
      <c r="AU145" s="19" t="s">
        <v>79</v>
      </c>
    </row>
    <row r="146" spans="1:65" s="14" customFormat="1">
      <c r="B146" s="202"/>
      <c r="C146" s="203"/>
      <c r="D146" s="194" t="s">
        <v>154</v>
      </c>
      <c r="E146" s="204" t="s">
        <v>17</v>
      </c>
      <c r="F146" s="205" t="s">
        <v>1075</v>
      </c>
      <c r="G146" s="203"/>
      <c r="H146" s="206">
        <v>8.7989999999999995</v>
      </c>
      <c r="I146" s="203"/>
      <c r="J146" s="203"/>
      <c r="K146" s="203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154</v>
      </c>
      <c r="AU146" s="211" t="s">
        <v>79</v>
      </c>
      <c r="AV146" s="14" t="s">
        <v>79</v>
      </c>
      <c r="AW146" s="14" t="s">
        <v>31</v>
      </c>
      <c r="AX146" s="14" t="s">
        <v>75</v>
      </c>
      <c r="AY146" s="211" t="s">
        <v>143</v>
      </c>
    </row>
    <row r="147" spans="1:65" s="2" customFormat="1" ht="24.2" customHeight="1">
      <c r="A147" s="33"/>
      <c r="B147" s="34"/>
      <c r="C147" s="176" t="s">
        <v>236</v>
      </c>
      <c r="D147" s="176" t="s">
        <v>145</v>
      </c>
      <c r="E147" s="177" t="s">
        <v>366</v>
      </c>
      <c r="F147" s="178" t="s">
        <v>367</v>
      </c>
      <c r="G147" s="179" t="s">
        <v>349</v>
      </c>
      <c r="H147" s="180">
        <v>1.2569999999999999</v>
      </c>
      <c r="I147" s="366"/>
      <c r="J147" s="181">
        <f>ROUND(I147*H147,2)</f>
        <v>0</v>
      </c>
      <c r="K147" s="178" t="s">
        <v>149</v>
      </c>
      <c r="L147" s="38"/>
      <c r="M147" s="182" t="s">
        <v>17</v>
      </c>
      <c r="N147" s="183" t="s">
        <v>41</v>
      </c>
      <c r="O147" s="184">
        <v>0</v>
      </c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6" t="s">
        <v>150</v>
      </c>
      <c r="AT147" s="186" t="s">
        <v>145</v>
      </c>
      <c r="AU147" s="186" t="s">
        <v>79</v>
      </c>
      <c r="AY147" s="19" t="s">
        <v>143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75</v>
      </c>
      <c r="BK147" s="187">
        <f>ROUND(I147*H147,2)</f>
        <v>0</v>
      </c>
      <c r="BL147" s="19" t="s">
        <v>150</v>
      </c>
      <c r="BM147" s="186" t="s">
        <v>847</v>
      </c>
    </row>
    <row r="148" spans="1:65" s="2" customFormat="1">
      <c r="A148" s="33"/>
      <c r="B148" s="34"/>
      <c r="C148" s="35"/>
      <c r="D148" s="188" t="s">
        <v>152</v>
      </c>
      <c r="E148" s="35"/>
      <c r="F148" s="189" t="s">
        <v>369</v>
      </c>
      <c r="G148" s="35"/>
      <c r="H148" s="35"/>
      <c r="I148" s="35"/>
      <c r="J148" s="35"/>
      <c r="K148" s="35"/>
      <c r="L148" s="38"/>
      <c r="M148" s="190"/>
      <c r="N148" s="191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9" t="s">
        <v>152</v>
      </c>
      <c r="AU148" s="19" t="s">
        <v>79</v>
      </c>
    </row>
    <row r="149" spans="1:65" s="14" customFormat="1">
      <c r="B149" s="202"/>
      <c r="C149" s="203"/>
      <c r="D149" s="194" t="s">
        <v>154</v>
      </c>
      <c r="E149" s="204" t="s">
        <v>17</v>
      </c>
      <c r="F149" s="205" t="s">
        <v>1076</v>
      </c>
      <c r="G149" s="203"/>
      <c r="H149" s="206">
        <v>1.2569999999999999</v>
      </c>
      <c r="I149" s="203"/>
      <c r="J149" s="203"/>
      <c r="K149" s="203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154</v>
      </c>
      <c r="AU149" s="211" t="s">
        <v>79</v>
      </c>
      <c r="AV149" s="14" t="s">
        <v>79</v>
      </c>
      <c r="AW149" s="14" t="s">
        <v>31</v>
      </c>
      <c r="AX149" s="14" t="s">
        <v>75</v>
      </c>
      <c r="AY149" s="211" t="s">
        <v>143</v>
      </c>
    </row>
    <row r="150" spans="1:65" s="12" customFormat="1" ht="22.9" customHeight="1">
      <c r="B150" s="161"/>
      <c r="C150" s="162"/>
      <c r="D150" s="163" t="s">
        <v>69</v>
      </c>
      <c r="E150" s="174" t="s">
        <v>370</v>
      </c>
      <c r="F150" s="174" t="s">
        <v>371</v>
      </c>
      <c r="G150" s="162"/>
      <c r="H150" s="162"/>
      <c r="I150" s="162"/>
      <c r="J150" s="175">
        <f>BK150</f>
        <v>0</v>
      </c>
      <c r="K150" s="162"/>
      <c r="L150" s="166"/>
      <c r="M150" s="167"/>
      <c r="N150" s="168"/>
      <c r="O150" s="168"/>
      <c r="P150" s="169">
        <f>SUM(P151:P152)</f>
        <v>9.3386200000000006</v>
      </c>
      <c r="Q150" s="168"/>
      <c r="R150" s="169">
        <f>SUM(R151:R152)</f>
        <v>0</v>
      </c>
      <c r="S150" s="168"/>
      <c r="T150" s="170">
        <f>SUM(T151:T152)</f>
        <v>0</v>
      </c>
      <c r="AR150" s="171" t="s">
        <v>75</v>
      </c>
      <c r="AT150" s="172" t="s">
        <v>69</v>
      </c>
      <c r="AU150" s="172" t="s">
        <v>75</v>
      </c>
      <c r="AY150" s="171" t="s">
        <v>143</v>
      </c>
      <c r="BK150" s="173">
        <f>SUM(BK151:BK152)</f>
        <v>0</v>
      </c>
    </row>
    <row r="151" spans="1:65" s="2" customFormat="1" ht="33" customHeight="1">
      <c r="A151" s="33"/>
      <c r="B151" s="34"/>
      <c r="C151" s="176" t="s">
        <v>243</v>
      </c>
      <c r="D151" s="176" t="s">
        <v>145</v>
      </c>
      <c r="E151" s="177" t="s">
        <v>848</v>
      </c>
      <c r="F151" s="178" t="s">
        <v>849</v>
      </c>
      <c r="G151" s="179" t="s">
        <v>349</v>
      </c>
      <c r="H151" s="180">
        <v>2.0390000000000001</v>
      </c>
      <c r="I151" s="366"/>
      <c r="J151" s="181">
        <f>ROUND(I151*H151,2)</f>
        <v>0</v>
      </c>
      <c r="K151" s="178" t="s">
        <v>149</v>
      </c>
      <c r="L151" s="38"/>
      <c r="M151" s="182" t="s">
        <v>17</v>
      </c>
      <c r="N151" s="183" t="s">
        <v>41</v>
      </c>
      <c r="O151" s="184">
        <v>4.58</v>
      </c>
      <c r="P151" s="184">
        <f>O151*H151</f>
        <v>9.3386200000000006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150</v>
      </c>
      <c r="AT151" s="186" t="s">
        <v>145</v>
      </c>
      <c r="AU151" s="186" t="s">
        <v>79</v>
      </c>
      <c r="AY151" s="19" t="s">
        <v>143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75</v>
      </c>
      <c r="BK151" s="187">
        <f>ROUND(I151*H151,2)</f>
        <v>0</v>
      </c>
      <c r="BL151" s="19" t="s">
        <v>150</v>
      </c>
      <c r="BM151" s="186" t="s">
        <v>850</v>
      </c>
    </row>
    <row r="152" spans="1:65" s="2" customFormat="1">
      <c r="A152" s="33"/>
      <c r="B152" s="34"/>
      <c r="C152" s="35"/>
      <c r="D152" s="188" t="s">
        <v>152</v>
      </c>
      <c r="E152" s="35"/>
      <c r="F152" s="189" t="s">
        <v>851</v>
      </c>
      <c r="G152" s="35"/>
      <c r="H152" s="35"/>
      <c r="I152" s="35"/>
      <c r="J152" s="35"/>
      <c r="K152" s="35"/>
      <c r="L152" s="38"/>
      <c r="M152" s="190"/>
      <c r="N152" s="191"/>
      <c r="O152" s="63"/>
      <c r="P152" s="63"/>
      <c r="Q152" s="63"/>
      <c r="R152" s="63"/>
      <c r="S152" s="63"/>
      <c r="T152" s="64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9" t="s">
        <v>152</v>
      </c>
      <c r="AU152" s="19" t="s">
        <v>79</v>
      </c>
    </row>
    <row r="153" spans="1:65" s="12" customFormat="1" ht="25.9" customHeight="1">
      <c r="B153" s="161"/>
      <c r="C153" s="162"/>
      <c r="D153" s="163" t="s">
        <v>69</v>
      </c>
      <c r="E153" s="164" t="s">
        <v>377</v>
      </c>
      <c r="F153" s="164" t="s">
        <v>378</v>
      </c>
      <c r="G153" s="162"/>
      <c r="H153" s="162"/>
      <c r="I153" s="162"/>
      <c r="J153" s="165">
        <f>BK153</f>
        <v>0</v>
      </c>
      <c r="K153" s="162"/>
      <c r="L153" s="166"/>
      <c r="M153" s="167"/>
      <c r="N153" s="168"/>
      <c r="O153" s="168"/>
      <c r="P153" s="169">
        <f>P154+P168+P178+P192+P214+P260</f>
        <v>145.64595100000003</v>
      </c>
      <c r="Q153" s="168"/>
      <c r="R153" s="169">
        <f>R154+R168+R178+R192+R214+R260</f>
        <v>0.85127614000000007</v>
      </c>
      <c r="S153" s="168"/>
      <c r="T153" s="170">
        <f>T154+T168+T178+T192+T214+T260</f>
        <v>0.23545616999999996</v>
      </c>
      <c r="AR153" s="171" t="s">
        <v>79</v>
      </c>
      <c r="AT153" s="172" t="s">
        <v>69</v>
      </c>
      <c r="AU153" s="172" t="s">
        <v>70</v>
      </c>
      <c r="AY153" s="171" t="s">
        <v>143</v>
      </c>
      <c r="BK153" s="173">
        <f>BK154+BK168+BK178+BK192+BK214+BK260</f>
        <v>0</v>
      </c>
    </row>
    <row r="154" spans="1:65" s="12" customFormat="1" ht="22.9" customHeight="1">
      <c r="B154" s="161"/>
      <c r="C154" s="162"/>
      <c r="D154" s="163" t="s">
        <v>69</v>
      </c>
      <c r="E154" s="174" t="s">
        <v>529</v>
      </c>
      <c r="F154" s="174" t="s">
        <v>530</v>
      </c>
      <c r="G154" s="162"/>
      <c r="H154" s="162"/>
      <c r="I154" s="162"/>
      <c r="J154" s="175">
        <f>BK154</f>
        <v>0</v>
      </c>
      <c r="K154" s="162"/>
      <c r="L154" s="166"/>
      <c r="M154" s="167"/>
      <c r="N154" s="168"/>
      <c r="O154" s="168"/>
      <c r="P154" s="169">
        <f>SUM(P155:P167)</f>
        <v>14.606</v>
      </c>
      <c r="Q154" s="168"/>
      <c r="R154" s="169">
        <f>SUM(R155:R167)</f>
        <v>7.1760000000000001E-3</v>
      </c>
      <c r="S154" s="168"/>
      <c r="T154" s="170">
        <f>SUM(T155:T167)</f>
        <v>0</v>
      </c>
      <c r="AR154" s="171" t="s">
        <v>79</v>
      </c>
      <c r="AT154" s="172" t="s">
        <v>69</v>
      </c>
      <c r="AU154" s="172" t="s">
        <v>75</v>
      </c>
      <c r="AY154" s="171" t="s">
        <v>143</v>
      </c>
      <c r="BK154" s="173">
        <f>SUM(BK155:BK167)</f>
        <v>0</v>
      </c>
    </row>
    <row r="155" spans="1:65" s="2" customFormat="1" ht="24.2" customHeight="1">
      <c r="A155" s="33"/>
      <c r="B155" s="34"/>
      <c r="C155" s="176" t="s">
        <v>8</v>
      </c>
      <c r="D155" s="176" t="s">
        <v>145</v>
      </c>
      <c r="E155" s="177" t="s">
        <v>532</v>
      </c>
      <c r="F155" s="178" t="s">
        <v>852</v>
      </c>
      <c r="G155" s="179" t="s">
        <v>384</v>
      </c>
      <c r="H155" s="180">
        <v>1</v>
      </c>
      <c r="I155" s="366"/>
      <c r="J155" s="181">
        <f>ROUND(I155*H155,2)</f>
        <v>0</v>
      </c>
      <c r="K155" s="178" t="s">
        <v>17</v>
      </c>
      <c r="L155" s="38"/>
      <c r="M155" s="182" t="s">
        <v>17</v>
      </c>
      <c r="N155" s="183" t="s">
        <v>41</v>
      </c>
      <c r="O155" s="184">
        <v>0</v>
      </c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257</v>
      </c>
      <c r="AT155" s="186" t="s">
        <v>145</v>
      </c>
      <c r="AU155" s="186" t="s">
        <v>79</v>
      </c>
      <c r="AY155" s="19" t="s">
        <v>143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75</v>
      </c>
      <c r="BK155" s="187">
        <f>ROUND(I155*H155,2)</f>
        <v>0</v>
      </c>
      <c r="BL155" s="19" t="s">
        <v>257</v>
      </c>
      <c r="BM155" s="186" t="s">
        <v>1077</v>
      </c>
    </row>
    <row r="156" spans="1:65" s="2" customFormat="1" ht="21.75" customHeight="1">
      <c r="A156" s="33"/>
      <c r="B156" s="34"/>
      <c r="C156" s="176" t="s">
        <v>257</v>
      </c>
      <c r="D156" s="176" t="s">
        <v>145</v>
      </c>
      <c r="E156" s="177" t="s">
        <v>535</v>
      </c>
      <c r="F156" s="178" t="s">
        <v>854</v>
      </c>
      <c r="G156" s="179" t="s">
        <v>384</v>
      </c>
      <c r="H156" s="180">
        <v>1</v>
      </c>
      <c r="I156" s="366"/>
      <c r="J156" s="181">
        <f>ROUND(I156*H156,2)</f>
        <v>0</v>
      </c>
      <c r="K156" s="178" t="s">
        <v>17</v>
      </c>
      <c r="L156" s="38"/>
      <c r="M156" s="182" t="s">
        <v>17</v>
      </c>
      <c r="N156" s="183" t="s">
        <v>41</v>
      </c>
      <c r="O156" s="184">
        <v>0</v>
      </c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257</v>
      </c>
      <c r="AT156" s="186" t="s">
        <v>145</v>
      </c>
      <c r="AU156" s="186" t="s">
        <v>79</v>
      </c>
      <c r="AY156" s="19" t="s">
        <v>143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75</v>
      </c>
      <c r="BK156" s="187">
        <f>ROUND(I156*H156,2)</f>
        <v>0</v>
      </c>
      <c r="BL156" s="19" t="s">
        <v>257</v>
      </c>
      <c r="BM156" s="186" t="s">
        <v>1078</v>
      </c>
    </row>
    <row r="157" spans="1:65" s="2" customFormat="1" ht="24.2" customHeight="1">
      <c r="A157" s="33"/>
      <c r="B157" s="34"/>
      <c r="C157" s="176" t="s">
        <v>262</v>
      </c>
      <c r="D157" s="176" t="s">
        <v>145</v>
      </c>
      <c r="E157" s="177" t="s">
        <v>856</v>
      </c>
      <c r="F157" s="178" t="s">
        <v>857</v>
      </c>
      <c r="G157" s="179" t="s">
        <v>164</v>
      </c>
      <c r="H157" s="180">
        <v>48</v>
      </c>
      <c r="I157" s="366"/>
      <c r="J157" s="181">
        <f>ROUND(I157*H157,2)</f>
        <v>0</v>
      </c>
      <c r="K157" s="178" t="s">
        <v>149</v>
      </c>
      <c r="L157" s="38"/>
      <c r="M157" s="182" t="s">
        <v>17</v>
      </c>
      <c r="N157" s="183" t="s">
        <v>41</v>
      </c>
      <c r="O157" s="184">
        <v>4.5999999999999999E-2</v>
      </c>
      <c r="P157" s="184">
        <f>O157*H157</f>
        <v>2.2080000000000002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257</v>
      </c>
      <c r="AT157" s="186" t="s">
        <v>145</v>
      </c>
      <c r="AU157" s="186" t="s">
        <v>79</v>
      </c>
      <c r="AY157" s="19" t="s">
        <v>143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75</v>
      </c>
      <c r="BK157" s="187">
        <f>ROUND(I157*H157,2)</f>
        <v>0</v>
      </c>
      <c r="BL157" s="19" t="s">
        <v>257</v>
      </c>
      <c r="BM157" s="186" t="s">
        <v>1079</v>
      </c>
    </row>
    <row r="158" spans="1:65" s="2" customFormat="1">
      <c r="A158" s="33"/>
      <c r="B158" s="34"/>
      <c r="C158" s="35"/>
      <c r="D158" s="188" t="s">
        <v>152</v>
      </c>
      <c r="E158" s="35"/>
      <c r="F158" s="189" t="s">
        <v>859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152</v>
      </c>
      <c r="AU158" s="19" t="s">
        <v>79</v>
      </c>
    </row>
    <row r="159" spans="1:65" s="2" customFormat="1" ht="24.2" customHeight="1">
      <c r="A159" s="33"/>
      <c r="B159" s="34"/>
      <c r="C159" s="222" t="s">
        <v>269</v>
      </c>
      <c r="D159" s="222" t="s">
        <v>263</v>
      </c>
      <c r="E159" s="223" t="s">
        <v>860</v>
      </c>
      <c r="F159" s="224" t="s">
        <v>1454</v>
      </c>
      <c r="G159" s="225" t="s">
        <v>164</v>
      </c>
      <c r="H159" s="226">
        <v>55.2</v>
      </c>
      <c r="I159" s="367"/>
      <c r="J159" s="227">
        <f>ROUND(I159*H159,2)</f>
        <v>0</v>
      </c>
      <c r="K159" s="224" t="s">
        <v>149</v>
      </c>
      <c r="L159" s="228"/>
      <c r="M159" s="229" t="s">
        <v>17</v>
      </c>
      <c r="N159" s="230" t="s">
        <v>41</v>
      </c>
      <c r="O159" s="184">
        <v>0</v>
      </c>
      <c r="P159" s="184">
        <f>O159*H159</f>
        <v>0</v>
      </c>
      <c r="Q159" s="184">
        <v>1.2999999999999999E-4</v>
      </c>
      <c r="R159" s="184">
        <f>Q159*H159</f>
        <v>7.1760000000000001E-3</v>
      </c>
      <c r="S159" s="184">
        <v>0</v>
      </c>
      <c r="T159" s="18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357</v>
      </c>
      <c r="AT159" s="186" t="s">
        <v>263</v>
      </c>
      <c r="AU159" s="186" t="s">
        <v>79</v>
      </c>
      <c r="AY159" s="19" t="s">
        <v>143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75</v>
      </c>
      <c r="BK159" s="187">
        <f>ROUND(I159*H159,2)</f>
        <v>0</v>
      </c>
      <c r="BL159" s="19" t="s">
        <v>257</v>
      </c>
      <c r="BM159" s="186" t="s">
        <v>1080</v>
      </c>
    </row>
    <row r="160" spans="1:65" s="14" customFormat="1">
      <c r="B160" s="202"/>
      <c r="C160" s="203"/>
      <c r="D160" s="194" t="s">
        <v>154</v>
      </c>
      <c r="E160" s="203"/>
      <c r="F160" s="205" t="s">
        <v>1081</v>
      </c>
      <c r="G160" s="203"/>
      <c r="H160" s="206">
        <v>55.2</v>
      </c>
      <c r="I160" s="203"/>
      <c r="J160" s="203"/>
      <c r="K160" s="203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154</v>
      </c>
      <c r="AU160" s="211" t="s">
        <v>79</v>
      </c>
      <c r="AV160" s="14" t="s">
        <v>79</v>
      </c>
      <c r="AW160" s="14" t="s">
        <v>4</v>
      </c>
      <c r="AX160" s="14" t="s">
        <v>75</v>
      </c>
      <c r="AY160" s="211" t="s">
        <v>143</v>
      </c>
    </row>
    <row r="161" spans="1:65" s="2" customFormat="1" ht="16.5" customHeight="1">
      <c r="A161" s="33"/>
      <c r="B161" s="34"/>
      <c r="C161" s="176" t="s">
        <v>276</v>
      </c>
      <c r="D161" s="176" t="s">
        <v>145</v>
      </c>
      <c r="E161" s="177" t="s">
        <v>863</v>
      </c>
      <c r="F161" s="178" t="s">
        <v>864</v>
      </c>
      <c r="G161" s="179" t="s">
        <v>148</v>
      </c>
      <c r="H161" s="180">
        <v>9</v>
      </c>
      <c r="I161" s="366"/>
      <c r="J161" s="181">
        <f>ROUND(I161*H161,2)</f>
        <v>0</v>
      </c>
      <c r="K161" s="178" t="s">
        <v>17</v>
      </c>
      <c r="L161" s="38"/>
      <c r="M161" s="182" t="s">
        <v>17</v>
      </c>
      <c r="N161" s="183" t="s">
        <v>41</v>
      </c>
      <c r="O161" s="184">
        <v>0</v>
      </c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6" t="s">
        <v>257</v>
      </c>
      <c r="AT161" s="186" t="s">
        <v>145</v>
      </c>
      <c r="AU161" s="186" t="s">
        <v>79</v>
      </c>
      <c r="AY161" s="19" t="s">
        <v>143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75</v>
      </c>
      <c r="BK161" s="187">
        <f>ROUND(I161*H161,2)</f>
        <v>0</v>
      </c>
      <c r="BL161" s="19" t="s">
        <v>257</v>
      </c>
      <c r="BM161" s="186" t="s">
        <v>1082</v>
      </c>
    </row>
    <row r="162" spans="1:65" s="2" customFormat="1" ht="126.75">
      <c r="A162" s="33"/>
      <c r="B162" s="34"/>
      <c r="C162" s="35"/>
      <c r="D162" s="194" t="s">
        <v>362</v>
      </c>
      <c r="E162" s="35"/>
      <c r="F162" s="231" t="s">
        <v>1453</v>
      </c>
      <c r="G162" s="35"/>
      <c r="H162" s="35"/>
      <c r="I162" s="35"/>
      <c r="J162" s="35"/>
      <c r="K162" s="35"/>
      <c r="L162" s="38"/>
      <c r="M162" s="190"/>
      <c r="N162" s="191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9" t="s">
        <v>362</v>
      </c>
      <c r="AU162" s="19" t="s">
        <v>79</v>
      </c>
    </row>
    <row r="163" spans="1:65" s="2" customFormat="1" ht="16.5" customHeight="1">
      <c r="A163" s="33"/>
      <c r="B163" s="34"/>
      <c r="C163" s="176" t="s">
        <v>281</v>
      </c>
      <c r="D163" s="176" t="s">
        <v>145</v>
      </c>
      <c r="E163" s="177" t="s">
        <v>866</v>
      </c>
      <c r="F163" s="178" t="s">
        <v>867</v>
      </c>
      <c r="G163" s="179" t="s">
        <v>384</v>
      </c>
      <c r="H163" s="180">
        <v>1</v>
      </c>
      <c r="I163" s="366"/>
      <c r="J163" s="181">
        <f>ROUND(I163*H163,2)</f>
        <v>0</v>
      </c>
      <c r="K163" s="178" t="s">
        <v>17</v>
      </c>
      <c r="L163" s="38"/>
      <c r="M163" s="182" t="s">
        <v>17</v>
      </c>
      <c r="N163" s="183" t="s">
        <v>41</v>
      </c>
      <c r="O163" s="184">
        <v>0</v>
      </c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6" t="s">
        <v>257</v>
      </c>
      <c r="AT163" s="186" t="s">
        <v>145</v>
      </c>
      <c r="AU163" s="186" t="s">
        <v>79</v>
      </c>
      <c r="AY163" s="19" t="s">
        <v>143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75</v>
      </c>
      <c r="BK163" s="187">
        <f>ROUND(I163*H163,2)</f>
        <v>0</v>
      </c>
      <c r="BL163" s="19" t="s">
        <v>257</v>
      </c>
      <c r="BM163" s="186" t="s">
        <v>1083</v>
      </c>
    </row>
    <row r="164" spans="1:65" s="2" customFormat="1" ht="24.2" customHeight="1">
      <c r="A164" s="33"/>
      <c r="B164" s="34"/>
      <c r="C164" s="176" t="s">
        <v>7</v>
      </c>
      <c r="D164" s="176" t="s">
        <v>145</v>
      </c>
      <c r="E164" s="177" t="s">
        <v>869</v>
      </c>
      <c r="F164" s="178" t="s">
        <v>870</v>
      </c>
      <c r="G164" s="179" t="s">
        <v>148</v>
      </c>
      <c r="H164" s="180">
        <v>1</v>
      </c>
      <c r="I164" s="366"/>
      <c r="J164" s="181">
        <f>ROUND(I164*H164,2)</f>
        <v>0</v>
      </c>
      <c r="K164" s="178" t="s">
        <v>149</v>
      </c>
      <c r="L164" s="38"/>
      <c r="M164" s="182" t="s">
        <v>17</v>
      </c>
      <c r="N164" s="183" t="s">
        <v>41</v>
      </c>
      <c r="O164" s="184">
        <v>12.398</v>
      </c>
      <c r="P164" s="184">
        <f>O164*H164</f>
        <v>12.398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257</v>
      </c>
      <c r="AT164" s="186" t="s">
        <v>145</v>
      </c>
      <c r="AU164" s="186" t="s">
        <v>79</v>
      </c>
      <c r="AY164" s="19" t="s">
        <v>143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75</v>
      </c>
      <c r="BK164" s="187">
        <f>ROUND(I164*H164,2)</f>
        <v>0</v>
      </c>
      <c r="BL164" s="19" t="s">
        <v>257</v>
      </c>
      <c r="BM164" s="186" t="s">
        <v>1084</v>
      </c>
    </row>
    <row r="165" spans="1:65" s="2" customFormat="1">
      <c r="A165" s="33"/>
      <c r="B165" s="34"/>
      <c r="C165" s="35"/>
      <c r="D165" s="188" t="s">
        <v>152</v>
      </c>
      <c r="E165" s="35"/>
      <c r="F165" s="189" t="s">
        <v>872</v>
      </c>
      <c r="G165" s="35"/>
      <c r="H165" s="35"/>
      <c r="I165" s="35"/>
      <c r="J165" s="35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152</v>
      </c>
      <c r="AU165" s="19" t="s">
        <v>79</v>
      </c>
    </row>
    <row r="166" spans="1:65" s="2" customFormat="1" ht="24.2" customHeight="1">
      <c r="A166" s="33"/>
      <c r="B166" s="34"/>
      <c r="C166" s="176" t="s">
        <v>292</v>
      </c>
      <c r="D166" s="176" t="s">
        <v>145</v>
      </c>
      <c r="E166" s="177" t="s">
        <v>873</v>
      </c>
      <c r="F166" s="178" t="s">
        <v>874</v>
      </c>
      <c r="G166" s="179" t="s">
        <v>875</v>
      </c>
      <c r="H166" s="180">
        <v>671.16600000000005</v>
      </c>
      <c r="I166" s="366"/>
      <c r="J166" s="181">
        <f>ROUND(I166*H166,2)</f>
        <v>0</v>
      </c>
      <c r="K166" s="178" t="s">
        <v>149</v>
      </c>
      <c r="L166" s="38"/>
      <c r="M166" s="182" t="s">
        <v>17</v>
      </c>
      <c r="N166" s="183" t="s">
        <v>41</v>
      </c>
      <c r="O166" s="184">
        <v>0</v>
      </c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257</v>
      </c>
      <c r="AT166" s="186" t="s">
        <v>145</v>
      </c>
      <c r="AU166" s="186" t="s">
        <v>79</v>
      </c>
      <c r="AY166" s="19" t="s">
        <v>143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75</v>
      </c>
      <c r="BK166" s="187">
        <f>ROUND(I166*H166,2)</f>
        <v>0</v>
      </c>
      <c r="BL166" s="19" t="s">
        <v>257</v>
      </c>
      <c r="BM166" s="186" t="s">
        <v>1085</v>
      </c>
    </row>
    <row r="167" spans="1:65" s="2" customFormat="1">
      <c r="A167" s="33"/>
      <c r="B167" s="34"/>
      <c r="C167" s="35"/>
      <c r="D167" s="188" t="s">
        <v>152</v>
      </c>
      <c r="E167" s="35"/>
      <c r="F167" s="189" t="s">
        <v>877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152</v>
      </c>
      <c r="AU167" s="19" t="s">
        <v>79</v>
      </c>
    </row>
    <row r="168" spans="1:65" s="12" customFormat="1" ht="22.9" customHeight="1">
      <c r="B168" s="161"/>
      <c r="C168" s="162"/>
      <c r="D168" s="163" t="s">
        <v>69</v>
      </c>
      <c r="E168" s="174" t="s">
        <v>538</v>
      </c>
      <c r="F168" s="174" t="s">
        <v>539</v>
      </c>
      <c r="G168" s="162"/>
      <c r="H168" s="162"/>
      <c r="I168" s="162"/>
      <c r="J168" s="175">
        <f>BK168</f>
        <v>0</v>
      </c>
      <c r="K168" s="162"/>
      <c r="L168" s="166"/>
      <c r="M168" s="167"/>
      <c r="N168" s="168"/>
      <c r="O168" s="168"/>
      <c r="P168" s="169">
        <f>SUM(P169:P177)</f>
        <v>73.946120000000008</v>
      </c>
      <c r="Q168" s="168"/>
      <c r="R168" s="169">
        <f>SUM(R169:R177)</f>
        <v>0.70490300000000006</v>
      </c>
      <c r="S168" s="168"/>
      <c r="T168" s="170">
        <f>SUM(T169:T177)</f>
        <v>0.19799999999999998</v>
      </c>
      <c r="AR168" s="171" t="s">
        <v>79</v>
      </c>
      <c r="AT168" s="172" t="s">
        <v>69</v>
      </c>
      <c r="AU168" s="172" t="s">
        <v>75</v>
      </c>
      <c r="AY168" s="171" t="s">
        <v>143</v>
      </c>
      <c r="BK168" s="173">
        <f>SUM(BK169:BK177)</f>
        <v>0</v>
      </c>
    </row>
    <row r="169" spans="1:65" s="2" customFormat="1" ht="24.2" customHeight="1">
      <c r="A169" s="33"/>
      <c r="B169" s="34"/>
      <c r="C169" s="176" t="s">
        <v>300</v>
      </c>
      <c r="D169" s="176" t="s">
        <v>145</v>
      </c>
      <c r="E169" s="177" t="s">
        <v>878</v>
      </c>
      <c r="F169" s="178" t="s">
        <v>879</v>
      </c>
      <c r="G169" s="179" t="s">
        <v>158</v>
      </c>
      <c r="H169" s="180">
        <v>56.215000000000003</v>
      </c>
      <c r="I169" s="366"/>
      <c r="J169" s="181">
        <f>ROUND(I169*H169,2)</f>
        <v>0</v>
      </c>
      <c r="K169" s="178" t="s">
        <v>149</v>
      </c>
      <c r="L169" s="38"/>
      <c r="M169" s="182" t="s">
        <v>17</v>
      </c>
      <c r="N169" s="183" t="s">
        <v>41</v>
      </c>
      <c r="O169" s="184">
        <v>0.96799999999999997</v>
      </c>
      <c r="P169" s="184">
        <f>O169*H169</f>
        <v>54.416119999999999</v>
      </c>
      <c r="Q169" s="184">
        <v>1.2200000000000001E-2</v>
      </c>
      <c r="R169" s="184">
        <f>Q169*H169</f>
        <v>0.68582300000000007</v>
      </c>
      <c r="S169" s="184">
        <v>0</v>
      </c>
      <c r="T169" s="18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6" t="s">
        <v>257</v>
      </c>
      <c r="AT169" s="186" t="s">
        <v>145</v>
      </c>
      <c r="AU169" s="186" t="s">
        <v>79</v>
      </c>
      <c r="AY169" s="19" t="s">
        <v>143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75</v>
      </c>
      <c r="BK169" s="187">
        <f>ROUND(I169*H169,2)</f>
        <v>0</v>
      </c>
      <c r="BL169" s="19" t="s">
        <v>257</v>
      </c>
      <c r="BM169" s="186" t="s">
        <v>1086</v>
      </c>
    </row>
    <row r="170" spans="1:65" s="2" customFormat="1">
      <c r="A170" s="33"/>
      <c r="B170" s="34"/>
      <c r="C170" s="35"/>
      <c r="D170" s="188" t="s">
        <v>152</v>
      </c>
      <c r="E170" s="35"/>
      <c r="F170" s="189" t="s">
        <v>881</v>
      </c>
      <c r="G170" s="35"/>
      <c r="H170" s="35"/>
      <c r="I170" s="35"/>
      <c r="J170" s="35"/>
      <c r="K170" s="35"/>
      <c r="L170" s="38"/>
      <c r="M170" s="190"/>
      <c r="N170" s="191"/>
      <c r="O170" s="63"/>
      <c r="P170" s="63"/>
      <c r="Q170" s="63"/>
      <c r="R170" s="63"/>
      <c r="S170" s="63"/>
      <c r="T170" s="64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9" t="s">
        <v>152</v>
      </c>
      <c r="AU170" s="19" t="s">
        <v>79</v>
      </c>
    </row>
    <row r="171" spans="1:65" s="14" customFormat="1">
      <c r="B171" s="202"/>
      <c r="C171" s="203"/>
      <c r="D171" s="194" t="s">
        <v>154</v>
      </c>
      <c r="E171" s="204" t="s">
        <v>17</v>
      </c>
      <c r="F171" s="205" t="s">
        <v>1064</v>
      </c>
      <c r="G171" s="203"/>
      <c r="H171" s="206">
        <v>56.215000000000003</v>
      </c>
      <c r="I171" s="203"/>
      <c r="J171" s="203"/>
      <c r="K171" s="203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154</v>
      </c>
      <c r="AU171" s="211" t="s">
        <v>79</v>
      </c>
      <c r="AV171" s="14" t="s">
        <v>79</v>
      </c>
      <c r="AW171" s="14" t="s">
        <v>31</v>
      </c>
      <c r="AX171" s="14" t="s">
        <v>75</v>
      </c>
      <c r="AY171" s="211" t="s">
        <v>143</v>
      </c>
    </row>
    <row r="172" spans="1:65" s="2" customFormat="1" ht="33" customHeight="1">
      <c r="A172" s="33"/>
      <c r="B172" s="34"/>
      <c r="C172" s="176" t="s">
        <v>307</v>
      </c>
      <c r="D172" s="176" t="s">
        <v>145</v>
      </c>
      <c r="E172" s="177" t="s">
        <v>882</v>
      </c>
      <c r="F172" s="178" t="s">
        <v>883</v>
      </c>
      <c r="G172" s="179" t="s">
        <v>148</v>
      </c>
      <c r="H172" s="180">
        <v>9</v>
      </c>
      <c r="I172" s="366"/>
      <c r="J172" s="181">
        <f>ROUND(I172*H172,2)</f>
        <v>0</v>
      </c>
      <c r="K172" s="178" t="s">
        <v>149</v>
      </c>
      <c r="L172" s="38"/>
      <c r="M172" s="182" t="s">
        <v>17</v>
      </c>
      <c r="N172" s="183" t="s">
        <v>41</v>
      </c>
      <c r="O172" s="184">
        <v>2.17</v>
      </c>
      <c r="P172" s="184">
        <f>O172*H172</f>
        <v>19.53</v>
      </c>
      <c r="Q172" s="184">
        <v>2.1199999999999999E-3</v>
      </c>
      <c r="R172" s="184">
        <f>Q172*H172</f>
        <v>1.908E-2</v>
      </c>
      <c r="S172" s="184">
        <v>2.1999999999999999E-2</v>
      </c>
      <c r="T172" s="185">
        <f>S172*H172</f>
        <v>0.19799999999999998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257</v>
      </c>
      <c r="AT172" s="186" t="s">
        <v>145</v>
      </c>
      <c r="AU172" s="186" t="s">
        <v>79</v>
      </c>
      <c r="AY172" s="19" t="s">
        <v>143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75</v>
      </c>
      <c r="BK172" s="187">
        <f>ROUND(I172*H172,2)</f>
        <v>0</v>
      </c>
      <c r="BL172" s="19" t="s">
        <v>257</v>
      </c>
      <c r="BM172" s="186" t="s">
        <v>1087</v>
      </c>
    </row>
    <row r="173" spans="1:65" s="2" customFormat="1">
      <c r="A173" s="33"/>
      <c r="B173" s="34"/>
      <c r="C173" s="35"/>
      <c r="D173" s="188" t="s">
        <v>152</v>
      </c>
      <c r="E173" s="35"/>
      <c r="F173" s="189" t="s">
        <v>885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152</v>
      </c>
      <c r="AU173" s="19" t="s">
        <v>79</v>
      </c>
    </row>
    <row r="174" spans="1:65" s="13" customFormat="1">
      <c r="B174" s="192"/>
      <c r="C174" s="193"/>
      <c r="D174" s="194" t="s">
        <v>154</v>
      </c>
      <c r="E174" s="195" t="s">
        <v>17</v>
      </c>
      <c r="F174" s="196" t="s">
        <v>886</v>
      </c>
      <c r="G174" s="193"/>
      <c r="H174" s="195" t="s">
        <v>17</v>
      </c>
      <c r="I174" s="193"/>
      <c r="J174" s="193"/>
      <c r="K174" s="193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154</v>
      </c>
      <c r="AU174" s="201" t="s">
        <v>79</v>
      </c>
      <c r="AV174" s="13" t="s">
        <v>75</v>
      </c>
      <c r="AW174" s="13" t="s">
        <v>31</v>
      </c>
      <c r="AX174" s="13" t="s">
        <v>70</v>
      </c>
      <c r="AY174" s="201" t="s">
        <v>143</v>
      </c>
    </row>
    <row r="175" spans="1:65" s="14" customFormat="1">
      <c r="B175" s="202"/>
      <c r="C175" s="203"/>
      <c r="D175" s="194" t="s">
        <v>154</v>
      </c>
      <c r="E175" s="204" t="s">
        <v>17</v>
      </c>
      <c r="F175" s="205" t="s">
        <v>211</v>
      </c>
      <c r="G175" s="203"/>
      <c r="H175" s="206">
        <v>9</v>
      </c>
      <c r="I175" s="203"/>
      <c r="J175" s="203"/>
      <c r="K175" s="203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154</v>
      </c>
      <c r="AU175" s="211" t="s">
        <v>79</v>
      </c>
      <c r="AV175" s="14" t="s">
        <v>79</v>
      </c>
      <c r="AW175" s="14" t="s">
        <v>31</v>
      </c>
      <c r="AX175" s="14" t="s">
        <v>75</v>
      </c>
      <c r="AY175" s="211" t="s">
        <v>143</v>
      </c>
    </row>
    <row r="176" spans="1:65" s="2" customFormat="1" ht="24.2" customHeight="1">
      <c r="A176" s="33"/>
      <c r="B176" s="34"/>
      <c r="C176" s="176" t="s">
        <v>314</v>
      </c>
      <c r="D176" s="176" t="s">
        <v>145</v>
      </c>
      <c r="E176" s="177" t="s">
        <v>887</v>
      </c>
      <c r="F176" s="178" t="s">
        <v>888</v>
      </c>
      <c r="G176" s="179" t="s">
        <v>875</v>
      </c>
      <c r="H176" s="180">
        <v>631.03800000000001</v>
      </c>
      <c r="I176" s="366"/>
      <c r="J176" s="181">
        <f>ROUND(I176*H176,2)</f>
        <v>0</v>
      </c>
      <c r="K176" s="178" t="s">
        <v>149</v>
      </c>
      <c r="L176" s="38"/>
      <c r="M176" s="182" t="s">
        <v>17</v>
      </c>
      <c r="N176" s="183" t="s">
        <v>41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257</v>
      </c>
      <c r="AT176" s="186" t="s">
        <v>145</v>
      </c>
      <c r="AU176" s="186" t="s">
        <v>79</v>
      </c>
      <c r="AY176" s="19" t="s">
        <v>143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75</v>
      </c>
      <c r="BK176" s="187">
        <f>ROUND(I176*H176,2)</f>
        <v>0</v>
      </c>
      <c r="BL176" s="19" t="s">
        <v>257</v>
      </c>
      <c r="BM176" s="186" t="s">
        <v>1088</v>
      </c>
    </row>
    <row r="177" spans="1:65" s="2" customFormat="1">
      <c r="A177" s="33"/>
      <c r="B177" s="34"/>
      <c r="C177" s="35"/>
      <c r="D177" s="188" t="s">
        <v>152</v>
      </c>
      <c r="E177" s="35"/>
      <c r="F177" s="189" t="s">
        <v>890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152</v>
      </c>
      <c r="AU177" s="19" t="s">
        <v>79</v>
      </c>
    </row>
    <row r="178" spans="1:65" s="12" customFormat="1" ht="22.9" customHeight="1">
      <c r="B178" s="161"/>
      <c r="C178" s="162"/>
      <c r="D178" s="163" t="s">
        <v>69</v>
      </c>
      <c r="E178" s="174" t="s">
        <v>563</v>
      </c>
      <c r="F178" s="174" t="s">
        <v>564</v>
      </c>
      <c r="G178" s="162"/>
      <c r="H178" s="162"/>
      <c r="I178" s="162"/>
      <c r="J178" s="175">
        <f>BK178</f>
        <v>0</v>
      </c>
      <c r="K178" s="162"/>
      <c r="L178" s="166"/>
      <c r="M178" s="167"/>
      <c r="N178" s="168"/>
      <c r="O178" s="168"/>
      <c r="P178" s="169">
        <f>SUM(P179:P191)</f>
        <v>2.419</v>
      </c>
      <c r="Q178" s="168"/>
      <c r="R178" s="169">
        <f>SUM(R179:R191)</f>
        <v>2.2850000000000002E-2</v>
      </c>
      <c r="S178" s="168"/>
      <c r="T178" s="170">
        <f>SUM(T179:T191)</f>
        <v>2.4E-2</v>
      </c>
      <c r="AR178" s="171" t="s">
        <v>79</v>
      </c>
      <c r="AT178" s="172" t="s">
        <v>69</v>
      </c>
      <c r="AU178" s="172" t="s">
        <v>75</v>
      </c>
      <c r="AY178" s="171" t="s">
        <v>143</v>
      </c>
      <c r="BK178" s="173">
        <f>SUM(BK179:BK191)</f>
        <v>0</v>
      </c>
    </row>
    <row r="179" spans="1:65" s="2" customFormat="1" ht="16.5" customHeight="1">
      <c r="A179" s="33"/>
      <c r="B179" s="34"/>
      <c r="C179" s="176" t="s">
        <v>320</v>
      </c>
      <c r="D179" s="176" t="s">
        <v>145</v>
      </c>
      <c r="E179" s="177" t="s">
        <v>579</v>
      </c>
      <c r="F179" s="178" t="s">
        <v>891</v>
      </c>
      <c r="G179" s="179" t="s">
        <v>148</v>
      </c>
      <c r="H179" s="180">
        <v>1</v>
      </c>
      <c r="I179" s="366"/>
      <c r="J179" s="181">
        <f>ROUND(I179*H179,2)</f>
        <v>0</v>
      </c>
      <c r="K179" s="178" t="s">
        <v>149</v>
      </c>
      <c r="L179" s="38"/>
      <c r="M179" s="182" t="s">
        <v>17</v>
      </c>
      <c r="N179" s="183" t="s">
        <v>41</v>
      </c>
      <c r="O179" s="184">
        <v>0.05</v>
      </c>
      <c r="P179" s="184">
        <f>O179*H179</f>
        <v>0.05</v>
      </c>
      <c r="Q179" s="184">
        <v>0</v>
      </c>
      <c r="R179" s="184">
        <f>Q179*H179</f>
        <v>0</v>
      </c>
      <c r="S179" s="184">
        <v>2.4E-2</v>
      </c>
      <c r="T179" s="185">
        <f>S179*H179</f>
        <v>2.4E-2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6" t="s">
        <v>257</v>
      </c>
      <c r="AT179" s="186" t="s">
        <v>145</v>
      </c>
      <c r="AU179" s="186" t="s">
        <v>79</v>
      </c>
      <c r="AY179" s="19" t="s">
        <v>143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75</v>
      </c>
      <c r="BK179" s="187">
        <f>ROUND(I179*H179,2)</f>
        <v>0</v>
      </c>
      <c r="BL179" s="19" t="s">
        <v>257</v>
      </c>
      <c r="BM179" s="186" t="s">
        <v>892</v>
      </c>
    </row>
    <row r="180" spans="1:65" s="2" customFormat="1">
      <c r="A180" s="33"/>
      <c r="B180" s="34"/>
      <c r="C180" s="35"/>
      <c r="D180" s="188" t="s">
        <v>152</v>
      </c>
      <c r="E180" s="35"/>
      <c r="F180" s="189" t="s">
        <v>582</v>
      </c>
      <c r="G180" s="35"/>
      <c r="H180" s="35"/>
      <c r="I180" s="35"/>
      <c r="J180" s="35"/>
      <c r="K180" s="35"/>
      <c r="L180" s="38"/>
      <c r="M180" s="190"/>
      <c r="N180" s="191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9" t="s">
        <v>152</v>
      </c>
      <c r="AU180" s="19" t="s">
        <v>79</v>
      </c>
    </row>
    <row r="181" spans="1:65" s="2" customFormat="1" ht="24.2" customHeight="1">
      <c r="A181" s="33"/>
      <c r="B181" s="34"/>
      <c r="C181" s="176" t="s">
        <v>325</v>
      </c>
      <c r="D181" s="176" t="s">
        <v>145</v>
      </c>
      <c r="E181" s="177" t="s">
        <v>893</v>
      </c>
      <c r="F181" s="178" t="s">
        <v>894</v>
      </c>
      <c r="G181" s="179" t="s">
        <v>148</v>
      </c>
      <c r="H181" s="180">
        <v>1</v>
      </c>
      <c r="I181" s="366"/>
      <c r="J181" s="181">
        <f>ROUND(I181*H181,2)</f>
        <v>0</v>
      </c>
      <c r="K181" s="178" t="s">
        <v>149</v>
      </c>
      <c r="L181" s="38"/>
      <c r="M181" s="182" t="s">
        <v>17</v>
      </c>
      <c r="N181" s="183" t="s">
        <v>41</v>
      </c>
      <c r="O181" s="184">
        <v>1.825</v>
      </c>
      <c r="P181" s="184">
        <f>O181*H181</f>
        <v>1.825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6" t="s">
        <v>257</v>
      </c>
      <c r="AT181" s="186" t="s">
        <v>145</v>
      </c>
      <c r="AU181" s="186" t="s">
        <v>79</v>
      </c>
      <c r="AY181" s="19" t="s">
        <v>143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75</v>
      </c>
      <c r="BK181" s="187">
        <f>ROUND(I181*H181,2)</f>
        <v>0</v>
      </c>
      <c r="BL181" s="19" t="s">
        <v>257</v>
      </c>
      <c r="BM181" s="186" t="s">
        <v>895</v>
      </c>
    </row>
    <row r="182" spans="1:65" s="2" customFormat="1">
      <c r="A182" s="33"/>
      <c r="B182" s="34"/>
      <c r="C182" s="35"/>
      <c r="D182" s="188" t="s">
        <v>152</v>
      </c>
      <c r="E182" s="35"/>
      <c r="F182" s="189" t="s">
        <v>896</v>
      </c>
      <c r="G182" s="35"/>
      <c r="H182" s="35"/>
      <c r="I182" s="35"/>
      <c r="J182" s="35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152</v>
      </c>
      <c r="AU182" s="19" t="s">
        <v>79</v>
      </c>
    </row>
    <row r="183" spans="1:65" s="2" customFormat="1" ht="16.5" customHeight="1">
      <c r="A183" s="33"/>
      <c r="B183" s="34"/>
      <c r="C183" s="222" t="s">
        <v>332</v>
      </c>
      <c r="D183" s="222" t="s">
        <v>263</v>
      </c>
      <c r="E183" s="223" t="s">
        <v>897</v>
      </c>
      <c r="F183" s="224" t="s">
        <v>898</v>
      </c>
      <c r="G183" s="225" t="s">
        <v>148</v>
      </c>
      <c r="H183" s="226">
        <v>1</v>
      </c>
      <c r="I183" s="367"/>
      <c r="J183" s="227">
        <f>ROUND(I183*H183,2)</f>
        <v>0</v>
      </c>
      <c r="K183" s="224" t="s">
        <v>149</v>
      </c>
      <c r="L183" s="228"/>
      <c r="M183" s="229" t="s">
        <v>17</v>
      </c>
      <c r="N183" s="230" t="s">
        <v>41</v>
      </c>
      <c r="O183" s="184">
        <v>0</v>
      </c>
      <c r="P183" s="184">
        <f>O183*H183</f>
        <v>0</v>
      </c>
      <c r="Q183" s="184">
        <v>2.0500000000000001E-2</v>
      </c>
      <c r="R183" s="184">
        <f>Q183*H183</f>
        <v>2.0500000000000001E-2</v>
      </c>
      <c r="S183" s="184">
        <v>0</v>
      </c>
      <c r="T183" s="18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6" t="s">
        <v>357</v>
      </c>
      <c r="AT183" s="186" t="s">
        <v>263</v>
      </c>
      <c r="AU183" s="186" t="s">
        <v>79</v>
      </c>
      <c r="AY183" s="19" t="s">
        <v>143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75</v>
      </c>
      <c r="BK183" s="187">
        <f>ROUND(I183*H183,2)</f>
        <v>0</v>
      </c>
      <c r="BL183" s="19" t="s">
        <v>257</v>
      </c>
      <c r="BM183" s="186" t="s">
        <v>899</v>
      </c>
    </row>
    <row r="184" spans="1:65" s="2" customFormat="1" ht="16.5" customHeight="1">
      <c r="A184" s="33"/>
      <c r="B184" s="34"/>
      <c r="C184" s="176" t="s">
        <v>338</v>
      </c>
      <c r="D184" s="176" t="s">
        <v>145</v>
      </c>
      <c r="E184" s="177" t="s">
        <v>900</v>
      </c>
      <c r="F184" s="178" t="s">
        <v>901</v>
      </c>
      <c r="G184" s="179" t="s">
        <v>148</v>
      </c>
      <c r="H184" s="180">
        <v>1</v>
      </c>
      <c r="I184" s="366"/>
      <c r="J184" s="181">
        <f>ROUND(I184*H184,2)</f>
        <v>0</v>
      </c>
      <c r="K184" s="178" t="s">
        <v>149</v>
      </c>
      <c r="L184" s="38"/>
      <c r="M184" s="182" t="s">
        <v>17</v>
      </c>
      <c r="N184" s="183" t="s">
        <v>41</v>
      </c>
      <c r="O184" s="184">
        <v>0.20899999999999999</v>
      </c>
      <c r="P184" s="184">
        <f>O184*H184</f>
        <v>0.20899999999999999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257</v>
      </c>
      <c r="AT184" s="186" t="s">
        <v>145</v>
      </c>
      <c r="AU184" s="186" t="s">
        <v>79</v>
      </c>
      <c r="AY184" s="19" t="s">
        <v>143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75</v>
      </c>
      <c r="BK184" s="187">
        <f>ROUND(I184*H184,2)</f>
        <v>0</v>
      </c>
      <c r="BL184" s="19" t="s">
        <v>257</v>
      </c>
      <c r="BM184" s="186" t="s">
        <v>902</v>
      </c>
    </row>
    <row r="185" spans="1:65" s="2" customFormat="1">
      <c r="A185" s="33"/>
      <c r="B185" s="34"/>
      <c r="C185" s="35"/>
      <c r="D185" s="188" t="s">
        <v>152</v>
      </c>
      <c r="E185" s="35"/>
      <c r="F185" s="189" t="s">
        <v>903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152</v>
      </c>
      <c r="AU185" s="19" t="s">
        <v>79</v>
      </c>
    </row>
    <row r="186" spans="1:65" s="2" customFormat="1" ht="16.5" customHeight="1">
      <c r="A186" s="33"/>
      <c r="B186" s="34"/>
      <c r="C186" s="222" t="s">
        <v>346</v>
      </c>
      <c r="D186" s="222" t="s">
        <v>263</v>
      </c>
      <c r="E186" s="223" t="s">
        <v>904</v>
      </c>
      <c r="F186" s="224" t="s">
        <v>905</v>
      </c>
      <c r="G186" s="225" t="s">
        <v>148</v>
      </c>
      <c r="H186" s="226">
        <v>1</v>
      </c>
      <c r="I186" s="367"/>
      <c r="J186" s="227">
        <f>ROUND(I186*H186,2)</f>
        <v>0</v>
      </c>
      <c r="K186" s="224" t="s">
        <v>149</v>
      </c>
      <c r="L186" s="228"/>
      <c r="M186" s="229" t="s">
        <v>17</v>
      </c>
      <c r="N186" s="230" t="s">
        <v>41</v>
      </c>
      <c r="O186" s="184">
        <v>0</v>
      </c>
      <c r="P186" s="184">
        <f>O186*H186</f>
        <v>0</v>
      </c>
      <c r="Q186" s="184">
        <v>1.4999999999999999E-4</v>
      </c>
      <c r="R186" s="184">
        <f>Q186*H186</f>
        <v>1.4999999999999999E-4</v>
      </c>
      <c r="S186" s="184">
        <v>0</v>
      </c>
      <c r="T186" s="18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6" t="s">
        <v>357</v>
      </c>
      <c r="AT186" s="186" t="s">
        <v>263</v>
      </c>
      <c r="AU186" s="186" t="s">
        <v>79</v>
      </c>
      <c r="AY186" s="19" t="s">
        <v>143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75</v>
      </c>
      <c r="BK186" s="187">
        <f>ROUND(I186*H186,2)</f>
        <v>0</v>
      </c>
      <c r="BL186" s="19" t="s">
        <v>257</v>
      </c>
      <c r="BM186" s="186" t="s">
        <v>906</v>
      </c>
    </row>
    <row r="187" spans="1:65" s="2" customFormat="1" ht="16.5" customHeight="1">
      <c r="A187" s="33"/>
      <c r="B187" s="34"/>
      <c r="C187" s="176" t="s">
        <v>352</v>
      </c>
      <c r="D187" s="176" t="s">
        <v>145</v>
      </c>
      <c r="E187" s="177" t="s">
        <v>907</v>
      </c>
      <c r="F187" s="178" t="s">
        <v>908</v>
      </c>
      <c r="G187" s="179" t="s">
        <v>148</v>
      </c>
      <c r="H187" s="180">
        <v>1</v>
      </c>
      <c r="I187" s="366"/>
      <c r="J187" s="181">
        <f>ROUND(I187*H187,2)</f>
        <v>0</v>
      </c>
      <c r="K187" s="178" t="s">
        <v>149</v>
      </c>
      <c r="L187" s="38"/>
      <c r="M187" s="182" t="s">
        <v>17</v>
      </c>
      <c r="N187" s="183" t="s">
        <v>41</v>
      </c>
      <c r="O187" s="184">
        <v>0.33500000000000002</v>
      </c>
      <c r="P187" s="184">
        <f>O187*H187</f>
        <v>0.33500000000000002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6" t="s">
        <v>257</v>
      </c>
      <c r="AT187" s="186" t="s">
        <v>145</v>
      </c>
      <c r="AU187" s="186" t="s">
        <v>79</v>
      </c>
      <c r="AY187" s="19" t="s">
        <v>143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75</v>
      </c>
      <c r="BK187" s="187">
        <f>ROUND(I187*H187,2)</f>
        <v>0</v>
      </c>
      <c r="BL187" s="19" t="s">
        <v>257</v>
      </c>
      <c r="BM187" s="186" t="s">
        <v>909</v>
      </c>
    </row>
    <row r="188" spans="1:65" s="2" customFormat="1">
      <c r="A188" s="33"/>
      <c r="B188" s="34"/>
      <c r="C188" s="35"/>
      <c r="D188" s="188" t="s">
        <v>152</v>
      </c>
      <c r="E188" s="35"/>
      <c r="F188" s="189" t="s">
        <v>910</v>
      </c>
      <c r="G188" s="35"/>
      <c r="H188" s="35"/>
      <c r="I188" s="35"/>
      <c r="J188" s="35"/>
      <c r="K188" s="35"/>
      <c r="L188" s="38"/>
      <c r="M188" s="190"/>
      <c r="N188" s="191"/>
      <c r="O188" s="63"/>
      <c r="P188" s="63"/>
      <c r="Q188" s="63"/>
      <c r="R188" s="63"/>
      <c r="S188" s="63"/>
      <c r="T188" s="64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9" t="s">
        <v>152</v>
      </c>
      <c r="AU188" s="19" t="s">
        <v>79</v>
      </c>
    </row>
    <row r="189" spans="1:65" s="2" customFormat="1" ht="16.5" customHeight="1">
      <c r="A189" s="33"/>
      <c r="B189" s="34"/>
      <c r="C189" s="222" t="s">
        <v>357</v>
      </c>
      <c r="D189" s="222" t="s">
        <v>263</v>
      </c>
      <c r="E189" s="223" t="s">
        <v>911</v>
      </c>
      <c r="F189" s="224" t="s">
        <v>912</v>
      </c>
      <c r="G189" s="225" t="s">
        <v>148</v>
      </c>
      <c r="H189" s="226">
        <v>1</v>
      </c>
      <c r="I189" s="367"/>
      <c r="J189" s="227">
        <f>ROUND(I189*H189,2)</f>
        <v>0</v>
      </c>
      <c r="K189" s="224" t="s">
        <v>149</v>
      </c>
      <c r="L189" s="228"/>
      <c r="M189" s="229" t="s">
        <v>17</v>
      </c>
      <c r="N189" s="230" t="s">
        <v>41</v>
      </c>
      <c r="O189" s="184">
        <v>0</v>
      </c>
      <c r="P189" s="184">
        <f>O189*H189</f>
        <v>0</v>
      </c>
      <c r="Q189" s="184">
        <v>2.2000000000000001E-3</v>
      </c>
      <c r="R189" s="184">
        <f>Q189*H189</f>
        <v>2.2000000000000001E-3</v>
      </c>
      <c r="S189" s="184">
        <v>0</v>
      </c>
      <c r="T189" s="18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6" t="s">
        <v>357</v>
      </c>
      <c r="AT189" s="186" t="s">
        <v>263</v>
      </c>
      <c r="AU189" s="186" t="s">
        <v>79</v>
      </c>
      <c r="AY189" s="19" t="s">
        <v>143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75</v>
      </c>
      <c r="BK189" s="187">
        <f>ROUND(I189*H189,2)</f>
        <v>0</v>
      </c>
      <c r="BL189" s="19" t="s">
        <v>257</v>
      </c>
      <c r="BM189" s="186" t="s">
        <v>913</v>
      </c>
    </row>
    <row r="190" spans="1:65" s="2" customFormat="1" ht="24.2" customHeight="1">
      <c r="A190" s="33"/>
      <c r="B190" s="34"/>
      <c r="C190" s="176" t="s">
        <v>365</v>
      </c>
      <c r="D190" s="176" t="s">
        <v>145</v>
      </c>
      <c r="E190" s="177" t="s">
        <v>914</v>
      </c>
      <c r="F190" s="178" t="s">
        <v>915</v>
      </c>
      <c r="G190" s="179" t="s">
        <v>875</v>
      </c>
      <c r="H190" s="180">
        <v>77.441999999999993</v>
      </c>
      <c r="I190" s="366"/>
      <c r="J190" s="181">
        <f>ROUND(I190*H190,2)</f>
        <v>0</v>
      </c>
      <c r="K190" s="178" t="s">
        <v>149</v>
      </c>
      <c r="L190" s="38"/>
      <c r="M190" s="182" t="s">
        <v>17</v>
      </c>
      <c r="N190" s="183" t="s">
        <v>41</v>
      </c>
      <c r="O190" s="184">
        <v>0</v>
      </c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6" t="s">
        <v>257</v>
      </c>
      <c r="AT190" s="186" t="s">
        <v>145</v>
      </c>
      <c r="AU190" s="186" t="s">
        <v>79</v>
      </c>
      <c r="AY190" s="19" t="s">
        <v>143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75</v>
      </c>
      <c r="BK190" s="187">
        <f>ROUND(I190*H190,2)</f>
        <v>0</v>
      </c>
      <c r="BL190" s="19" t="s">
        <v>257</v>
      </c>
      <c r="BM190" s="186" t="s">
        <v>916</v>
      </c>
    </row>
    <row r="191" spans="1:65" s="2" customFormat="1">
      <c r="A191" s="33"/>
      <c r="B191" s="34"/>
      <c r="C191" s="35"/>
      <c r="D191" s="188" t="s">
        <v>152</v>
      </c>
      <c r="E191" s="35"/>
      <c r="F191" s="189" t="s">
        <v>917</v>
      </c>
      <c r="G191" s="35"/>
      <c r="H191" s="35"/>
      <c r="I191" s="35"/>
      <c r="J191" s="35"/>
      <c r="K191" s="35"/>
      <c r="L191" s="38"/>
      <c r="M191" s="190"/>
      <c r="N191" s="191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9" t="s">
        <v>152</v>
      </c>
      <c r="AU191" s="19" t="s">
        <v>79</v>
      </c>
    </row>
    <row r="192" spans="1:65" s="12" customFormat="1" ht="22.9" customHeight="1">
      <c r="B192" s="161"/>
      <c r="C192" s="162"/>
      <c r="D192" s="163" t="s">
        <v>69</v>
      </c>
      <c r="E192" s="174" t="s">
        <v>728</v>
      </c>
      <c r="F192" s="174" t="s">
        <v>729</v>
      </c>
      <c r="G192" s="162"/>
      <c r="H192" s="162"/>
      <c r="I192" s="162"/>
      <c r="J192" s="175">
        <f>BK192</f>
        <v>0</v>
      </c>
      <c r="K192" s="162"/>
      <c r="L192" s="166"/>
      <c r="M192" s="167"/>
      <c r="N192" s="168"/>
      <c r="O192" s="168"/>
      <c r="P192" s="169">
        <f>SUM(P193:P213)</f>
        <v>25.830313</v>
      </c>
      <c r="Q192" s="168"/>
      <c r="R192" s="169">
        <f>SUM(R193:R213)</f>
        <v>3.675000000000001E-4</v>
      </c>
      <c r="S192" s="168"/>
      <c r="T192" s="170">
        <f>SUM(T193:T213)</f>
        <v>0</v>
      </c>
      <c r="AR192" s="171" t="s">
        <v>79</v>
      </c>
      <c r="AT192" s="172" t="s">
        <v>69</v>
      </c>
      <c r="AU192" s="172" t="s">
        <v>75</v>
      </c>
      <c r="AY192" s="171" t="s">
        <v>143</v>
      </c>
      <c r="BK192" s="173">
        <f>SUM(BK193:BK213)</f>
        <v>0</v>
      </c>
    </row>
    <row r="193" spans="1:65" s="2" customFormat="1" ht="16.5" customHeight="1">
      <c r="A193" s="33"/>
      <c r="B193" s="34"/>
      <c r="C193" s="176" t="s">
        <v>372</v>
      </c>
      <c r="D193" s="176" t="s">
        <v>145</v>
      </c>
      <c r="E193" s="177" t="s">
        <v>974</v>
      </c>
      <c r="F193" s="178" t="s">
        <v>975</v>
      </c>
      <c r="G193" s="179" t="s">
        <v>158</v>
      </c>
      <c r="H193" s="180">
        <v>1.2250000000000001</v>
      </c>
      <c r="I193" s="366"/>
      <c r="J193" s="181">
        <f>ROUND(I193*H193,2)</f>
        <v>0</v>
      </c>
      <c r="K193" s="178" t="s">
        <v>149</v>
      </c>
      <c r="L193" s="38"/>
      <c r="M193" s="182" t="s">
        <v>17</v>
      </c>
      <c r="N193" s="183" t="s">
        <v>41</v>
      </c>
      <c r="O193" s="184">
        <v>0.16700000000000001</v>
      </c>
      <c r="P193" s="184">
        <f>O193*H193</f>
        <v>0.20457500000000003</v>
      </c>
      <c r="Q193" s="184">
        <v>6.0000000000000002E-5</v>
      </c>
      <c r="R193" s="184">
        <f>Q193*H193</f>
        <v>7.3500000000000011E-5</v>
      </c>
      <c r="S193" s="184">
        <v>0</v>
      </c>
      <c r="T193" s="18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6" t="s">
        <v>150</v>
      </c>
      <c r="AT193" s="186" t="s">
        <v>145</v>
      </c>
      <c r="AU193" s="186" t="s">
        <v>79</v>
      </c>
      <c r="AY193" s="19" t="s">
        <v>143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75</v>
      </c>
      <c r="BK193" s="187">
        <f>ROUND(I193*H193,2)</f>
        <v>0</v>
      </c>
      <c r="BL193" s="19" t="s">
        <v>150</v>
      </c>
      <c r="BM193" s="186" t="s">
        <v>1089</v>
      </c>
    </row>
    <row r="194" spans="1:65" s="2" customFormat="1">
      <c r="A194" s="33"/>
      <c r="B194" s="34"/>
      <c r="C194" s="35"/>
      <c r="D194" s="188" t="s">
        <v>152</v>
      </c>
      <c r="E194" s="35"/>
      <c r="F194" s="189" t="s">
        <v>977</v>
      </c>
      <c r="G194" s="35"/>
      <c r="H194" s="35"/>
      <c r="I194" s="35"/>
      <c r="J194" s="35"/>
      <c r="K194" s="35"/>
      <c r="L194" s="38"/>
      <c r="M194" s="190"/>
      <c r="N194" s="19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9" t="s">
        <v>152</v>
      </c>
      <c r="AU194" s="19" t="s">
        <v>79</v>
      </c>
    </row>
    <row r="195" spans="1:65" s="13" customFormat="1">
      <c r="B195" s="192"/>
      <c r="C195" s="193"/>
      <c r="D195" s="194" t="s">
        <v>154</v>
      </c>
      <c r="E195" s="195" t="s">
        <v>17</v>
      </c>
      <c r="F195" s="196" t="s">
        <v>1090</v>
      </c>
      <c r="G195" s="193"/>
      <c r="H195" s="195" t="s">
        <v>17</v>
      </c>
      <c r="I195" s="193"/>
      <c r="J195" s="193"/>
      <c r="K195" s="193"/>
      <c r="L195" s="197"/>
      <c r="M195" s="198"/>
      <c r="N195" s="199"/>
      <c r="O195" s="199"/>
      <c r="P195" s="199"/>
      <c r="Q195" s="199"/>
      <c r="R195" s="199"/>
      <c r="S195" s="199"/>
      <c r="T195" s="200"/>
      <c r="AT195" s="201" t="s">
        <v>154</v>
      </c>
      <c r="AU195" s="201" t="s">
        <v>79</v>
      </c>
      <c r="AV195" s="13" t="s">
        <v>75</v>
      </c>
      <c r="AW195" s="13" t="s">
        <v>31</v>
      </c>
      <c r="AX195" s="13" t="s">
        <v>70</v>
      </c>
      <c r="AY195" s="201" t="s">
        <v>143</v>
      </c>
    </row>
    <row r="196" spans="1:65" s="14" customFormat="1">
      <c r="B196" s="202"/>
      <c r="C196" s="203"/>
      <c r="D196" s="194" t="s">
        <v>154</v>
      </c>
      <c r="E196" s="204" t="s">
        <v>17</v>
      </c>
      <c r="F196" s="205" t="s">
        <v>1091</v>
      </c>
      <c r="G196" s="203"/>
      <c r="H196" s="206">
        <v>1.2250000000000001</v>
      </c>
      <c r="I196" s="203"/>
      <c r="J196" s="203"/>
      <c r="K196" s="203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154</v>
      </c>
      <c r="AU196" s="211" t="s">
        <v>79</v>
      </c>
      <c r="AV196" s="14" t="s">
        <v>79</v>
      </c>
      <c r="AW196" s="14" t="s">
        <v>31</v>
      </c>
      <c r="AX196" s="14" t="s">
        <v>75</v>
      </c>
      <c r="AY196" s="211" t="s">
        <v>143</v>
      </c>
    </row>
    <row r="197" spans="1:65" s="2" customFormat="1" ht="16.5" customHeight="1">
      <c r="A197" s="33"/>
      <c r="B197" s="34"/>
      <c r="C197" s="176" t="s">
        <v>381</v>
      </c>
      <c r="D197" s="176" t="s">
        <v>145</v>
      </c>
      <c r="E197" s="177" t="s">
        <v>980</v>
      </c>
      <c r="F197" s="178" t="s">
        <v>981</v>
      </c>
      <c r="G197" s="179" t="s">
        <v>158</v>
      </c>
      <c r="H197" s="180">
        <v>40.146000000000001</v>
      </c>
      <c r="I197" s="366"/>
      <c r="J197" s="181">
        <f>ROUND(I197*H197,2)</f>
        <v>0</v>
      </c>
      <c r="K197" s="178" t="s">
        <v>149</v>
      </c>
      <c r="L197" s="38"/>
      <c r="M197" s="182" t="s">
        <v>17</v>
      </c>
      <c r="N197" s="183" t="s">
        <v>41</v>
      </c>
      <c r="O197" s="184">
        <v>0.628</v>
      </c>
      <c r="P197" s="184">
        <f>O197*H197</f>
        <v>25.211688000000002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257</v>
      </c>
      <c r="AT197" s="186" t="s">
        <v>145</v>
      </c>
      <c r="AU197" s="186" t="s">
        <v>79</v>
      </c>
      <c r="AY197" s="19" t="s">
        <v>143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75</v>
      </c>
      <c r="BK197" s="187">
        <f>ROUND(I197*H197,2)</f>
        <v>0</v>
      </c>
      <c r="BL197" s="19" t="s">
        <v>257</v>
      </c>
      <c r="BM197" s="186" t="s">
        <v>982</v>
      </c>
    </row>
    <row r="198" spans="1:65" s="2" customFormat="1">
      <c r="A198" s="33"/>
      <c r="B198" s="34"/>
      <c r="C198" s="35"/>
      <c r="D198" s="188" t="s">
        <v>152</v>
      </c>
      <c r="E198" s="35"/>
      <c r="F198" s="189" t="s">
        <v>983</v>
      </c>
      <c r="G198" s="35"/>
      <c r="H198" s="35"/>
      <c r="I198" s="35"/>
      <c r="J198" s="35"/>
      <c r="K198" s="35"/>
      <c r="L198" s="38"/>
      <c r="M198" s="190"/>
      <c r="N198" s="191"/>
      <c r="O198" s="63"/>
      <c r="P198" s="63"/>
      <c r="Q198" s="63"/>
      <c r="R198" s="63"/>
      <c r="S198" s="63"/>
      <c r="T198" s="64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9" t="s">
        <v>152</v>
      </c>
      <c r="AU198" s="19" t="s">
        <v>79</v>
      </c>
    </row>
    <row r="199" spans="1:65" s="14" customFormat="1">
      <c r="B199" s="202"/>
      <c r="C199" s="203"/>
      <c r="D199" s="194" t="s">
        <v>154</v>
      </c>
      <c r="E199" s="204" t="s">
        <v>17</v>
      </c>
      <c r="F199" s="205" t="s">
        <v>1092</v>
      </c>
      <c r="G199" s="203"/>
      <c r="H199" s="206">
        <v>42.671999999999997</v>
      </c>
      <c r="I199" s="203"/>
      <c r="J199" s="203"/>
      <c r="K199" s="203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154</v>
      </c>
      <c r="AU199" s="211" t="s">
        <v>79</v>
      </c>
      <c r="AV199" s="14" t="s">
        <v>79</v>
      </c>
      <c r="AW199" s="14" t="s">
        <v>31</v>
      </c>
      <c r="AX199" s="14" t="s">
        <v>70</v>
      </c>
      <c r="AY199" s="211" t="s">
        <v>143</v>
      </c>
    </row>
    <row r="200" spans="1:65" s="14" customFormat="1">
      <c r="B200" s="202"/>
      <c r="C200" s="203"/>
      <c r="D200" s="194" t="s">
        <v>154</v>
      </c>
      <c r="E200" s="204" t="s">
        <v>17</v>
      </c>
      <c r="F200" s="205" t="s">
        <v>1093</v>
      </c>
      <c r="G200" s="203"/>
      <c r="H200" s="206">
        <v>-3.3</v>
      </c>
      <c r="I200" s="203"/>
      <c r="J200" s="203"/>
      <c r="K200" s="203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154</v>
      </c>
      <c r="AU200" s="211" t="s">
        <v>79</v>
      </c>
      <c r="AV200" s="14" t="s">
        <v>79</v>
      </c>
      <c r="AW200" s="14" t="s">
        <v>31</v>
      </c>
      <c r="AX200" s="14" t="s">
        <v>70</v>
      </c>
      <c r="AY200" s="211" t="s">
        <v>143</v>
      </c>
    </row>
    <row r="201" spans="1:65" s="14" customFormat="1">
      <c r="B201" s="202"/>
      <c r="C201" s="203"/>
      <c r="D201" s="194" t="s">
        <v>154</v>
      </c>
      <c r="E201" s="204" t="s">
        <v>17</v>
      </c>
      <c r="F201" s="205" t="s">
        <v>1094</v>
      </c>
      <c r="G201" s="203"/>
      <c r="H201" s="206">
        <v>0.69</v>
      </c>
      <c r="I201" s="203"/>
      <c r="J201" s="203"/>
      <c r="K201" s="203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154</v>
      </c>
      <c r="AU201" s="211" t="s">
        <v>79</v>
      </c>
      <c r="AV201" s="14" t="s">
        <v>79</v>
      </c>
      <c r="AW201" s="14" t="s">
        <v>31</v>
      </c>
      <c r="AX201" s="14" t="s">
        <v>70</v>
      </c>
      <c r="AY201" s="211" t="s">
        <v>143</v>
      </c>
    </row>
    <row r="202" spans="1:65" s="14" customFormat="1">
      <c r="B202" s="202"/>
      <c r="C202" s="203"/>
      <c r="D202" s="194" t="s">
        <v>154</v>
      </c>
      <c r="E202" s="204" t="s">
        <v>17</v>
      </c>
      <c r="F202" s="205" t="s">
        <v>1095</v>
      </c>
      <c r="G202" s="203"/>
      <c r="H202" s="206">
        <v>0.84</v>
      </c>
      <c r="I202" s="203"/>
      <c r="J202" s="203"/>
      <c r="K202" s="203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154</v>
      </c>
      <c r="AU202" s="211" t="s">
        <v>79</v>
      </c>
      <c r="AV202" s="14" t="s">
        <v>79</v>
      </c>
      <c r="AW202" s="14" t="s">
        <v>31</v>
      </c>
      <c r="AX202" s="14" t="s">
        <v>70</v>
      </c>
      <c r="AY202" s="211" t="s">
        <v>143</v>
      </c>
    </row>
    <row r="203" spans="1:65" s="14" customFormat="1">
      <c r="B203" s="202"/>
      <c r="C203" s="203"/>
      <c r="D203" s="194" t="s">
        <v>154</v>
      </c>
      <c r="E203" s="204" t="s">
        <v>17</v>
      </c>
      <c r="F203" s="205" t="s">
        <v>1096</v>
      </c>
      <c r="G203" s="203"/>
      <c r="H203" s="206">
        <v>-1.26</v>
      </c>
      <c r="I203" s="203"/>
      <c r="J203" s="203"/>
      <c r="K203" s="203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154</v>
      </c>
      <c r="AU203" s="211" t="s">
        <v>79</v>
      </c>
      <c r="AV203" s="14" t="s">
        <v>79</v>
      </c>
      <c r="AW203" s="14" t="s">
        <v>31</v>
      </c>
      <c r="AX203" s="14" t="s">
        <v>70</v>
      </c>
      <c r="AY203" s="211" t="s">
        <v>143</v>
      </c>
    </row>
    <row r="204" spans="1:65" s="14" customFormat="1">
      <c r="B204" s="202"/>
      <c r="C204" s="203"/>
      <c r="D204" s="194" t="s">
        <v>154</v>
      </c>
      <c r="E204" s="204" t="s">
        <v>17</v>
      </c>
      <c r="F204" s="205" t="s">
        <v>1097</v>
      </c>
      <c r="G204" s="203"/>
      <c r="H204" s="206">
        <v>2.1840000000000002</v>
      </c>
      <c r="I204" s="203"/>
      <c r="J204" s="203"/>
      <c r="K204" s="203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154</v>
      </c>
      <c r="AU204" s="211" t="s">
        <v>79</v>
      </c>
      <c r="AV204" s="14" t="s">
        <v>79</v>
      </c>
      <c r="AW204" s="14" t="s">
        <v>31</v>
      </c>
      <c r="AX204" s="14" t="s">
        <v>70</v>
      </c>
      <c r="AY204" s="211" t="s">
        <v>143</v>
      </c>
    </row>
    <row r="205" spans="1:65" s="14" customFormat="1">
      <c r="B205" s="202"/>
      <c r="C205" s="203"/>
      <c r="D205" s="194" t="s">
        <v>154</v>
      </c>
      <c r="E205" s="204" t="s">
        <v>17</v>
      </c>
      <c r="F205" s="205" t="s">
        <v>1098</v>
      </c>
      <c r="G205" s="203"/>
      <c r="H205" s="206">
        <v>-1.68</v>
      </c>
      <c r="I205" s="203"/>
      <c r="J205" s="203"/>
      <c r="K205" s="203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154</v>
      </c>
      <c r="AU205" s="211" t="s">
        <v>79</v>
      </c>
      <c r="AV205" s="14" t="s">
        <v>79</v>
      </c>
      <c r="AW205" s="14" t="s">
        <v>31</v>
      </c>
      <c r="AX205" s="14" t="s">
        <v>70</v>
      </c>
      <c r="AY205" s="211" t="s">
        <v>143</v>
      </c>
    </row>
    <row r="206" spans="1:65" s="15" customFormat="1">
      <c r="B206" s="212"/>
      <c r="C206" s="213"/>
      <c r="D206" s="194" t="s">
        <v>154</v>
      </c>
      <c r="E206" s="214" t="s">
        <v>17</v>
      </c>
      <c r="F206" s="215" t="s">
        <v>181</v>
      </c>
      <c r="G206" s="213"/>
      <c r="H206" s="216">
        <v>40.146000000000001</v>
      </c>
      <c r="I206" s="213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154</v>
      </c>
      <c r="AU206" s="221" t="s">
        <v>79</v>
      </c>
      <c r="AV206" s="15" t="s">
        <v>150</v>
      </c>
      <c r="AW206" s="15" t="s">
        <v>31</v>
      </c>
      <c r="AX206" s="15" t="s">
        <v>75</v>
      </c>
      <c r="AY206" s="221" t="s">
        <v>143</v>
      </c>
    </row>
    <row r="207" spans="1:65" s="2" customFormat="1" ht="16.5" customHeight="1">
      <c r="A207" s="33"/>
      <c r="B207" s="34"/>
      <c r="C207" s="176" t="s">
        <v>386</v>
      </c>
      <c r="D207" s="176" t="s">
        <v>145</v>
      </c>
      <c r="E207" s="177" t="s">
        <v>731</v>
      </c>
      <c r="F207" s="178" t="s">
        <v>732</v>
      </c>
      <c r="G207" s="179" t="s">
        <v>158</v>
      </c>
      <c r="H207" s="180">
        <v>1.2250000000000001</v>
      </c>
      <c r="I207" s="366"/>
      <c r="J207" s="181">
        <f>ROUND(I207*H207,2)</f>
        <v>0</v>
      </c>
      <c r="K207" s="178" t="s">
        <v>149</v>
      </c>
      <c r="L207" s="38"/>
      <c r="M207" s="182" t="s">
        <v>17</v>
      </c>
      <c r="N207" s="183" t="s">
        <v>41</v>
      </c>
      <c r="O207" s="184">
        <v>0.16600000000000001</v>
      </c>
      <c r="P207" s="184">
        <f>O207*H207</f>
        <v>0.20335000000000003</v>
      </c>
      <c r="Q207" s="184">
        <v>1.2E-4</v>
      </c>
      <c r="R207" s="184">
        <f>Q207*H207</f>
        <v>1.4700000000000002E-4</v>
      </c>
      <c r="S207" s="184">
        <v>0</v>
      </c>
      <c r="T207" s="18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6" t="s">
        <v>257</v>
      </c>
      <c r="AT207" s="186" t="s">
        <v>145</v>
      </c>
      <c r="AU207" s="186" t="s">
        <v>79</v>
      </c>
      <c r="AY207" s="19" t="s">
        <v>143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75</v>
      </c>
      <c r="BK207" s="187">
        <f>ROUND(I207*H207,2)</f>
        <v>0</v>
      </c>
      <c r="BL207" s="19" t="s">
        <v>257</v>
      </c>
      <c r="BM207" s="186" t="s">
        <v>1099</v>
      </c>
    </row>
    <row r="208" spans="1:65" s="2" customFormat="1">
      <c r="A208" s="33"/>
      <c r="B208" s="34"/>
      <c r="C208" s="35"/>
      <c r="D208" s="188" t="s">
        <v>152</v>
      </c>
      <c r="E208" s="35"/>
      <c r="F208" s="189" t="s">
        <v>734</v>
      </c>
      <c r="G208" s="35"/>
      <c r="H208" s="35"/>
      <c r="I208" s="35"/>
      <c r="J208" s="35"/>
      <c r="K208" s="35"/>
      <c r="L208" s="38"/>
      <c r="M208" s="190"/>
      <c r="N208" s="191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9" t="s">
        <v>152</v>
      </c>
      <c r="AU208" s="19" t="s">
        <v>79</v>
      </c>
    </row>
    <row r="209" spans="1:65" s="2" customFormat="1" ht="16.5" customHeight="1">
      <c r="A209" s="33"/>
      <c r="B209" s="34"/>
      <c r="C209" s="176" t="s">
        <v>392</v>
      </c>
      <c r="D209" s="176" t="s">
        <v>145</v>
      </c>
      <c r="E209" s="177" t="s">
        <v>738</v>
      </c>
      <c r="F209" s="178" t="s">
        <v>739</v>
      </c>
      <c r="G209" s="179" t="s">
        <v>158</v>
      </c>
      <c r="H209" s="180">
        <v>1.2250000000000001</v>
      </c>
      <c r="I209" s="366"/>
      <c r="J209" s="181">
        <f>ROUND(I209*H209,2)</f>
        <v>0</v>
      </c>
      <c r="K209" s="178" t="s">
        <v>149</v>
      </c>
      <c r="L209" s="38"/>
      <c r="M209" s="182" t="s">
        <v>17</v>
      </c>
      <c r="N209" s="183" t="s">
        <v>41</v>
      </c>
      <c r="O209" s="184">
        <v>0.17199999999999999</v>
      </c>
      <c r="P209" s="184">
        <f>O209*H209</f>
        <v>0.2107</v>
      </c>
      <c r="Q209" s="184">
        <v>1.2E-4</v>
      </c>
      <c r="R209" s="184">
        <f>Q209*H209</f>
        <v>1.4700000000000002E-4</v>
      </c>
      <c r="S209" s="184">
        <v>0</v>
      </c>
      <c r="T209" s="18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6" t="s">
        <v>257</v>
      </c>
      <c r="AT209" s="186" t="s">
        <v>145</v>
      </c>
      <c r="AU209" s="186" t="s">
        <v>79</v>
      </c>
      <c r="AY209" s="19" t="s">
        <v>143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75</v>
      </c>
      <c r="BK209" s="187">
        <f>ROUND(I209*H209,2)</f>
        <v>0</v>
      </c>
      <c r="BL209" s="19" t="s">
        <v>257</v>
      </c>
      <c r="BM209" s="186" t="s">
        <v>1100</v>
      </c>
    </row>
    <row r="210" spans="1:65" s="2" customFormat="1">
      <c r="A210" s="33"/>
      <c r="B210" s="34"/>
      <c r="C210" s="35"/>
      <c r="D210" s="188" t="s">
        <v>152</v>
      </c>
      <c r="E210" s="35"/>
      <c r="F210" s="189" t="s">
        <v>741</v>
      </c>
      <c r="G210" s="35"/>
      <c r="H210" s="35"/>
      <c r="I210" s="35"/>
      <c r="J210" s="35"/>
      <c r="K210" s="35"/>
      <c r="L210" s="38"/>
      <c r="M210" s="190"/>
      <c r="N210" s="191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9" t="s">
        <v>152</v>
      </c>
      <c r="AU210" s="19" t="s">
        <v>79</v>
      </c>
    </row>
    <row r="211" spans="1:65" s="2" customFormat="1" ht="16.5" customHeight="1">
      <c r="A211" s="33"/>
      <c r="B211" s="34"/>
      <c r="C211" s="176" t="s">
        <v>397</v>
      </c>
      <c r="D211" s="176" t="s">
        <v>145</v>
      </c>
      <c r="E211" s="177" t="s">
        <v>742</v>
      </c>
      <c r="F211" s="178" t="s">
        <v>993</v>
      </c>
      <c r="G211" s="179" t="s">
        <v>158</v>
      </c>
      <c r="H211" s="180">
        <v>40.146000000000001</v>
      </c>
      <c r="I211" s="366"/>
      <c r="J211" s="181">
        <f>ROUND(I211*H211,2)</f>
        <v>0</v>
      </c>
      <c r="K211" s="178" t="s">
        <v>17</v>
      </c>
      <c r="L211" s="38"/>
      <c r="M211" s="182" t="s">
        <v>17</v>
      </c>
      <c r="N211" s="183" t="s">
        <v>41</v>
      </c>
      <c r="O211" s="184">
        <v>0</v>
      </c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6" t="s">
        <v>257</v>
      </c>
      <c r="AT211" s="186" t="s">
        <v>145</v>
      </c>
      <c r="AU211" s="186" t="s">
        <v>79</v>
      </c>
      <c r="AY211" s="19" t="s">
        <v>143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75</v>
      </c>
      <c r="BK211" s="187">
        <f>ROUND(I211*H211,2)</f>
        <v>0</v>
      </c>
      <c r="BL211" s="19" t="s">
        <v>257</v>
      </c>
      <c r="BM211" s="186" t="s">
        <v>994</v>
      </c>
    </row>
    <row r="212" spans="1:65" s="14" customFormat="1">
      <c r="B212" s="202"/>
      <c r="C212" s="203"/>
      <c r="D212" s="194" t="s">
        <v>154</v>
      </c>
      <c r="E212" s="204" t="s">
        <v>17</v>
      </c>
      <c r="F212" s="205" t="s">
        <v>1101</v>
      </c>
      <c r="G212" s="203"/>
      <c r="H212" s="206">
        <v>40.146000000000001</v>
      </c>
      <c r="I212" s="203"/>
      <c r="J212" s="203"/>
      <c r="K212" s="203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154</v>
      </c>
      <c r="AU212" s="211" t="s">
        <v>79</v>
      </c>
      <c r="AV212" s="14" t="s">
        <v>79</v>
      </c>
      <c r="AW212" s="14" t="s">
        <v>31</v>
      </c>
      <c r="AX212" s="14" t="s">
        <v>75</v>
      </c>
      <c r="AY212" s="211" t="s">
        <v>143</v>
      </c>
    </row>
    <row r="213" spans="1:65" s="2" customFormat="1" ht="16.5" customHeight="1">
      <c r="A213" s="33"/>
      <c r="B213" s="34"/>
      <c r="C213" s="176" t="s">
        <v>402</v>
      </c>
      <c r="D213" s="176" t="s">
        <v>145</v>
      </c>
      <c r="E213" s="177" t="s">
        <v>1002</v>
      </c>
      <c r="F213" s="178" t="s">
        <v>1003</v>
      </c>
      <c r="G213" s="179" t="s">
        <v>384</v>
      </c>
      <c r="H213" s="180">
        <v>1</v>
      </c>
      <c r="I213" s="366"/>
      <c r="J213" s="181">
        <f>ROUND(I213*H213,2)</f>
        <v>0</v>
      </c>
      <c r="K213" s="178" t="s">
        <v>17</v>
      </c>
      <c r="L213" s="38"/>
      <c r="M213" s="182" t="s">
        <v>17</v>
      </c>
      <c r="N213" s="183" t="s">
        <v>41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6" t="s">
        <v>257</v>
      </c>
      <c r="AT213" s="186" t="s">
        <v>145</v>
      </c>
      <c r="AU213" s="186" t="s">
        <v>79</v>
      </c>
      <c r="AY213" s="19" t="s">
        <v>143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75</v>
      </c>
      <c r="BK213" s="187">
        <f>ROUND(I213*H213,2)</f>
        <v>0</v>
      </c>
      <c r="BL213" s="19" t="s">
        <v>257</v>
      </c>
      <c r="BM213" s="186" t="s">
        <v>1004</v>
      </c>
    </row>
    <row r="214" spans="1:65" s="12" customFormat="1" ht="22.9" customHeight="1">
      <c r="B214" s="161"/>
      <c r="C214" s="162"/>
      <c r="D214" s="163" t="s">
        <v>69</v>
      </c>
      <c r="E214" s="174" t="s">
        <v>747</v>
      </c>
      <c r="F214" s="174" t="s">
        <v>748</v>
      </c>
      <c r="G214" s="162"/>
      <c r="H214" s="162"/>
      <c r="I214" s="162"/>
      <c r="J214" s="175">
        <f>BK214</f>
        <v>0</v>
      </c>
      <c r="K214" s="162"/>
      <c r="L214" s="166"/>
      <c r="M214" s="167"/>
      <c r="N214" s="168"/>
      <c r="O214" s="168"/>
      <c r="P214" s="169">
        <f>SUM(P215:P259)</f>
        <v>20.699518000000001</v>
      </c>
      <c r="Q214" s="168"/>
      <c r="R214" s="169">
        <f>SUM(R215:R259)</f>
        <v>9.7790039999999995E-2</v>
      </c>
      <c r="S214" s="168"/>
      <c r="T214" s="170">
        <f>SUM(T215:T259)</f>
        <v>1.3456169999999998E-2</v>
      </c>
      <c r="AR214" s="171" t="s">
        <v>79</v>
      </c>
      <c r="AT214" s="172" t="s">
        <v>69</v>
      </c>
      <c r="AU214" s="172" t="s">
        <v>75</v>
      </c>
      <c r="AY214" s="171" t="s">
        <v>143</v>
      </c>
      <c r="BK214" s="173">
        <f>SUM(BK215:BK259)</f>
        <v>0</v>
      </c>
    </row>
    <row r="215" spans="1:65" s="2" customFormat="1" ht="16.5" customHeight="1">
      <c r="A215" s="33"/>
      <c r="B215" s="34"/>
      <c r="C215" s="176" t="s">
        <v>151</v>
      </c>
      <c r="D215" s="176" t="s">
        <v>145</v>
      </c>
      <c r="E215" s="177" t="s">
        <v>750</v>
      </c>
      <c r="F215" s="178" t="s">
        <v>751</v>
      </c>
      <c r="G215" s="179" t="s">
        <v>158</v>
      </c>
      <c r="H215" s="180">
        <v>43.406999999999996</v>
      </c>
      <c r="I215" s="366"/>
      <c r="J215" s="181">
        <f>ROUND(I215*H215,2)</f>
        <v>0</v>
      </c>
      <c r="K215" s="178" t="s">
        <v>149</v>
      </c>
      <c r="L215" s="38"/>
      <c r="M215" s="182" t="s">
        <v>17</v>
      </c>
      <c r="N215" s="183" t="s">
        <v>41</v>
      </c>
      <c r="O215" s="184">
        <v>7.3999999999999996E-2</v>
      </c>
      <c r="P215" s="184">
        <f>O215*H215</f>
        <v>3.2121179999999994</v>
      </c>
      <c r="Q215" s="184">
        <v>1E-3</v>
      </c>
      <c r="R215" s="184">
        <f>Q215*H215</f>
        <v>4.3406999999999994E-2</v>
      </c>
      <c r="S215" s="184">
        <v>3.1E-4</v>
      </c>
      <c r="T215" s="185">
        <f>S215*H215</f>
        <v>1.3456169999999998E-2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6" t="s">
        <v>257</v>
      </c>
      <c r="AT215" s="186" t="s">
        <v>145</v>
      </c>
      <c r="AU215" s="186" t="s">
        <v>79</v>
      </c>
      <c r="AY215" s="19" t="s">
        <v>143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75</v>
      </c>
      <c r="BK215" s="187">
        <f>ROUND(I215*H215,2)</f>
        <v>0</v>
      </c>
      <c r="BL215" s="19" t="s">
        <v>257</v>
      </c>
      <c r="BM215" s="186" t="s">
        <v>1005</v>
      </c>
    </row>
    <row r="216" spans="1:65" s="2" customFormat="1">
      <c r="A216" s="33"/>
      <c r="B216" s="34"/>
      <c r="C216" s="35"/>
      <c r="D216" s="188" t="s">
        <v>152</v>
      </c>
      <c r="E216" s="35"/>
      <c r="F216" s="189" t="s">
        <v>753</v>
      </c>
      <c r="G216" s="35"/>
      <c r="H216" s="35"/>
      <c r="I216" s="35"/>
      <c r="J216" s="35"/>
      <c r="K216" s="35"/>
      <c r="L216" s="38"/>
      <c r="M216" s="190"/>
      <c r="N216" s="191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9" t="s">
        <v>152</v>
      </c>
      <c r="AU216" s="19" t="s">
        <v>79</v>
      </c>
    </row>
    <row r="217" spans="1:65" s="13" customFormat="1">
      <c r="B217" s="192"/>
      <c r="C217" s="193"/>
      <c r="D217" s="194" t="s">
        <v>154</v>
      </c>
      <c r="E217" s="195" t="s">
        <v>17</v>
      </c>
      <c r="F217" s="196" t="s">
        <v>761</v>
      </c>
      <c r="G217" s="193"/>
      <c r="H217" s="195" t="s">
        <v>17</v>
      </c>
      <c r="I217" s="193"/>
      <c r="J217" s="193"/>
      <c r="K217" s="193"/>
      <c r="L217" s="197"/>
      <c r="M217" s="198"/>
      <c r="N217" s="199"/>
      <c r="O217" s="199"/>
      <c r="P217" s="199"/>
      <c r="Q217" s="199"/>
      <c r="R217" s="199"/>
      <c r="S217" s="199"/>
      <c r="T217" s="200"/>
      <c r="AT217" s="201" t="s">
        <v>154</v>
      </c>
      <c r="AU217" s="201" t="s">
        <v>79</v>
      </c>
      <c r="AV217" s="13" t="s">
        <v>75</v>
      </c>
      <c r="AW217" s="13" t="s">
        <v>31</v>
      </c>
      <c r="AX217" s="13" t="s">
        <v>70</v>
      </c>
      <c r="AY217" s="201" t="s">
        <v>143</v>
      </c>
    </row>
    <row r="218" spans="1:65" s="14" customFormat="1">
      <c r="B218" s="202"/>
      <c r="C218" s="203"/>
      <c r="D218" s="194" t="s">
        <v>154</v>
      </c>
      <c r="E218" s="204" t="s">
        <v>17</v>
      </c>
      <c r="F218" s="205" t="s">
        <v>1102</v>
      </c>
      <c r="G218" s="203"/>
      <c r="H218" s="206">
        <v>44.335999999999999</v>
      </c>
      <c r="I218" s="203"/>
      <c r="J218" s="203"/>
      <c r="K218" s="203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154</v>
      </c>
      <c r="AU218" s="211" t="s">
        <v>79</v>
      </c>
      <c r="AV218" s="14" t="s">
        <v>79</v>
      </c>
      <c r="AW218" s="14" t="s">
        <v>31</v>
      </c>
      <c r="AX218" s="14" t="s">
        <v>70</v>
      </c>
      <c r="AY218" s="211" t="s">
        <v>143</v>
      </c>
    </row>
    <row r="219" spans="1:65" s="14" customFormat="1">
      <c r="B219" s="202"/>
      <c r="C219" s="203"/>
      <c r="D219" s="194" t="s">
        <v>154</v>
      </c>
      <c r="E219" s="204" t="s">
        <v>17</v>
      </c>
      <c r="F219" s="205" t="s">
        <v>1103</v>
      </c>
      <c r="G219" s="203"/>
      <c r="H219" s="206">
        <v>-7.484</v>
      </c>
      <c r="I219" s="203"/>
      <c r="J219" s="203"/>
      <c r="K219" s="203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154</v>
      </c>
      <c r="AU219" s="211" t="s">
        <v>79</v>
      </c>
      <c r="AV219" s="14" t="s">
        <v>79</v>
      </c>
      <c r="AW219" s="14" t="s">
        <v>31</v>
      </c>
      <c r="AX219" s="14" t="s">
        <v>70</v>
      </c>
      <c r="AY219" s="211" t="s">
        <v>143</v>
      </c>
    </row>
    <row r="220" spans="1:65" s="14" customFormat="1">
      <c r="B220" s="202"/>
      <c r="C220" s="203"/>
      <c r="D220" s="194" t="s">
        <v>154</v>
      </c>
      <c r="E220" s="204" t="s">
        <v>17</v>
      </c>
      <c r="F220" s="205" t="s">
        <v>1104</v>
      </c>
      <c r="G220" s="203"/>
      <c r="H220" s="206">
        <v>2.6280000000000001</v>
      </c>
      <c r="I220" s="203"/>
      <c r="J220" s="203"/>
      <c r="K220" s="203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154</v>
      </c>
      <c r="AU220" s="211" t="s">
        <v>79</v>
      </c>
      <c r="AV220" s="14" t="s">
        <v>79</v>
      </c>
      <c r="AW220" s="14" t="s">
        <v>31</v>
      </c>
      <c r="AX220" s="14" t="s">
        <v>70</v>
      </c>
      <c r="AY220" s="211" t="s">
        <v>143</v>
      </c>
    </row>
    <row r="221" spans="1:65" s="14" customFormat="1">
      <c r="B221" s="202"/>
      <c r="C221" s="203"/>
      <c r="D221" s="194" t="s">
        <v>154</v>
      </c>
      <c r="E221" s="204" t="s">
        <v>17</v>
      </c>
      <c r="F221" s="205" t="s">
        <v>1105</v>
      </c>
      <c r="G221" s="203"/>
      <c r="H221" s="206">
        <v>1.1419999999999999</v>
      </c>
      <c r="I221" s="203"/>
      <c r="J221" s="203"/>
      <c r="K221" s="203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154</v>
      </c>
      <c r="AU221" s="211" t="s">
        <v>79</v>
      </c>
      <c r="AV221" s="14" t="s">
        <v>79</v>
      </c>
      <c r="AW221" s="14" t="s">
        <v>31</v>
      </c>
      <c r="AX221" s="14" t="s">
        <v>70</v>
      </c>
      <c r="AY221" s="211" t="s">
        <v>143</v>
      </c>
    </row>
    <row r="222" spans="1:65" s="14" customFormat="1">
      <c r="B222" s="202"/>
      <c r="C222" s="203"/>
      <c r="D222" s="194" t="s">
        <v>154</v>
      </c>
      <c r="E222" s="204" t="s">
        <v>17</v>
      </c>
      <c r="F222" s="205" t="s">
        <v>1106</v>
      </c>
      <c r="G222" s="203"/>
      <c r="H222" s="206">
        <v>-0.378</v>
      </c>
      <c r="I222" s="203"/>
      <c r="J222" s="203"/>
      <c r="K222" s="203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154</v>
      </c>
      <c r="AU222" s="211" t="s">
        <v>79</v>
      </c>
      <c r="AV222" s="14" t="s">
        <v>79</v>
      </c>
      <c r="AW222" s="14" t="s">
        <v>31</v>
      </c>
      <c r="AX222" s="14" t="s">
        <v>70</v>
      </c>
      <c r="AY222" s="211" t="s">
        <v>143</v>
      </c>
    </row>
    <row r="223" spans="1:65" s="14" customFormat="1">
      <c r="B223" s="202"/>
      <c r="C223" s="203"/>
      <c r="D223" s="194" t="s">
        <v>154</v>
      </c>
      <c r="E223" s="204" t="s">
        <v>17</v>
      </c>
      <c r="F223" s="205" t="s">
        <v>1107</v>
      </c>
      <c r="G223" s="203"/>
      <c r="H223" s="206">
        <v>3.331</v>
      </c>
      <c r="I223" s="203"/>
      <c r="J223" s="203"/>
      <c r="K223" s="203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154</v>
      </c>
      <c r="AU223" s="211" t="s">
        <v>79</v>
      </c>
      <c r="AV223" s="14" t="s">
        <v>79</v>
      </c>
      <c r="AW223" s="14" t="s">
        <v>31</v>
      </c>
      <c r="AX223" s="14" t="s">
        <v>70</v>
      </c>
      <c r="AY223" s="211" t="s">
        <v>143</v>
      </c>
    </row>
    <row r="224" spans="1:65" s="14" customFormat="1">
      <c r="B224" s="202"/>
      <c r="C224" s="203"/>
      <c r="D224" s="194" t="s">
        <v>154</v>
      </c>
      <c r="E224" s="204" t="s">
        <v>17</v>
      </c>
      <c r="F224" s="205" t="s">
        <v>1108</v>
      </c>
      <c r="G224" s="203"/>
      <c r="H224" s="206">
        <v>-0.16800000000000001</v>
      </c>
      <c r="I224" s="203"/>
      <c r="J224" s="203"/>
      <c r="K224" s="203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154</v>
      </c>
      <c r="AU224" s="211" t="s">
        <v>79</v>
      </c>
      <c r="AV224" s="14" t="s">
        <v>79</v>
      </c>
      <c r="AW224" s="14" t="s">
        <v>31</v>
      </c>
      <c r="AX224" s="14" t="s">
        <v>70</v>
      </c>
      <c r="AY224" s="211" t="s">
        <v>143</v>
      </c>
    </row>
    <row r="225" spans="1:65" s="15" customFormat="1">
      <c r="B225" s="212"/>
      <c r="C225" s="213"/>
      <c r="D225" s="194" t="s">
        <v>154</v>
      </c>
      <c r="E225" s="214" t="s">
        <v>17</v>
      </c>
      <c r="F225" s="215" t="s">
        <v>181</v>
      </c>
      <c r="G225" s="213"/>
      <c r="H225" s="216">
        <v>43.407000000000004</v>
      </c>
      <c r="I225" s="213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154</v>
      </c>
      <c r="AU225" s="221" t="s">
        <v>79</v>
      </c>
      <c r="AV225" s="15" t="s">
        <v>150</v>
      </c>
      <c r="AW225" s="15" t="s">
        <v>31</v>
      </c>
      <c r="AX225" s="15" t="s">
        <v>75</v>
      </c>
      <c r="AY225" s="221" t="s">
        <v>143</v>
      </c>
    </row>
    <row r="226" spans="1:65" s="2" customFormat="1" ht="24.2" customHeight="1">
      <c r="A226" s="33"/>
      <c r="B226" s="34"/>
      <c r="C226" s="176" t="s">
        <v>411</v>
      </c>
      <c r="D226" s="176" t="s">
        <v>145</v>
      </c>
      <c r="E226" s="177" t="s">
        <v>1013</v>
      </c>
      <c r="F226" s="178" t="s">
        <v>1014</v>
      </c>
      <c r="G226" s="179" t="s">
        <v>164</v>
      </c>
      <c r="H226" s="180">
        <v>43.88</v>
      </c>
      <c r="I226" s="366"/>
      <c r="J226" s="181">
        <f>ROUND(I226*H226,2)</f>
        <v>0</v>
      </c>
      <c r="K226" s="178" t="s">
        <v>149</v>
      </c>
      <c r="L226" s="38"/>
      <c r="M226" s="182" t="s">
        <v>17</v>
      </c>
      <c r="N226" s="183" t="s">
        <v>41</v>
      </c>
      <c r="O226" s="184">
        <v>2.3E-2</v>
      </c>
      <c r="P226" s="184">
        <f>O226*H226</f>
        <v>1.0092400000000001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6" t="s">
        <v>257</v>
      </c>
      <c r="AT226" s="186" t="s">
        <v>145</v>
      </c>
      <c r="AU226" s="186" t="s">
        <v>79</v>
      </c>
      <c r="AY226" s="19" t="s">
        <v>143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75</v>
      </c>
      <c r="BK226" s="187">
        <f>ROUND(I226*H226,2)</f>
        <v>0</v>
      </c>
      <c r="BL226" s="19" t="s">
        <v>257</v>
      </c>
      <c r="BM226" s="186" t="s">
        <v>1015</v>
      </c>
    </row>
    <row r="227" spans="1:65" s="2" customFormat="1">
      <c r="A227" s="33"/>
      <c r="B227" s="34"/>
      <c r="C227" s="35"/>
      <c r="D227" s="188" t="s">
        <v>152</v>
      </c>
      <c r="E227" s="35"/>
      <c r="F227" s="189" t="s">
        <v>1016</v>
      </c>
      <c r="G227" s="35"/>
      <c r="H227" s="35"/>
      <c r="I227" s="35"/>
      <c r="J227" s="35"/>
      <c r="K227" s="35"/>
      <c r="L227" s="38"/>
      <c r="M227" s="190"/>
      <c r="N227" s="191"/>
      <c r="O227" s="63"/>
      <c r="P227" s="63"/>
      <c r="Q227" s="63"/>
      <c r="R227" s="63"/>
      <c r="S227" s="63"/>
      <c r="T227" s="64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9" t="s">
        <v>152</v>
      </c>
      <c r="AU227" s="19" t="s">
        <v>79</v>
      </c>
    </row>
    <row r="228" spans="1:65" s="13" customFormat="1">
      <c r="B228" s="192"/>
      <c r="C228" s="193"/>
      <c r="D228" s="194" t="s">
        <v>154</v>
      </c>
      <c r="E228" s="195" t="s">
        <v>17</v>
      </c>
      <c r="F228" s="196" t="s">
        <v>1017</v>
      </c>
      <c r="G228" s="193"/>
      <c r="H228" s="195" t="s">
        <v>17</v>
      </c>
      <c r="I228" s="193"/>
      <c r="J228" s="193"/>
      <c r="K228" s="193"/>
      <c r="L228" s="197"/>
      <c r="M228" s="198"/>
      <c r="N228" s="199"/>
      <c r="O228" s="199"/>
      <c r="P228" s="199"/>
      <c r="Q228" s="199"/>
      <c r="R228" s="199"/>
      <c r="S228" s="199"/>
      <c r="T228" s="200"/>
      <c r="AT228" s="201" t="s">
        <v>154</v>
      </c>
      <c r="AU228" s="201" t="s">
        <v>79</v>
      </c>
      <c r="AV228" s="13" t="s">
        <v>75</v>
      </c>
      <c r="AW228" s="13" t="s">
        <v>31</v>
      </c>
      <c r="AX228" s="13" t="s">
        <v>70</v>
      </c>
      <c r="AY228" s="201" t="s">
        <v>143</v>
      </c>
    </row>
    <row r="229" spans="1:65" s="14" customFormat="1">
      <c r="B229" s="202"/>
      <c r="C229" s="203"/>
      <c r="D229" s="194" t="s">
        <v>154</v>
      </c>
      <c r="E229" s="204" t="s">
        <v>17</v>
      </c>
      <c r="F229" s="205" t="s">
        <v>1109</v>
      </c>
      <c r="G229" s="203"/>
      <c r="H229" s="206">
        <v>32.28</v>
      </c>
      <c r="I229" s="203"/>
      <c r="J229" s="203"/>
      <c r="K229" s="203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154</v>
      </c>
      <c r="AU229" s="211" t="s">
        <v>79</v>
      </c>
      <c r="AV229" s="14" t="s">
        <v>79</v>
      </c>
      <c r="AW229" s="14" t="s">
        <v>31</v>
      </c>
      <c r="AX229" s="14" t="s">
        <v>70</v>
      </c>
      <c r="AY229" s="211" t="s">
        <v>143</v>
      </c>
    </row>
    <row r="230" spans="1:65" s="13" customFormat="1">
      <c r="B230" s="192"/>
      <c r="C230" s="193"/>
      <c r="D230" s="194" t="s">
        <v>154</v>
      </c>
      <c r="E230" s="195" t="s">
        <v>17</v>
      </c>
      <c r="F230" s="196" t="s">
        <v>1019</v>
      </c>
      <c r="G230" s="193"/>
      <c r="H230" s="195" t="s">
        <v>17</v>
      </c>
      <c r="I230" s="193"/>
      <c r="J230" s="193"/>
      <c r="K230" s="193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154</v>
      </c>
      <c r="AU230" s="201" t="s">
        <v>79</v>
      </c>
      <c r="AV230" s="13" t="s">
        <v>75</v>
      </c>
      <c r="AW230" s="13" t="s">
        <v>31</v>
      </c>
      <c r="AX230" s="13" t="s">
        <v>70</v>
      </c>
      <c r="AY230" s="201" t="s">
        <v>143</v>
      </c>
    </row>
    <row r="231" spans="1:65" s="14" customFormat="1">
      <c r="B231" s="202"/>
      <c r="C231" s="203"/>
      <c r="D231" s="194" t="s">
        <v>154</v>
      </c>
      <c r="E231" s="204" t="s">
        <v>17</v>
      </c>
      <c r="F231" s="205" t="s">
        <v>1020</v>
      </c>
      <c r="G231" s="203"/>
      <c r="H231" s="206">
        <v>11.6</v>
      </c>
      <c r="I231" s="203"/>
      <c r="J231" s="203"/>
      <c r="K231" s="203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154</v>
      </c>
      <c r="AU231" s="211" t="s">
        <v>79</v>
      </c>
      <c r="AV231" s="14" t="s">
        <v>79</v>
      </c>
      <c r="AW231" s="14" t="s">
        <v>31</v>
      </c>
      <c r="AX231" s="14" t="s">
        <v>70</v>
      </c>
      <c r="AY231" s="211" t="s">
        <v>143</v>
      </c>
    </row>
    <row r="232" spans="1:65" s="15" customFormat="1">
      <c r="B232" s="212"/>
      <c r="C232" s="213"/>
      <c r="D232" s="194" t="s">
        <v>154</v>
      </c>
      <c r="E232" s="214" t="s">
        <v>17</v>
      </c>
      <c r="F232" s="215" t="s">
        <v>181</v>
      </c>
      <c r="G232" s="213"/>
      <c r="H232" s="216">
        <v>43.88</v>
      </c>
      <c r="I232" s="213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154</v>
      </c>
      <c r="AU232" s="221" t="s">
        <v>79</v>
      </c>
      <c r="AV232" s="15" t="s">
        <v>150</v>
      </c>
      <c r="AW232" s="15" t="s">
        <v>31</v>
      </c>
      <c r="AX232" s="15" t="s">
        <v>75</v>
      </c>
      <c r="AY232" s="221" t="s">
        <v>143</v>
      </c>
    </row>
    <row r="233" spans="1:65" s="2" customFormat="1" ht="16.5" customHeight="1">
      <c r="A233" s="33"/>
      <c r="B233" s="34"/>
      <c r="C233" s="222" t="s">
        <v>416</v>
      </c>
      <c r="D233" s="222" t="s">
        <v>263</v>
      </c>
      <c r="E233" s="223" t="s">
        <v>1021</v>
      </c>
      <c r="F233" s="224" t="s">
        <v>1022</v>
      </c>
      <c r="G233" s="225" t="s">
        <v>164</v>
      </c>
      <c r="H233" s="226">
        <v>52.655999999999999</v>
      </c>
      <c r="I233" s="367"/>
      <c r="J233" s="227">
        <f>ROUND(I233*H233,2)</f>
        <v>0</v>
      </c>
      <c r="K233" s="224" t="s">
        <v>149</v>
      </c>
      <c r="L233" s="228"/>
      <c r="M233" s="229" t="s">
        <v>17</v>
      </c>
      <c r="N233" s="230" t="s">
        <v>41</v>
      </c>
      <c r="O233" s="184">
        <v>0</v>
      </c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6" t="s">
        <v>357</v>
      </c>
      <c r="AT233" s="186" t="s">
        <v>263</v>
      </c>
      <c r="AU233" s="186" t="s">
        <v>79</v>
      </c>
      <c r="AY233" s="19" t="s">
        <v>143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75</v>
      </c>
      <c r="BK233" s="187">
        <f>ROUND(I233*H233,2)</f>
        <v>0</v>
      </c>
      <c r="BL233" s="19" t="s">
        <v>257</v>
      </c>
      <c r="BM233" s="186" t="s">
        <v>1023</v>
      </c>
    </row>
    <row r="234" spans="1:65" s="14" customFormat="1">
      <c r="B234" s="202"/>
      <c r="C234" s="203"/>
      <c r="D234" s="194" t="s">
        <v>154</v>
      </c>
      <c r="E234" s="203"/>
      <c r="F234" s="205" t="s">
        <v>1110</v>
      </c>
      <c r="G234" s="203"/>
      <c r="H234" s="206">
        <v>52.655999999999999</v>
      </c>
      <c r="I234" s="203"/>
      <c r="J234" s="203"/>
      <c r="K234" s="203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154</v>
      </c>
      <c r="AU234" s="211" t="s">
        <v>79</v>
      </c>
      <c r="AV234" s="14" t="s">
        <v>79</v>
      </c>
      <c r="AW234" s="14" t="s">
        <v>4</v>
      </c>
      <c r="AX234" s="14" t="s">
        <v>75</v>
      </c>
      <c r="AY234" s="211" t="s">
        <v>143</v>
      </c>
    </row>
    <row r="235" spans="1:65" s="2" customFormat="1" ht="24.2" customHeight="1">
      <c r="A235" s="33"/>
      <c r="B235" s="34"/>
      <c r="C235" s="176" t="s">
        <v>421</v>
      </c>
      <c r="D235" s="176" t="s">
        <v>145</v>
      </c>
      <c r="E235" s="177" t="s">
        <v>1025</v>
      </c>
      <c r="F235" s="178" t="s">
        <v>1026</v>
      </c>
      <c r="G235" s="179" t="s">
        <v>158</v>
      </c>
      <c r="H235" s="180">
        <v>17.591999999999999</v>
      </c>
      <c r="I235" s="366"/>
      <c r="J235" s="181">
        <f>ROUND(I235*H235,2)</f>
        <v>0</v>
      </c>
      <c r="K235" s="178" t="s">
        <v>149</v>
      </c>
      <c r="L235" s="38"/>
      <c r="M235" s="182" t="s">
        <v>17</v>
      </c>
      <c r="N235" s="183" t="s">
        <v>41</v>
      </c>
      <c r="O235" s="184">
        <v>1.6E-2</v>
      </c>
      <c r="P235" s="184">
        <f>O235*H235</f>
        <v>0.281472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6" t="s">
        <v>257</v>
      </c>
      <c r="AT235" s="186" t="s">
        <v>145</v>
      </c>
      <c r="AU235" s="186" t="s">
        <v>79</v>
      </c>
      <c r="AY235" s="19" t="s">
        <v>143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75</v>
      </c>
      <c r="BK235" s="187">
        <f>ROUND(I235*H235,2)</f>
        <v>0</v>
      </c>
      <c r="BL235" s="19" t="s">
        <v>257</v>
      </c>
      <c r="BM235" s="186" t="s">
        <v>1027</v>
      </c>
    </row>
    <row r="236" spans="1:65" s="2" customFormat="1">
      <c r="A236" s="33"/>
      <c r="B236" s="34"/>
      <c r="C236" s="35"/>
      <c r="D236" s="188" t="s">
        <v>152</v>
      </c>
      <c r="E236" s="35"/>
      <c r="F236" s="189" t="s">
        <v>1028</v>
      </c>
      <c r="G236" s="35"/>
      <c r="H236" s="35"/>
      <c r="I236" s="35"/>
      <c r="J236" s="35"/>
      <c r="K236" s="35"/>
      <c r="L236" s="38"/>
      <c r="M236" s="190"/>
      <c r="N236" s="191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9" t="s">
        <v>152</v>
      </c>
      <c r="AU236" s="19" t="s">
        <v>79</v>
      </c>
    </row>
    <row r="237" spans="1:65" s="13" customFormat="1">
      <c r="B237" s="192"/>
      <c r="C237" s="193"/>
      <c r="D237" s="194" t="s">
        <v>154</v>
      </c>
      <c r="E237" s="195" t="s">
        <v>17</v>
      </c>
      <c r="F237" s="196" t="s">
        <v>1017</v>
      </c>
      <c r="G237" s="193"/>
      <c r="H237" s="195" t="s">
        <v>17</v>
      </c>
      <c r="I237" s="193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154</v>
      </c>
      <c r="AU237" s="201" t="s">
        <v>79</v>
      </c>
      <c r="AV237" s="13" t="s">
        <v>75</v>
      </c>
      <c r="AW237" s="13" t="s">
        <v>31</v>
      </c>
      <c r="AX237" s="13" t="s">
        <v>70</v>
      </c>
      <c r="AY237" s="201" t="s">
        <v>143</v>
      </c>
    </row>
    <row r="238" spans="1:65" s="14" customFormat="1">
      <c r="B238" s="202"/>
      <c r="C238" s="203"/>
      <c r="D238" s="194" t="s">
        <v>154</v>
      </c>
      <c r="E238" s="204" t="s">
        <v>17</v>
      </c>
      <c r="F238" s="205" t="s">
        <v>1111</v>
      </c>
      <c r="G238" s="203"/>
      <c r="H238" s="206">
        <v>13.992000000000001</v>
      </c>
      <c r="I238" s="203"/>
      <c r="J238" s="203"/>
      <c r="K238" s="203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154</v>
      </c>
      <c r="AU238" s="211" t="s">
        <v>79</v>
      </c>
      <c r="AV238" s="14" t="s">
        <v>79</v>
      </c>
      <c r="AW238" s="14" t="s">
        <v>31</v>
      </c>
      <c r="AX238" s="14" t="s">
        <v>70</v>
      </c>
      <c r="AY238" s="211" t="s">
        <v>143</v>
      </c>
    </row>
    <row r="239" spans="1:65" s="13" customFormat="1">
      <c r="B239" s="192"/>
      <c r="C239" s="193"/>
      <c r="D239" s="194" t="s">
        <v>154</v>
      </c>
      <c r="E239" s="195" t="s">
        <v>17</v>
      </c>
      <c r="F239" s="196" t="s">
        <v>1019</v>
      </c>
      <c r="G239" s="193"/>
      <c r="H239" s="195" t="s">
        <v>17</v>
      </c>
      <c r="I239" s="193"/>
      <c r="J239" s="193"/>
      <c r="K239" s="193"/>
      <c r="L239" s="197"/>
      <c r="M239" s="198"/>
      <c r="N239" s="199"/>
      <c r="O239" s="199"/>
      <c r="P239" s="199"/>
      <c r="Q239" s="199"/>
      <c r="R239" s="199"/>
      <c r="S239" s="199"/>
      <c r="T239" s="200"/>
      <c r="AT239" s="201" t="s">
        <v>154</v>
      </c>
      <c r="AU239" s="201" t="s">
        <v>79</v>
      </c>
      <c r="AV239" s="13" t="s">
        <v>75</v>
      </c>
      <c r="AW239" s="13" t="s">
        <v>31</v>
      </c>
      <c r="AX239" s="13" t="s">
        <v>70</v>
      </c>
      <c r="AY239" s="201" t="s">
        <v>143</v>
      </c>
    </row>
    <row r="240" spans="1:65" s="14" customFormat="1">
      <c r="B240" s="202"/>
      <c r="C240" s="203"/>
      <c r="D240" s="194" t="s">
        <v>154</v>
      </c>
      <c r="E240" s="204" t="s">
        <v>17</v>
      </c>
      <c r="F240" s="205" t="s">
        <v>1030</v>
      </c>
      <c r="G240" s="203"/>
      <c r="H240" s="206">
        <v>3.6</v>
      </c>
      <c r="I240" s="203"/>
      <c r="J240" s="203"/>
      <c r="K240" s="203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154</v>
      </c>
      <c r="AU240" s="211" t="s">
        <v>79</v>
      </c>
      <c r="AV240" s="14" t="s">
        <v>79</v>
      </c>
      <c r="AW240" s="14" t="s">
        <v>31</v>
      </c>
      <c r="AX240" s="14" t="s">
        <v>70</v>
      </c>
      <c r="AY240" s="211" t="s">
        <v>143</v>
      </c>
    </row>
    <row r="241" spans="1:65" s="15" customFormat="1">
      <c r="B241" s="212"/>
      <c r="C241" s="213"/>
      <c r="D241" s="194" t="s">
        <v>154</v>
      </c>
      <c r="E241" s="214" t="s">
        <v>17</v>
      </c>
      <c r="F241" s="215" t="s">
        <v>181</v>
      </c>
      <c r="G241" s="213"/>
      <c r="H241" s="216">
        <v>17.592000000000002</v>
      </c>
      <c r="I241" s="213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154</v>
      </c>
      <c r="AU241" s="221" t="s">
        <v>79</v>
      </c>
      <c r="AV241" s="15" t="s">
        <v>150</v>
      </c>
      <c r="AW241" s="15" t="s">
        <v>31</v>
      </c>
      <c r="AX241" s="15" t="s">
        <v>75</v>
      </c>
      <c r="AY241" s="221" t="s">
        <v>143</v>
      </c>
    </row>
    <row r="242" spans="1:65" s="2" customFormat="1" ht="16.5" customHeight="1">
      <c r="A242" s="33"/>
      <c r="B242" s="34"/>
      <c r="C242" s="222" t="s">
        <v>425</v>
      </c>
      <c r="D242" s="222" t="s">
        <v>263</v>
      </c>
      <c r="E242" s="223" t="s">
        <v>1031</v>
      </c>
      <c r="F242" s="224" t="s">
        <v>1032</v>
      </c>
      <c r="G242" s="225" t="s">
        <v>158</v>
      </c>
      <c r="H242" s="226">
        <v>21.11</v>
      </c>
      <c r="I242" s="367"/>
      <c r="J242" s="227">
        <f>ROUND(I242*H242,2)</f>
        <v>0</v>
      </c>
      <c r="K242" s="224" t="s">
        <v>149</v>
      </c>
      <c r="L242" s="228"/>
      <c r="M242" s="229" t="s">
        <v>17</v>
      </c>
      <c r="N242" s="230" t="s">
        <v>41</v>
      </c>
      <c r="O242" s="184">
        <v>0</v>
      </c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86" t="s">
        <v>357</v>
      </c>
      <c r="AT242" s="186" t="s">
        <v>263</v>
      </c>
      <c r="AU242" s="186" t="s">
        <v>79</v>
      </c>
      <c r="AY242" s="19" t="s">
        <v>143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75</v>
      </c>
      <c r="BK242" s="187">
        <f>ROUND(I242*H242,2)</f>
        <v>0</v>
      </c>
      <c r="BL242" s="19" t="s">
        <v>257</v>
      </c>
      <c r="BM242" s="186" t="s">
        <v>1033</v>
      </c>
    </row>
    <row r="243" spans="1:65" s="14" customFormat="1">
      <c r="B243" s="202"/>
      <c r="C243" s="203"/>
      <c r="D243" s="194" t="s">
        <v>154</v>
      </c>
      <c r="E243" s="203"/>
      <c r="F243" s="205" t="s">
        <v>1112</v>
      </c>
      <c r="G243" s="203"/>
      <c r="H243" s="206">
        <v>21.11</v>
      </c>
      <c r="I243" s="203"/>
      <c r="J243" s="203"/>
      <c r="K243" s="203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154</v>
      </c>
      <c r="AU243" s="211" t="s">
        <v>79</v>
      </c>
      <c r="AV243" s="14" t="s">
        <v>79</v>
      </c>
      <c r="AW243" s="14" t="s">
        <v>4</v>
      </c>
      <c r="AX243" s="14" t="s">
        <v>75</v>
      </c>
      <c r="AY243" s="211" t="s">
        <v>143</v>
      </c>
    </row>
    <row r="244" spans="1:65" s="2" customFormat="1" ht="16.5" customHeight="1">
      <c r="A244" s="33"/>
      <c r="B244" s="34"/>
      <c r="C244" s="176" t="s">
        <v>429</v>
      </c>
      <c r="D244" s="176" t="s">
        <v>145</v>
      </c>
      <c r="E244" s="177" t="s">
        <v>763</v>
      </c>
      <c r="F244" s="178" t="s">
        <v>1035</v>
      </c>
      <c r="G244" s="179" t="s">
        <v>158</v>
      </c>
      <c r="H244" s="180">
        <v>118.224</v>
      </c>
      <c r="I244" s="366"/>
      <c r="J244" s="181">
        <f>ROUND(I244*H244,2)</f>
        <v>0</v>
      </c>
      <c r="K244" s="178" t="s">
        <v>149</v>
      </c>
      <c r="L244" s="38"/>
      <c r="M244" s="182" t="s">
        <v>17</v>
      </c>
      <c r="N244" s="183" t="s">
        <v>41</v>
      </c>
      <c r="O244" s="184">
        <v>3.3000000000000002E-2</v>
      </c>
      <c r="P244" s="184">
        <f>O244*H244</f>
        <v>3.9013920000000004</v>
      </c>
      <c r="Q244" s="184">
        <v>2.0000000000000001E-4</v>
      </c>
      <c r="R244" s="184">
        <f>Q244*H244</f>
        <v>2.3644800000000001E-2</v>
      </c>
      <c r="S244" s="184">
        <v>0</v>
      </c>
      <c r="T244" s="18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86" t="s">
        <v>257</v>
      </c>
      <c r="AT244" s="186" t="s">
        <v>145</v>
      </c>
      <c r="AU244" s="186" t="s">
        <v>79</v>
      </c>
      <c r="AY244" s="19" t="s">
        <v>143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75</v>
      </c>
      <c r="BK244" s="187">
        <f>ROUND(I244*H244,2)</f>
        <v>0</v>
      </c>
      <c r="BL244" s="19" t="s">
        <v>257</v>
      </c>
      <c r="BM244" s="186" t="s">
        <v>1036</v>
      </c>
    </row>
    <row r="245" spans="1:65" s="2" customFormat="1">
      <c r="A245" s="33"/>
      <c r="B245" s="34"/>
      <c r="C245" s="35"/>
      <c r="D245" s="188" t="s">
        <v>152</v>
      </c>
      <c r="E245" s="35"/>
      <c r="F245" s="189" t="s">
        <v>766</v>
      </c>
      <c r="G245" s="35"/>
      <c r="H245" s="35"/>
      <c r="I245" s="35"/>
      <c r="J245" s="35"/>
      <c r="K245" s="35"/>
      <c r="L245" s="38"/>
      <c r="M245" s="190"/>
      <c r="N245" s="191"/>
      <c r="O245" s="63"/>
      <c r="P245" s="63"/>
      <c r="Q245" s="63"/>
      <c r="R245" s="63"/>
      <c r="S245" s="63"/>
      <c r="T245" s="64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9" t="s">
        <v>152</v>
      </c>
      <c r="AU245" s="19" t="s">
        <v>79</v>
      </c>
    </row>
    <row r="246" spans="1:65" s="13" customFormat="1">
      <c r="B246" s="192"/>
      <c r="C246" s="193"/>
      <c r="D246" s="194" t="s">
        <v>154</v>
      </c>
      <c r="E246" s="195" t="s">
        <v>17</v>
      </c>
      <c r="F246" s="196" t="s">
        <v>1113</v>
      </c>
      <c r="G246" s="193"/>
      <c r="H246" s="195" t="s">
        <v>17</v>
      </c>
      <c r="I246" s="193"/>
      <c r="J246" s="193"/>
      <c r="K246" s="193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154</v>
      </c>
      <c r="AU246" s="201" t="s">
        <v>79</v>
      </c>
      <c r="AV246" s="13" t="s">
        <v>75</v>
      </c>
      <c r="AW246" s="13" t="s">
        <v>31</v>
      </c>
      <c r="AX246" s="13" t="s">
        <v>70</v>
      </c>
      <c r="AY246" s="201" t="s">
        <v>143</v>
      </c>
    </row>
    <row r="247" spans="1:65" s="14" customFormat="1">
      <c r="B247" s="202"/>
      <c r="C247" s="203"/>
      <c r="D247" s="194" t="s">
        <v>154</v>
      </c>
      <c r="E247" s="204" t="s">
        <v>17</v>
      </c>
      <c r="F247" s="205" t="s">
        <v>1064</v>
      </c>
      <c r="G247" s="203"/>
      <c r="H247" s="206">
        <v>56.215000000000003</v>
      </c>
      <c r="I247" s="203"/>
      <c r="J247" s="203"/>
      <c r="K247" s="203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154</v>
      </c>
      <c r="AU247" s="211" t="s">
        <v>79</v>
      </c>
      <c r="AV247" s="14" t="s">
        <v>79</v>
      </c>
      <c r="AW247" s="14" t="s">
        <v>31</v>
      </c>
      <c r="AX247" s="14" t="s">
        <v>70</v>
      </c>
      <c r="AY247" s="211" t="s">
        <v>143</v>
      </c>
    </row>
    <row r="248" spans="1:65" s="13" customFormat="1">
      <c r="B248" s="192"/>
      <c r="C248" s="193"/>
      <c r="D248" s="194" t="s">
        <v>154</v>
      </c>
      <c r="E248" s="195" t="s">
        <v>17</v>
      </c>
      <c r="F248" s="196" t="s">
        <v>761</v>
      </c>
      <c r="G248" s="193"/>
      <c r="H248" s="195" t="s">
        <v>17</v>
      </c>
      <c r="I248" s="193"/>
      <c r="J248" s="193"/>
      <c r="K248" s="193"/>
      <c r="L248" s="197"/>
      <c r="M248" s="198"/>
      <c r="N248" s="199"/>
      <c r="O248" s="199"/>
      <c r="P248" s="199"/>
      <c r="Q248" s="199"/>
      <c r="R248" s="199"/>
      <c r="S248" s="199"/>
      <c r="T248" s="200"/>
      <c r="AT248" s="201" t="s">
        <v>154</v>
      </c>
      <c r="AU248" s="201" t="s">
        <v>79</v>
      </c>
      <c r="AV248" s="13" t="s">
        <v>75</v>
      </c>
      <c r="AW248" s="13" t="s">
        <v>31</v>
      </c>
      <c r="AX248" s="13" t="s">
        <v>70</v>
      </c>
      <c r="AY248" s="201" t="s">
        <v>143</v>
      </c>
    </row>
    <row r="249" spans="1:65" s="14" customFormat="1">
      <c r="B249" s="202"/>
      <c r="C249" s="203"/>
      <c r="D249" s="194" t="s">
        <v>154</v>
      </c>
      <c r="E249" s="204" t="s">
        <v>17</v>
      </c>
      <c r="F249" s="205" t="s">
        <v>1067</v>
      </c>
      <c r="G249" s="203"/>
      <c r="H249" s="206">
        <v>106.009</v>
      </c>
      <c r="I249" s="203"/>
      <c r="J249" s="203"/>
      <c r="K249" s="203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154</v>
      </c>
      <c r="AU249" s="211" t="s">
        <v>79</v>
      </c>
      <c r="AV249" s="14" t="s">
        <v>79</v>
      </c>
      <c r="AW249" s="14" t="s">
        <v>31</v>
      </c>
      <c r="AX249" s="14" t="s">
        <v>70</v>
      </c>
      <c r="AY249" s="211" t="s">
        <v>143</v>
      </c>
    </row>
    <row r="250" spans="1:65" s="14" customFormat="1">
      <c r="B250" s="202"/>
      <c r="C250" s="203"/>
      <c r="D250" s="194" t="s">
        <v>154</v>
      </c>
      <c r="E250" s="204" t="s">
        <v>17</v>
      </c>
      <c r="F250" s="205" t="s">
        <v>1068</v>
      </c>
      <c r="G250" s="203"/>
      <c r="H250" s="206">
        <v>-13.992000000000001</v>
      </c>
      <c r="I250" s="203"/>
      <c r="J250" s="203"/>
      <c r="K250" s="203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154</v>
      </c>
      <c r="AU250" s="211" t="s">
        <v>79</v>
      </c>
      <c r="AV250" s="14" t="s">
        <v>79</v>
      </c>
      <c r="AW250" s="14" t="s">
        <v>31</v>
      </c>
      <c r="AX250" s="14" t="s">
        <v>70</v>
      </c>
      <c r="AY250" s="211" t="s">
        <v>143</v>
      </c>
    </row>
    <row r="251" spans="1:65" s="14" customFormat="1">
      <c r="B251" s="202"/>
      <c r="C251" s="203"/>
      <c r="D251" s="194" t="s">
        <v>154</v>
      </c>
      <c r="E251" s="204" t="s">
        <v>17</v>
      </c>
      <c r="F251" s="205" t="s">
        <v>1069</v>
      </c>
      <c r="G251" s="203"/>
      <c r="H251" s="206">
        <v>4.444</v>
      </c>
      <c r="I251" s="203"/>
      <c r="J251" s="203"/>
      <c r="K251" s="203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154</v>
      </c>
      <c r="AU251" s="211" t="s">
        <v>79</v>
      </c>
      <c r="AV251" s="14" t="s">
        <v>79</v>
      </c>
      <c r="AW251" s="14" t="s">
        <v>31</v>
      </c>
      <c r="AX251" s="14" t="s">
        <v>70</v>
      </c>
      <c r="AY251" s="211" t="s">
        <v>143</v>
      </c>
    </row>
    <row r="252" spans="1:65" s="14" customFormat="1">
      <c r="B252" s="202"/>
      <c r="C252" s="203"/>
      <c r="D252" s="194" t="s">
        <v>154</v>
      </c>
      <c r="E252" s="204" t="s">
        <v>17</v>
      </c>
      <c r="F252" s="205" t="s">
        <v>1070</v>
      </c>
      <c r="G252" s="203"/>
      <c r="H252" s="206">
        <v>2.472</v>
      </c>
      <c r="I252" s="203"/>
      <c r="J252" s="203"/>
      <c r="K252" s="203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154</v>
      </c>
      <c r="AU252" s="211" t="s">
        <v>79</v>
      </c>
      <c r="AV252" s="14" t="s">
        <v>79</v>
      </c>
      <c r="AW252" s="14" t="s">
        <v>31</v>
      </c>
      <c r="AX252" s="14" t="s">
        <v>70</v>
      </c>
      <c r="AY252" s="211" t="s">
        <v>143</v>
      </c>
    </row>
    <row r="253" spans="1:65" s="14" customFormat="1">
      <c r="B253" s="202"/>
      <c r="C253" s="203"/>
      <c r="D253" s="194" t="s">
        <v>154</v>
      </c>
      <c r="E253" s="204" t="s">
        <v>17</v>
      </c>
      <c r="F253" s="205" t="s">
        <v>1071</v>
      </c>
      <c r="G253" s="203"/>
      <c r="H253" s="206">
        <v>-1.8</v>
      </c>
      <c r="I253" s="203"/>
      <c r="J253" s="203"/>
      <c r="K253" s="203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154</v>
      </c>
      <c r="AU253" s="211" t="s">
        <v>79</v>
      </c>
      <c r="AV253" s="14" t="s">
        <v>79</v>
      </c>
      <c r="AW253" s="14" t="s">
        <v>31</v>
      </c>
      <c r="AX253" s="14" t="s">
        <v>70</v>
      </c>
      <c r="AY253" s="211" t="s">
        <v>143</v>
      </c>
    </row>
    <row r="254" spans="1:65" s="14" customFormat="1">
      <c r="B254" s="202"/>
      <c r="C254" s="203"/>
      <c r="D254" s="194" t="s">
        <v>154</v>
      </c>
      <c r="E254" s="204" t="s">
        <v>17</v>
      </c>
      <c r="F254" s="205" t="s">
        <v>1072</v>
      </c>
      <c r="G254" s="203"/>
      <c r="H254" s="206">
        <v>6.9420000000000002</v>
      </c>
      <c r="I254" s="203"/>
      <c r="J254" s="203"/>
      <c r="K254" s="203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154</v>
      </c>
      <c r="AU254" s="211" t="s">
        <v>79</v>
      </c>
      <c r="AV254" s="14" t="s">
        <v>79</v>
      </c>
      <c r="AW254" s="14" t="s">
        <v>31</v>
      </c>
      <c r="AX254" s="14" t="s">
        <v>70</v>
      </c>
      <c r="AY254" s="211" t="s">
        <v>143</v>
      </c>
    </row>
    <row r="255" spans="1:65" s="14" customFormat="1">
      <c r="B255" s="202"/>
      <c r="C255" s="203"/>
      <c r="D255" s="194" t="s">
        <v>154</v>
      </c>
      <c r="E255" s="204" t="s">
        <v>17</v>
      </c>
      <c r="F255" s="205" t="s">
        <v>1073</v>
      </c>
      <c r="G255" s="203"/>
      <c r="H255" s="206">
        <v>-1.92</v>
      </c>
      <c r="I255" s="203"/>
      <c r="J255" s="203"/>
      <c r="K255" s="203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154</v>
      </c>
      <c r="AU255" s="211" t="s">
        <v>79</v>
      </c>
      <c r="AV255" s="14" t="s">
        <v>79</v>
      </c>
      <c r="AW255" s="14" t="s">
        <v>31</v>
      </c>
      <c r="AX255" s="14" t="s">
        <v>70</v>
      </c>
      <c r="AY255" s="211" t="s">
        <v>143</v>
      </c>
    </row>
    <row r="256" spans="1:65" s="14" customFormat="1">
      <c r="B256" s="202"/>
      <c r="C256" s="203"/>
      <c r="D256" s="194" t="s">
        <v>154</v>
      </c>
      <c r="E256" s="204" t="s">
        <v>17</v>
      </c>
      <c r="F256" s="205" t="s">
        <v>1114</v>
      </c>
      <c r="G256" s="203"/>
      <c r="H256" s="206">
        <v>-40.146000000000001</v>
      </c>
      <c r="I256" s="203"/>
      <c r="J256" s="203"/>
      <c r="K256" s="203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154</v>
      </c>
      <c r="AU256" s="211" t="s">
        <v>79</v>
      </c>
      <c r="AV256" s="14" t="s">
        <v>79</v>
      </c>
      <c r="AW256" s="14" t="s">
        <v>31</v>
      </c>
      <c r="AX256" s="14" t="s">
        <v>70</v>
      </c>
      <c r="AY256" s="211" t="s">
        <v>143</v>
      </c>
    </row>
    <row r="257" spans="1:65" s="15" customFormat="1">
      <c r="B257" s="212"/>
      <c r="C257" s="213"/>
      <c r="D257" s="194" t="s">
        <v>154</v>
      </c>
      <c r="E257" s="214" t="s">
        <v>17</v>
      </c>
      <c r="F257" s="215" t="s">
        <v>181</v>
      </c>
      <c r="G257" s="213"/>
      <c r="H257" s="216">
        <v>118.224</v>
      </c>
      <c r="I257" s="213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154</v>
      </c>
      <c r="AU257" s="221" t="s">
        <v>79</v>
      </c>
      <c r="AV257" s="15" t="s">
        <v>150</v>
      </c>
      <c r="AW257" s="15" t="s">
        <v>31</v>
      </c>
      <c r="AX257" s="15" t="s">
        <v>75</v>
      </c>
      <c r="AY257" s="221" t="s">
        <v>143</v>
      </c>
    </row>
    <row r="258" spans="1:65" s="2" customFormat="1" ht="24.2" customHeight="1">
      <c r="A258" s="33"/>
      <c r="B258" s="34"/>
      <c r="C258" s="176" t="s">
        <v>434</v>
      </c>
      <c r="D258" s="176" t="s">
        <v>145</v>
      </c>
      <c r="E258" s="177" t="s">
        <v>770</v>
      </c>
      <c r="F258" s="178" t="s">
        <v>771</v>
      </c>
      <c r="G258" s="179" t="s">
        <v>158</v>
      </c>
      <c r="H258" s="180">
        <v>118.224</v>
      </c>
      <c r="I258" s="366"/>
      <c r="J258" s="181">
        <f>ROUND(I258*H258,2)</f>
        <v>0</v>
      </c>
      <c r="K258" s="178" t="s">
        <v>149</v>
      </c>
      <c r="L258" s="38"/>
      <c r="M258" s="182" t="s">
        <v>17</v>
      </c>
      <c r="N258" s="183" t="s">
        <v>41</v>
      </c>
      <c r="O258" s="184">
        <v>0.104</v>
      </c>
      <c r="P258" s="184">
        <f>O258*H258</f>
        <v>12.295296</v>
      </c>
      <c r="Q258" s="184">
        <v>2.5999999999999998E-4</v>
      </c>
      <c r="R258" s="184">
        <f>Q258*H258</f>
        <v>3.073824E-2</v>
      </c>
      <c r="S258" s="184">
        <v>0</v>
      </c>
      <c r="T258" s="18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6" t="s">
        <v>257</v>
      </c>
      <c r="AT258" s="186" t="s">
        <v>145</v>
      </c>
      <c r="AU258" s="186" t="s">
        <v>79</v>
      </c>
      <c r="AY258" s="19" t="s">
        <v>143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75</v>
      </c>
      <c r="BK258" s="187">
        <f>ROUND(I258*H258,2)</f>
        <v>0</v>
      </c>
      <c r="BL258" s="19" t="s">
        <v>257</v>
      </c>
      <c r="BM258" s="186" t="s">
        <v>1046</v>
      </c>
    </row>
    <row r="259" spans="1:65" s="2" customFormat="1">
      <c r="A259" s="33"/>
      <c r="B259" s="34"/>
      <c r="C259" s="35"/>
      <c r="D259" s="188" t="s">
        <v>152</v>
      </c>
      <c r="E259" s="35"/>
      <c r="F259" s="189" t="s">
        <v>773</v>
      </c>
      <c r="G259" s="35"/>
      <c r="H259" s="35"/>
      <c r="I259" s="35"/>
      <c r="J259" s="35"/>
      <c r="K259" s="35"/>
      <c r="L259" s="38"/>
      <c r="M259" s="190"/>
      <c r="N259" s="191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9" t="s">
        <v>152</v>
      </c>
      <c r="AU259" s="19" t="s">
        <v>79</v>
      </c>
    </row>
    <row r="260" spans="1:65" s="12" customFormat="1" ht="22.9" customHeight="1">
      <c r="B260" s="161"/>
      <c r="C260" s="162"/>
      <c r="D260" s="163" t="s">
        <v>69</v>
      </c>
      <c r="E260" s="174" t="s">
        <v>1047</v>
      </c>
      <c r="F260" s="174" t="s">
        <v>1048</v>
      </c>
      <c r="G260" s="162"/>
      <c r="H260" s="162"/>
      <c r="I260" s="162"/>
      <c r="J260" s="175">
        <f>BK260</f>
        <v>0</v>
      </c>
      <c r="K260" s="162"/>
      <c r="L260" s="166"/>
      <c r="M260" s="167"/>
      <c r="N260" s="168"/>
      <c r="O260" s="168"/>
      <c r="P260" s="169">
        <f>SUM(P261:P265)</f>
        <v>8.1450000000000014</v>
      </c>
      <c r="Q260" s="168"/>
      <c r="R260" s="169">
        <f>SUM(R261:R265)</f>
        <v>1.81896E-2</v>
      </c>
      <c r="S260" s="168"/>
      <c r="T260" s="170">
        <f>SUM(T261:T265)</f>
        <v>0</v>
      </c>
      <c r="AR260" s="171" t="s">
        <v>79</v>
      </c>
      <c r="AT260" s="172" t="s">
        <v>69</v>
      </c>
      <c r="AU260" s="172" t="s">
        <v>75</v>
      </c>
      <c r="AY260" s="171" t="s">
        <v>143</v>
      </c>
      <c r="BK260" s="173">
        <f>SUM(BK261:BK265)</f>
        <v>0</v>
      </c>
    </row>
    <row r="261" spans="1:65" s="2" customFormat="1" ht="16.5" customHeight="1">
      <c r="A261" s="33"/>
      <c r="B261" s="34"/>
      <c r="C261" s="176" t="s">
        <v>439</v>
      </c>
      <c r="D261" s="176" t="s">
        <v>145</v>
      </c>
      <c r="E261" s="177" t="s">
        <v>1049</v>
      </c>
      <c r="F261" s="178" t="s">
        <v>1050</v>
      </c>
      <c r="G261" s="179" t="s">
        <v>148</v>
      </c>
      <c r="H261" s="180">
        <v>15</v>
      </c>
      <c r="I261" s="366"/>
      <c r="J261" s="181">
        <f>ROUND(I261*H261,2)</f>
        <v>0</v>
      </c>
      <c r="K261" s="178" t="s">
        <v>17</v>
      </c>
      <c r="L261" s="38"/>
      <c r="M261" s="182" t="s">
        <v>17</v>
      </c>
      <c r="N261" s="183" t="s">
        <v>41</v>
      </c>
      <c r="O261" s="184">
        <v>0.54300000000000004</v>
      </c>
      <c r="P261" s="184">
        <f>O261*H261</f>
        <v>8.1450000000000014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86" t="s">
        <v>257</v>
      </c>
      <c r="AT261" s="186" t="s">
        <v>145</v>
      </c>
      <c r="AU261" s="186" t="s">
        <v>79</v>
      </c>
      <c r="AY261" s="19" t="s">
        <v>143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75</v>
      </c>
      <c r="BK261" s="187">
        <f>ROUND(I261*H261,2)</f>
        <v>0</v>
      </c>
      <c r="BL261" s="19" t="s">
        <v>257</v>
      </c>
      <c r="BM261" s="186" t="s">
        <v>1115</v>
      </c>
    </row>
    <row r="262" spans="1:65" s="2" customFormat="1" ht="16.5" customHeight="1">
      <c r="A262" s="33"/>
      <c r="B262" s="34"/>
      <c r="C262" s="222" t="s">
        <v>444</v>
      </c>
      <c r="D262" s="222" t="s">
        <v>263</v>
      </c>
      <c r="E262" s="223" t="s">
        <v>1052</v>
      </c>
      <c r="F262" s="224" t="s">
        <v>1053</v>
      </c>
      <c r="G262" s="225" t="s">
        <v>158</v>
      </c>
      <c r="H262" s="226">
        <v>13.992000000000001</v>
      </c>
      <c r="I262" s="367"/>
      <c r="J262" s="227">
        <f>ROUND(I262*H262,2)</f>
        <v>0</v>
      </c>
      <c r="K262" s="224" t="s">
        <v>149</v>
      </c>
      <c r="L262" s="228"/>
      <c r="M262" s="229" t="s">
        <v>17</v>
      </c>
      <c r="N262" s="230" t="s">
        <v>41</v>
      </c>
      <c r="O262" s="184">
        <v>0</v>
      </c>
      <c r="P262" s="184">
        <f>O262*H262</f>
        <v>0</v>
      </c>
      <c r="Q262" s="184">
        <v>1.2999999999999999E-3</v>
      </c>
      <c r="R262" s="184">
        <f>Q262*H262</f>
        <v>1.81896E-2</v>
      </c>
      <c r="S262" s="184">
        <v>0</v>
      </c>
      <c r="T262" s="18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86" t="s">
        <v>357</v>
      </c>
      <c r="AT262" s="186" t="s">
        <v>263</v>
      </c>
      <c r="AU262" s="186" t="s">
        <v>79</v>
      </c>
      <c r="AY262" s="19" t="s">
        <v>143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75</v>
      </c>
      <c r="BK262" s="187">
        <f>ROUND(I262*H262,2)</f>
        <v>0</v>
      </c>
      <c r="BL262" s="19" t="s">
        <v>257</v>
      </c>
      <c r="BM262" s="186" t="s">
        <v>1116</v>
      </c>
    </row>
    <row r="263" spans="1:65" s="14" customFormat="1">
      <c r="B263" s="202"/>
      <c r="C263" s="203"/>
      <c r="D263" s="194" t="s">
        <v>154</v>
      </c>
      <c r="E263" s="204" t="s">
        <v>17</v>
      </c>
      <c r="F263" s="205" t="s">
        <v>1111</v>
      </c>
      <c r="G263" s="203"/>
      <c r="H263" s="206">
        <v>13.992000000000001</v>
      </c>
      <c r="I263" s="203"/>
      <c r="J263" s="203"/>
      <c r="K263" s="203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154</v>
      </c>
      <c r="AU263" s="211" t="s">
        <v>79</v>
      </c>
      <c r="AV263" s="14" t="s">
        <v>79</v>
      </c>
      <c r="AW263" s="14" t="s">
        <v>31</v>
      </c>
      <c r="AX263" s="14" t="s">
        <v>75</v>
      </c>
      <c r="AY263" s="211" t="s">
        <v>143</v>
      </c>
    </row>
    <row r="264" spans="1:65" s="2" customFormat="1" ht="24.2" customHeight="1">
      <c r="A264" s="33"/>
      <c r="B264" s="34"/>
      <c r="C264" s="176" t="s">
        <v>449</v>
      </c>
      <c r="D264" s="176" t="s">
        <v>145</v>
      </c>
      <c r="E264" s="177" t="s">
        <v>1055</v>
      </c>
      <c r="F264" s="178" t="s">
        <v>1056</v>
      </c>
      <c r="G264" s="179" t="s">
        <v>875</v>
      </c>
      <c r="H264" s="180">
        <v>106.649</v>
      </c>
      <c r="I264" s="366"/>
      <c r="J264" s="181">
        <f>ROUND(I264*H264,2)</f>
        <v>0</v>
      </c>
      <c r="K264" s="178" t="s">
        <v>149</v>
      </c>
      <c r="L264" s="38"/>
      <c r="M264" s="182" t="s">
        <v>17</v>
      </c>
      <c r="N264" s="183" t="s">
        <v>41</v>
      </c>
      <c r="O264" s="184">
        <v>0</v>
      </c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86" t="s">
        <v>257</v>
      </c>
      <c r="AT264" s="186" t="s">
        <v>145</v>
      </c>
      <c r="AU264" s="186" t="s">
        <v>79</v>
      </c>
      <c r="AY264" s="19" t="s">
        <v>143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75</v>
      </c>
      <c r="BK264" s="187">
        <f>ROUND(I264*H264,2)</f>
        <v>0</v>
      </c>
      <c r="BL264" s="19" t="s">
        <v>257</v>
      </c>
      <c r="BM264" s="186" t="s">
        <v>1117</v>
      </c>
    </row>
    <row r="265" spans="1:65" s="2" customFormat="1">
      <c r="A265" s="33"/>
      <c r="B265" s="34"/>
      <c r="C265" s="35"/>
      <c r="D265" s="188" t="s">
        <v>152</v>
      </c>
      <c r="E265" s="35"/>
      <c r="F265" s="189" t="s">
        <v>1058</v>
      </c>
      <c r="G265" s="35"/>
      <c r="H265" s="35"/>
      <c r="I265" s="35"/>
      <c r="J265" s="35"/>
      <c r="K265" s="35"/>
      <c r="L265" s="38"/>
      <c r="M265" s="242"/>
      <c r="N265" s="243"/>
      <c r="O265" s="244"/>
      <c r="P265" s="244"/>
      <c r="Q265" s="244"/>
      <c r="R265" s="244"/>
      <c r="S265" s="244"/>
      <c r="T265" s="24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9" t="s">
        <v>152</v>
      </c>
      <c r="AU265" s="19" t="s">
        <v>79</v>
      </c>
    </row>
    <row r="266" spans="1:65" s="2" customFormat="1" ht="6.95" customHeight="1">
      <c r="A266" s="33"/>
      <c r="B266" s="46"/>
      <c r="C266" s="47"/>
      <c r="D266" s="47"/>
      <c r="E266" s="47"/>
      <c r="F266" s="47"/>
      <c r="G266" s="47"/>
      <c r="H266" s="47"/>
      <c r="I266" s="47"/>
      <c r="J266" s="47"/>
      <c r="K266" s="47"/>
      <c r="L266" s="38"/>
      <c r="M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</row>
  </sheetData>
  <sheetProtection formatColumns="0" formatRows="0" autoFilter="0"/>
  <autoFilter ref="C96:K26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/>
    <hyperlink ref="F107" r:id="rId2"/>
    <hyperlink ref="F117" r:id="rId3"/>
    <hyperlink ref="F120" r:id="rId4"/>
    <hyperlink ref="F124" r:id="rId5"/>
    <hyperlink ref="F134" r:id="rId6"/>
    <hyperlink ref="F136" r:id="rId7"/>
    <hyperlink ref="F139" r:id="rId8"/>
    <hyperlink ref="F141" r:id="rId9"/>
    <hyperlink ref="F143" r:id="rId10"/>
    <hyperlink ref="F145" r:id="rId11"/>
    <hyperlink ref="F148" r:id="rId12"/>
    <hyperlink ref="F152" r:id="rId13"/>
    <hyperlink ref="F158" r:id="rId14"/>
    <hyperlink ref="F165" r:id="rId15"/>
    <hyperlink ref="F167" r:id="rId16"/>
    <hyperlink ref="F170" r:id="rId17"/>
    <hyperlink ref="F173" r:id="rId18"/>
    <hyperlink ref="F177" r:id="rId19"/>
    <hyperlink ref="F180" r:id="rId20"/>
    <hyperlink ref="F182" r:id="rId21"/>
    <hyperlink ref="F185" r:id="rId22"/>
    <hyperlink ref="F188" r:id="rId23"/>
    <hyperlink ref="F191" r:id="rId24"/>
    <hyperlink ref="F194" r:id="rId25"/>
    <hyperlink ref="F198" r:id="rId26"/>
    <hyperlink ref="F208" r:id="rId27"/>
    <hyperlink ref="F210" r:id="rId28"/>
    <hyperlink ref="F216" r:id="rId29"/>
    <hyperlink ref="F227" r:id="rId30"/>
    <hyperlink ref="F236" r:id="rId31"/>
    <hyperlink ref="F245" r:id="rId32"/>
    <hyperlink ref="F259" r:id="rId33"/>
    <hyperlink ref="F265" r:id="rId3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13"/>
  <sheetViews>
    <sheetView showGridLines="0" topLeftCell="A94" workbookViewId="0">
      <selection activeCell="W315" sqref="W3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1" customFormat="1" ht="12" customHeight="1">
      <c r="B8" s="22"/>
      <c r="D8" s="111" t="s">
        <v>99</v>
      </c>
      <c r="L8" s="22"/>
    </row>
    <row r="9" spans="1:46" s="2" customFormat="1" ht="16.5" customHeight="1">
      <c r="A9" s="33"/>
      <c r="B9" s="38"/>
      <c r="C9" s="33"/>
      <c r="D9" s="33"/>
      <c r="E9" s="411" t="s">
        <v>787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788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413" t="s">
        <v>1118</v>
      </c>
      <c r="F11" s="414"/>
      <c r="G11" s="414"/>
      <c r="H11" s="414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16</v>
      </c>
      <c r="E13" s="33"/>
      <c r="F13" s="102" t="s">
        <v>17</v>
      </c>
      <c r="G13" s="33"/>
      <c r="H13" s="33"/>
      <c r="I13" s="111" t="s">
        <v>18</v>
      </c>
      <c r="J13" s="102" t="s">
        <v>17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19</v>
      </c>
      <c r="E14" s="33"/>
      <c r="F14" s="102" t="s">
        <v>33</v>
      </c>
      <c r="G14" s="33"/>
      <c r="H14" s="33"/>
      <c r="I14" s="111" t="s">
        <v>21</v>
      </c>
      <c r="J14" s="113" t="str">
        <f>'Rekapitulace stavby'!AN8</f>
        <v>26. 10. 2023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23</v>
      </c>
      <c r="E16" s="33"/>
      <c r="F16" s="33"/>
      <c r="G16" s="33"/>
      <c r="H16" s="33"/>
      <c r="I16" s="111" t="s">
        <v>24</v>
      </c>
      <c r="J16" s="102" t="str">
        <f>IF('Rekapitulace stavby'!AN10="","",'Rekapitulace stavby'!AN10)</f>
        <v/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tr">
        <f>IF('Rekapitulace stavby'!E11="","",'Rekapitulace stavby'!E11)</f>
        <v>Město Sokolov</v>
      </c>
      <c r="F17" s="33"/>
      <c r="G17" s="33"/>
      <c r="H17" s="33"/>
      <c r="I17" s="111" t="s">
        <v>26</v>
      </c>
      <c r="J17" s="102" t="str">
        <f>IF('Rekapitulace stavby'!AN11="","",'Rekapitulace stavby'!AN11)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27</v>
      </c>
      <c r="E19" s="33"/>
      <c r="F19" s="33"/>
      <c r="G19" s="33"/>
      <c r="H19" s="33"/>
      <c r="I19" s="111" t="s">
        <v>24</v>
      </c>
      <c r="J19" s="102" t="str">
        <f>'Rekapitulace stavby'!AN13</f>
        <v/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15" t="str">
        <f>'Rekapitulace stavby'!E14</f>
        <v>dle VŘ</v>
      </c>
      <c r="F20" s="415"/>
      <c r="G20" s="415"/>
      <c r="H20" s="415"/>
      <c r="I20" s="111" t="s">
        <v>26</v>
      </c>
      <c r="J20" s="102" t="str">
        <f>'Rekapitulace stavby'!AN14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29</v>
      </c>
      <c r="E22" s="33"/>
      <c r="F22" s="33"/>
      <c r="G22" s="33"/>
      <c r="H22" s="33"/>
      <c r="I22" s="111" t="s">
        <v>24</v>
      </c>
      <c r="J22" s="102" t="str">
        <f>IF('Rekapitulace stavby'!AN16="","",'Rekapitulace stavby'!AN16)</f>
        <v/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tr">
        <f>IF('Rekapitulace stavby'!E17="","",'Rekapitulace stavby'!E17)</f>
        <v>Jiří Preisler a Petr Holan</v>
      </c>
      <c r="F23" s="33"/>
      <c r="G23" s="33"/>
      <c r="H23" s="33"/>
      <c r="I23" s="111" t="s">
        <v>26</v>
      </c>
      <c r="J23" s="102" t="str">
        <f>IF('Rekapitulace stavby'!AN17="","",'Rekapitulace stavby'!AN17)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32</v>
      </c>
      <c r="E25" s="33"/>
      <c r="F25" s="33"/>
      <c r="G25" s="33"/>
      <c r="H25" s="33"/>
      <c r="I25" s="111" t="s">
        <v>24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26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34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416" t="s">
        <v>17</v>
      </c>
      <c r="F29" s="416"/>
      <c r="G29" s="416"/>
      <c r="H29" s="416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36</v>
      </c>
      <c r="E32" s="33"/>
      <c r="F32" s="33"/>
      <c r="G32" s="33"/>
      <c r="H32" s="33"/>
      <c r="I32" s="33"/>
      <c r="J32" s="119">
        <f>ROUND(J98,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0" t="s">
        <v>38</v>
      </c>
      <c r="G34" s="33"/>
      <c r="H34" s="33"/>
      <c r="I34" s="120" t="s">
        <v>37</v>
      </c>
      <c r="J34" s="120" t="s">
        <v>39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1" t="s">
        <v>40</v>
      </c>
      <c r="E35" s="111" t="s">
        <v>41</v>
      </c>
      <c r="F35" s="122">
        <f>ROUND((SUM(BE98:BE312)),  2)</f>
        <v>0</v>
      </c>
      <c r="G35" s="33"/>
      <c r="H35" s="33"/>
      <c r="I35" s="123">
        <v>0.21</v>
      </c>
      <c r="J35" s="122">
        <f>ROUND(((SUM(BE98:BE312))*I35),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1" t="s">
        <v>42</v>
      </c>
      <c r="F36" s="122">
        <f>ROUND((SUM(BF98:BF312)),  2)</f>
        <v>0</v>
      </c>
      <c r="G36" s="33"/>
      <c r="H36" s="33"/>
      <c r="I36" s="123">
        <v>0.15</v>
      </c>
      <c r="J36" s="122">
        <f>ROUND(((SUM(BF98:BF312))*I36),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ROUND((SUM(BG98:BG312)),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1" t="s">
        <v>44</v>
      </c>
      <c r="F38" s="122">
        <f>ROUND((SUM(BH98:BH312)),  2)</f>
        <v>0</v>
      </c>
      <c r="G38" s="33"/>
      <c r="H38" s="33"/>
      <c r="I38" s="123">
        <v>0.15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45</v>
      </c>
      <c r="F39" s="122">
        <f>ROUND((SUM(BI98:BI312)),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customHeight="1">
      <c r="A47" s="33"/>
      <c r="B47" s="34"/>
      <c r="C47" s="25" t="s">
        <v>101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14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409" t="str">
        <f>E7</f>
        <v>ZŠ Pionýrů 1614, Sokolov - Bezbariérové zpřístupnění pavilonu D - verze schodolez</v>
      </c>
      <c r="F50" s="410"/>
      <c r="G50" s="410"/>
      <c r="H50" s="410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3"/>
      <c r="C51" s="30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3"/>
      <c r="B52" s="34"/>
      <c r="C52" s="35"/>
      <c r="D52" s="35"/>
      <c r="E52" s="409" t="s">
        <v>787</v>
      </c>
      <c r="F52" s="408"/>
      <c r="G52" s="408"/>
      <c r="H52" s="408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30" t="s">
        <v>788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customHeight="1">
      <c r="A54" s="33"/>
      <c r="B54" s="34"/>
      <c r="C54" s="35"/>
      <c r="D54" s="35"/>
      <c r="E54" s="397" t="str">
        <f>E11</f>
        <v>2.3 - 3. oddělení</v>
      </c>
      <c r="F54" s="408"/>
      <c r="G54" s="408"/>
      <c r="H54" s="408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30" t="s">
        <v>19</v>
      </c>
      <c r="D56" s="35"/>
      <c r="E56" s="35"/>
      <c r="F56" s="28" t="str">
        <f>F14</f>
        <v xml:space="preserve"> </v>
      </c>
      <c r="G56" s="35"/>
      <c r="H56" s="35"/>
      <c r="I56" s="30" t="s">
        <v>21</v>
      </c>
      <c r="J56" s="58" t="str">
        <f>IF(J14="","",J14)</f>
        <v>26. 10. 2023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customHeight="1">
      <c r="A58" s="33"/>
      <c r="B58" s="34"/>
      <c r="C58" s="30" t="s">
        <v>23</v>
      </c>
      <c r="D58" s="35"/>
      <c r="E58" s="35"/>
      <c r="F58" s="28" t="str">
        <f>E17</f>
        <v>Město Sokolov</v>
      </c>
      <c r="G58" s="35"/>
      <c r="H58" s="35"/>
      <c r="I58" s="30" t="s">
        <v>29</v>
      </c>
      <c r="J58" s="31" t="str">
        <f>E23</f>
        <v>Jiří Preisler a Petr Holan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customHeight="1">
      <c r="A59" s="33"/>
      <c r="B59" s="34"/>
      <c r="C59" s="30" t="s">
        <v>27</v>
      </c>
      <c r="D59" s="35"/>
      <c r="E59" s="35"/>
      <c r="F59" s="28" t="str">
        <f>IF(E20="","",E20)</f>
        <v>dle VŘ</v>
      </c>
      <c r="G59" s="35"/>
      <c r="H59" s="35"/>
      <c r="I59" s="30" t="s">
        <v>32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35" t="s">
        <v>102</v>
      </c>
      <c r="D61" s="136"/>
      <c r="E61" s="136"/>
      <c r="F61" s="136"/>
      <c r="G61" s="136"/>
      <c r="H61" s="136"/>
      <c r="I61" s="136"/>
      <c r="J61" s="137" t="s">
        <v>103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customHeight="1">
      <c r="A63" s="33"/>
      <c r="B63" s="34"/>
      <c r="C63" s="138" t="s">
        <v>68</v>
      </c>
      <c r="D63" s="35"/>
      <c r="E63" s="35"/>
      <c r="F63" s="35"/>
      <c r="G63" s="35"/>
      <c r="H63" s="35"/>
      <c r="I63" s="35"/>
      <c r="J63" s="76">
        <f>J98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9" t="s">
        <v>104</v>
      </c>
    </row>
    <row r="64" spans="1:47" s="9" customFormat="1" ht="24.95" customHeight="1">
      <c r="B64" s="139"/>
      <c r="C64" s="140"/>
      <c r="D64" s="141" t="s">
        <v>105</v>
      </c>
      <c r="E64" s="142"/>
      <c r="F64" s="142"/>
      <c r="G64" s="142"/>
      <c r="H64" s="142"/>
      <c r="I64" s="142"/>
      <c r="J64" s="143">
        <f>J99</f>
        <v>0</v>
      </c>
      <c r="K64" s="140"/>
      <c r="L64" s="144"/>
    </row>
    <row r="65" spans="1:31" s="10" customFormat="1" ht="19.899999999999999" customHeight="1">
      <c r="B65" s="145"/>
      <c r="C65" s="96"/>
      <c r="D65" s="146" t="s">
        <v>790</v>
      </c>
      <c r="E65" s="147"/>
      <c r="F65" s="147"/>
      <c r="G65" s="147"/>
      <c r="H65" s="147"/>
      <c r="I65" s="147"/>
      <c r="J65" s="148">
        <f>J100</f>
        <v>0</v>
      </c>
      <c r="K65" s="96"/>
      <c r="L65" s="149"/>
    </row>
    <row r="66" spans="1:31" s="10" customFormat="1" ht="19.899999999999999" customHeight="1">
      <c r="B66" s="145"/>
      <c r="C66" s="96"/>
      <c r="D66" s="146" t="s">
        <v>791</v>
      </c>
      <c r="E66" s="147"/>
      <c r="F66" s="147"/>
      <c r="G66" s="147"/>
      <c r="H66" s="147"/>
      <c r="I66" s="147"/>
      <c r="J66" s="148">
        <f>J124</f>
        <v>0</v>
      </c>
      <c r="K66" s="96"/>
      <c r="L66" s="149"/>
    </row>
    <row r="67" spans="1:31" s="10" customFormat="1" ht="19.899999999999999" customHeight="1">
      <c r="B67" s="145"/>
      <c r="C67" s="96"/>
      <c r="D67" s="146" t="s">
        <v>113</v>
      </c>
      <c r="E67" s="147"/>
      <c r="F67" s="147"/>
      <c r="G67" s="147"/>
      <c r="H67" s="147"/>
      <c r="I67" s="147"/>
      <c r="J67" s="148">
        <f>J152</f>
        <v>0</v>
      </c>
      <c r="K67" s="96"/>
      <c r="L67" s="149"/>
    </row>
    <row r="68" spans="1:31" s="10" customFormat="1" ht="19.899999999999999" customHeight="1">
      <c r="B68" s="145"/>
      <c r="C68" s="96"/>
      <c r="D68" s="146" t="s">
        <v>114</v>
      </c>
      <c r="E68" s="147"/>
      <c r="F68" s="147"/>
      <c r="G68" s="147"/>
      <c r="H68" s="147"/>
      <c r="I68" s="147"/>
      <c r="J68" s="148">
        <f>J165</f>
        <v>0</v>
      </c>
      <c r="K68" s="96"/>
      <c r="L68" s="149"/>
    </row>
    <row r="69" spans="1:31" s="9" customFormat="1" ht="24.95" customHeight="1">
      <c r="B69" s="139"/>
      <c r="C69" s="140"/>
      <c r="D69" s="141" t="s">
        <v>115</v>
      </c>
      <c r="E69" s="142"/>
      <c r="F69" s="142"/>
      <c r="G69" s="142"/>
      <c r="H69" s="142"/>
      <c r="I69" s="142"/>
      <c r="J69" s="143">
        <f>J168</f>
        <v>0</v>
      </c>
      <c r="K69" s="140"/>
      <c r="L69" s="144"/>
    </row>
    <row r="70" spans="1:31" s="10" customFormat="1" ht="19.899999999999999" customHeight="1">
      <c r="B70" s="145"/>
      <c r="C70" s="96"/>
      <c r="D70" s="146" t="s">
        <v>119</v>
      </c>
      <c r="E70" s="147"/>
      <c r="F70" s="147"/>
      <c r="G70" s="147"/>
      <c r="H70" s="147"/>
      <c r="I70" s="147"/>
      <c r="J70" s="148">
        <f>J169</f>
        <v>0</v>
      </c>
      <c r="K70" s="96"/>
      <c r="L70" s="149"/>
    </row>
    <row r="71" spans="1:31" s="10" customFormat="1" ht="19.899999999999999" customHeight="1">
      <c r="B71" s="145"/>
      <c r="C71" s="96"/>
      <c r="D71" s="146" t="s">
        <v>120</v>
      </c>
      <c r="E71" s="147"/>
      <c r="F71" s="147"/>
      <c r="G71" s="147"/>
      <c r="H71" s="147"/>
      <c r="I71" s="147"/>
      <c r="J71" s="148">
        <f>J183</f>
        <v>0</v>
      </c>
      <c r="K71" s="96"/>
      <c r="L71" s="149"/>
    </row>
    <row r="72" spans="1:31" s="10" customFormat="1" ht="19.899999999999999" customHeight="1">
      <c r="B72" s="145"/>
      <c r="C72" s="96"/>
      <c r="D72" s="146" t="s">
        <v>121</v>
      </c>
      <c r="E72" s="147"/>
      <c r="F72" s="147"/>
      <c r="G72" s="147"/>
      <c r="H72" s="147"/>
      <c r="I72" s="147"/>
      <c r="J72" s="148">
        <f>J195</f>
        <v>0</v>
      </c>
      <c r="K72" s="96"/>
      <c r="L72" s="149"/>
    </row>
    <row r="73" spans="1:31" s="10" customFormat="1" ht="19.899999999999999" customHeight="1">
      <c r="B73" s="145"/>
      <c r="C73" s="96"/>
      <c r="D73" s="146" t="s">
        <v>792</v>
      </c>
      <c r="E73" s="147"/>
      <c r="F73" s="147"/>
      <c r="G73" s="147"/>
      <c r="H73" s="147"/>
      <c r="I73" s="147"/>
      <c r="J73" s="148">
        <f>J209</f>
        <v>0</v>
      </c>
      <c r="K73" s="96"/>
      <c r="L73" s="149"/>
    </row>
    <row r="74" spans="1:31" s="10" customFormat="1" ht="19.899999999999999" customHeight="1">
      <c r="B74" s="145"/>
      <c r="C74" s="96"/>
      <c r="D74" s="146" t="s">
        <v>125</v>
      </c>
      <c r="E74" s="147"/>
      <c r="F74" s="147"/>
      <c r="G74" s="147"/>
      <c r="H74" s="147"/>
      <c r="I74" s="147"/>
      <c r="J74" s="148">
        <f>J234</f>
        <v>0</v>
      </c>
      <c r="K74" s="96"/>
      <c r="L74" s="149"/>
    </row>
    <row r="75" spans="1:31" s="10" customFormat="1" ht="19.899999999999999" customHeight="1">
      <c r="B75" s="145"/>
      <c r="C75" s="96"/>
      <c r="D75" s="146" t="s">
        <v>126</v>
      </c>
      <c r="E75" s="147"/>
      <c r="F75" s="147"/>
      <c r="G75" s="147"/>
      <c r="H75" s="147"/>
      <c r="I75" s="147"/>
      <c r="J75" s="148">
        <f>J257</f>
        <v>0</v>
      </c>
      <c r="K75" s="96"/>
      <c r="L75" s="149"/>
    </row>
    <row r="76" spans="1:31" s="10" customFormat="1" ht="19.899999999999999" customHeight="1">
      <c r="B76" s="145"/>
      <c r="C76" s="96"/>
      <c r="D76" s="146" t="s">
        <v>793</v>
      </c>
      <c r="E76" s="147"/>
      <c r="F76" s="147"/>
      <c r="G76" s="147"/>
      <c r="H76" s="147"/>
      <c r="I76" s="147"/>
      <c r="J76" s="148">
        <f>J306</f>
        <v>0</v>
      </c>
      <c r="K76" s="96"/>
      <c r="L76" s="149"/>
    </row>
    <row r="77" spans="1:31" s="2" customFormat="1" ht="21.7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82" spans="1:31" s="2" customFormat="1" ht="6.95" customHeight="1">
      <c r="A82" s="33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24.95" customHeight="1">
      <c r="A83" s="33"/>
      <c r="B83" s="34"/>
      <c r="C83" s="25" t="s">
        <v>128</v>
      </c>
      <c r="D83" s="35"/>
      <c r="E83" s="35"/>
      <c r="F83" s="35"/>
      <c r="G83" s="35"/>
      <c r="H83" s="35"/>
      <c r="I83" s="35"/>
      <c r="J83" s="35"/>
      <c r="K83" s="35"/>
      <c r="L83" s="112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6.9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2" customHeight="1">
      <c r="A85" s="33"/>
      <c r="B85" s="34"/>
      <c r="C85" s="30" t="s">
        <v>14</v>
      </c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2" customFormat="1" ht="16.5" customHeight="1">
      <c r="A86" s="33"/>
      <c r="B86" s="34"/>
      <c r="C86" s="35"/>
      <c r="D86" s="35"/>
      <c r="E86" s="409" t="str">
        <f>E7</f>
        <v>ZŠ Pionýrů 1614, Sokolov - Bezbariérové zpřístupnění pavilonu D - verze schodolez</v>
      </c>
      <c r="F86" s="410"/>
      <c r="G86" s="410"/>
      <c r="H86" s="410"/>
      <c r="I86" s="35"/>
      <c r="J86" s="35"/>
      <c r="K86" s="35"/>
      <c r="L86" s="112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31" s="1" customFormat="1" ht="12" customHeight="1">
      <c r="B87" s="23"/>
      <c r="C87" s="30" t="s">
        <v>99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3"/>
      <c r="B88" s="34"/>
      <c r="C88" s="35"/>
      <c r="D88" s="35"/>
      <c r="E88" s="409" t="s">
        <v>787</v>
      </c>
      <c r="F88" s="408"/>
      <c r="G88" s="408"/>
      <c r="H88" s="408"/>
      <c r="I88" s="35"/>
      <c r="J88" s="35"/>
      <c r="K88" s="35"/>
      <c r="L88" s="112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2" customHeight="1">
      <c r="A89" s="33"/>
      <c r="B89" s="34"/>
      <c r="C89" s="30" t="s">
        <v>788</v>
      </c>
      <c r="D89" s="35"/>
      <c r="E89" s="35"/>
      <c r="F89" s="35"/>
      <c r="G89" s="35"/>
      <c r="H89" s="35"/>
      <c r="I89" s="35"/>
      <c r="J89" s="35"/>
      <c r="K89" s="35"/>
      <c r="L89" s="112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6.5" customHeight="1">
      <c r="A90" s="33"/>
      <c r="B90" s="34"/>
      <c r="C90" s="35"/>
      <c r="D90" s="35"/>
      <c r="E90" s="397" t="str">
        <f>E11</f>
        <v>2.3 - 3. oddělení</v>
      </c>
      <c r="F90" s="408"/>
      <c r="G90" s="408"/>
      <c r="H90" s="408"/>
      <c r="I90" s="35"/>
      <c r="J90" s="35"/>
      <c r="K90" s="35"/>
      <c r="L90" s="112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6.9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112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12" customHeight="1">
      <c r="A92" s="33"/>
      <c r="B92" s="34"/>
      <c r="C92" s="30" t="s">
        <v>19</v>
      </c>
      <c r="D92" s="35"/>
      <c r="E92" s="35"/>
      <c r="F92" s="28" t="str">
        <f>F14</f>
        <v xml:space="preserve"> </v>
      </c>
      <c r="G92" s="35"/>
      <c r="H92" s="35"/>
      <c r="I92" s="30" t="s">
        <v>21</v>
      </c>
      <c r="J92" s="58" t="str">
        <f>IF(J14="","",J14)</f>
        <v>26. 10. 2023</v>
      </c>
      <c r="K92" s="35"/>
      <c r="L92" s="112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6.9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112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30" t="s">
        <v>23</v>
      </c>
      <c r="D94" s="35"/>
      <c r="E94" s="35"/>
      <c r="F94" s="28" t="str">
        <f>E17</f>
        <v>Město Sokolov</v>
      </c>
      <c r="G94" s="35"/>
      <c r="H94" s="35"/>
      <c r="I94" s="30" t="s">
        <v>29</v>
      </c>
      <c r="J94" s="31" t="str">
        <f>E23</f>
        <v>Jiří Preisler a Petr Holan</v>
      </c>
      <c r="K94" s="35"/>
      <c r="L94" s="112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30" t="s">
        <v>27</v>
      </c>
      <c r="D95" s="35"/>
      <c r="E95" s="35"/>
      <c r="F95" s="28" t="str">
        <f>IF(E20="","",E20)</f>
        <v>dle VŘ</v>
      </c>
      <c r="G95" s="35"/>
      <c r="H95" s="35"/>
      <c r="I95" s="30" t="s">
        <v>32</v>
      </c>
      <c r="J95" s="31" t="str">
        <f>E26</f>
        <v xml:space="preserve"> </v>
      </c>
      <c r="K95" s="35"/>
      <c r="L95" s="112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0.35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112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11" customFormat="1" ht="29.25" customHeight="1">
      <c r="A97" s="150"/>
      <c r="B97" s="151"/>
      <c r="C97" s="152" t="s">
        <v>129</v>
      </c>
      <c r="D97" s="153" t="s">
        <v>55</v>
      </c>
      <c r="E97" s="153" t="s">
        <v>51</v>
      </c>
      <c r="F97" s="153" t="s">
        <v>52</v>
      </c>
      <c r="G97" s="153" t="s">
        <v>130</v>
      </c>
      <c r="H97" s="153" t="s">
        <v>131</v>
      </c>
      <c r="I97" s="153" t="s">
        <v>132</v>
      </c>
      <c r="J97" s="153" t="s">
        <v>103</v>
      </c>
      <c r="K97" s="154" t="s">
        <v>133</v>
      </c>
      <c r="L97" s="155"/>
      <c r="M97" s="67" t="s">
        <v>17</v>
      </c>
      <c r="N97" s="68" t="s">
        <v>40</v>
      </c>
      <c r="O97" s="68" t="s">
        <v>134</v>
      </c>
      <c r="P97" s="68" t="s">
        <v>135</v>
      </c>
      <c r="Q97" s="68" t="s">
        <v>136</v>
      </c>
      <c r="R97" s="68" t="s">
        <v>137</v>
      </c>
      <c r="S97" s="68" t="s">
        <v>138</v>
      </c>
      <c r="T97" s="69" t="s">
        <v>139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9" customHeight="1">
      <c r="A98" s="33"/>
      <c r="B98" s="34"/>
      <c r="C98" s="74" t="s">
        <v>140</v>
      </c>
      <c r="D98" s="35"/>
      <c r="E98" s="35"/>
      <c r="F98" s="35"/>
      <c r="G98" s="35"/>
      <c r="H98" s="35"/>
      <c r="I98" s="35"/>
      <c r="J98" s="156">
        <f>BK98</f>
        <v>0</v>
      </c>
      <c r="K98" s="35"/>
      <c r="L98" s="38"/>
      <c r="M98" s="70"/>
      <c r="N98" s="157"/>
      <c r="O98" s="71"/>
      <c r="P98" s="158">
        <f>P99+P168</f>
        <v>446.72789600000004</v>
      </c>
      <c r="Q98" s="71"/>
      <c r="R98" s="158">
        <f>R99+R168</f>
        <v>6.3065587700000005</v>
      </c>
      <c r="S98" s="71"/>
      <c r="T98" s="159">
        <f>T99+T168</f>
        <v>2.0699872700000004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9" t="s">
        <v>69</v>
      </c>
      <c r="AU98" s="19" t="s">
        <v>104</v>
      </c>
      <c r="BK98" s="160">
        <f>BK99+BK168</f>
        <v>0</v>
      </c>
    </row>
    <row r="99" spans="1:65" s="12" customFormat="1" ht="25.9" customHeight="1">
      <c r="B99" s="161"/>
      <c r="C99" s="162"/>
      <c r="D99" s="163" t="s">
        <v>69</v>
      </c>
      <c r="E99" s="164" t="s">
        <v>141</v>
      </c>
      <c r="F99" s="164" t="s">
        <v>142</v>
      </c>
      <c r="G99" s="162"/>
      <c r="H99" s="162"/>
      <c r="I99" s="162"/>
      <c r="J99" s="165">
        <f>BK99</f>
        <v>0</v>
      </c>
      <c r="K99" s="162"/>
      <c r="L99" s="166"/>
      <c r="M99" s="167"/>
      <c r="N99" s="168"/>
      <c r="O99" s="168"/>
      <c r="P99" s="169">
        <f>P100+P124+P152+P165</f>
        <v>229.10607000000005</v>
      </c>
      <c r="Q99" s="168"/>
      <c r="R99" s="169">
        <f>R100+R124+R152+R165</f>
        <v>4.9554148500000004</v>
      </c>
      <c r="S99" s="168"/>
      <c r="T99" s="170">
        <f>T100+T124+T152+T165</f>
        <v>1.3617500000000002</v>
      </c>
      <c r="AR99" s="171" t="s">
        <v>75</v>
      </c>
      <c r="AT99" s="172" t="s">
        <v>69</v>
      </c>
      <c r="AU99" s="172" t="s">
        <v>70</v>
      </c>
      <c r="AY99" s="171" t="s">
        <v>143</v>
      </c>
      <c r="BK99" s="173">
        <f>BK100+BK124+BK152+BK165</f>
        <v>0</v>
      </c>
    </row>
    <row r="100" spans="1:65" s="12" customFormat="1" ht="22.9" customHeight="1">
      <c r="B100" s="161"/>
      <c r="C100" s="162"/>
      <c r="D100" s="163" t="s">
        <v>69</v>
      </c>
      <c r="E100" s="174" t="s">
        <v>188</v>
      </c>
      <c r="F100" s="174" t="s">
        <v>794</v>
      </c>
      <c r="G100" s="162"/>
      <c r="H100" s="162"/>
      <c r="I100" s="162"/>
      <c r="J100" s="175">
        <f>BK100</f>
        <v>0</v>
      </c>
      <c r="K100" s="162"/>
      <c r="L100" s="166"/>
      <c r="M100" s="167"/>
      <c r="N100" s="168"/>
      <c r="O100" s="168"/>
      <c r="P100" s="169">
        <f>SUM(P101:P123)</f>
        <v>112.86072500000002</v>
      </c>
      <c r="Q100" s="168"/>
      <c r="R100" s="169">
        <f>SUM(R101:R123)</f>
        <v>4.9429785000000006</v>
      </c>
      <c r="S100" s="168"/>
      <c r="T100" s="170">
        <f>SUM(T101:T123)</f>
        <v>0</v>
      </c>
      <c r="AR100" s="171" t="s">
        <v>75</v>
      </c>
      <c r="AT100" s="172" t="s">
        <v>69</v>
      </c>
      <c r="AU100" s="172" t="s">
        <v>75</v>
      </c>
      <c r="AY100" s="171" t="s">
        <v>143</v>
      </c>
      <c r="BK100" s="173">
        <f>SUM(BK101:BK123)</f>
        <v>0</v>
      </c>
    </row>
    <row r="101" spans="1:65" s="2" customFormat="1" ht="24.2" customHeight="1">
      <c r="A101" s="33"/>
      <c r="B101" s="34"/>
      <c r="C101" s="176" t="s">
        <v>75</v>
      </c>
      <c r="D101" s="176" t="s">
        <v>145</v>
      </c>
      <c r="E101" s="177" t="s">
        <v>205</v>
      </c>
      <c r="F101" s="178" t="s">
        <v>206</v>
      </c>
      <c r="G101" s="179" t="s">
        <v>158</v>
      </c>
      <c r="H101" s="180">
        <v>136.17500000000001</v>
      </c>
      <c r="I101" s="366"/>
      <c r="J101" s="181">
        <f>ROUND(I101*H101,2)</f>
        <v>0</v>
      </c>
      <c r="K101" s="178" t="s">
        <v>149</v>
      </c>
      <c r="L101" s="38"/>
      <c r="M101" s="182" t="s">
        <v>17</v>
      </c>
      <c r="N101" s="183" t="s">
        <v>41</v>
      </c>
      <c r="O101" s="184">
        <v>0.29699999999999999</v>
      </c>
      <c r="P101" s="184">
        <f>O101*H101</f>
        <v>40.443975000000002</v>
      </c>
      <c r="Q101" s="184">
        <v>1.5599999999999999E-2</v>
      </c>
      <c r="R101" s="184">
        <f>Q101*H101</f>
        <v>2.1243300000000001</v>
      </c>
      <c r="S101" s="184">
        <v>0</v>
      </c>
      <c r="T101" s="18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6" t="s">
        <v>150</v>
      </c>
      <c r="AT101" s="186" t="s">
        <v>145</v>
      </c>
      <c r="AU101" s="186" t="s">
        <v>79</v>
      </c>
      <c r="AY101" s="19" t="s">
        <v>143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75</v>
      </c>
      <c r="BK101" s="187">
        <f>ROUND(I101*H101,2)</f>
        <v>0</v>
      </c>
      <c r="BL101" s="19" t="s">
        <v>150</v>
      </c>
      <c r="BM101" s="186" t="s">
        <v>795</v>
      </c>
    </row>
    <row r="102" spans="1:65" s="2" customFormat="1">
      <c r="A102" s="33"/>
      <c r="B102" s="34"/>
      <c r="C102" s="35"/>
      <c r="D102" s="188" t="s">
        <v>152</v>
      </c>
      <c r="E102" s="35"/>
      <c r="F102" s="189" t="s">
        <v>208</v>
      </c>
      <c r="G102" s="35"/>
      <c r="H102" s="35"/>
      <c r="I102" s="35"/>
      <c r="J102" s="35"/>
      <c r="K102" s="35"/>
      <c r="L102" s="38"/>
      <c r="M102" s="190"/>
      <c r="N102" s="191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9" t="s">
        <v>152</v>
      </c>
      <c r="AU102" s="19" t="s">
        <v>79</v>
      </c>
    </row>
    <row r="103" spans="1:65" s="14" customFormat="1">
      <c r="B103" s="202"/>
      <c r="C103" s="203"/>
      <c r="D103" s="194" t="s">
        <v>154</v>
      </c>
      <c r="E103" s="204" t="s">
        <v>17</v>
      </c>
      <c r="F103" s="205" t="s">
        <v>1119</v>
      </c>
      <c r="G103" s="203"/>
      <c r="H103" s="206">
        <v>166.714</v>
      </c>
      <c r="I103" s="203"/>
      <c r="J103" s="203"/>
      <c r="K103" s="203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154</v>
      </c>
      <c r="AU103" s="211" t="s">
        <v>79</v>
      </c>
      <c r="AV103" s="14" t="s">
        <v>79</v>
      </c>
      <c r="AW103" s="14" t="s">
        <v>31</v>
      </c>
      <c r="AX103" s="14" t="s">
        <v>70</v>
      </c>
      <c r="AY103" s="211" t="s">
        <v>143</v>
      </c>
    </row>
    <row r="104" spans="1:65" s="14" customFormat="1">
      <c r="B104" s="202"/>
      <c r="C104" s="203"/>
      <c r="D104" s="194" t="s">
        <v>154</v>
      </c>
      <c r="E104" s="204" t="s">
        <v>17</v>
      </c>
      <c r="F104" s="205" t="s">
        <v>797</v>
      </c>
      <c r="G104" s="203"/>
      <c r="H104" s="206">
        <v>-18.655999999999999</v>
      </c>
      <c r="I104" s="203"/>
      <c r="J104" s="203"/>
      <c r="K104" s="203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154</v>
      </c>
      <c r="AU104" s="211" t="s">
        <v>79</v>
      </c>
      <c r="AV104" s="14" t="s">
        <v>79</v>
      </c>
      <c r="AW104" s="14" t="s">
        <v>31</v>
      </c>
      <c r="AX104" s="14" t="s">
        <v>70</v>
      </c>
      <c r="AY104" s="211" t="s">
        <v>143</v>
      </c>
    </row>
    <row r="105" spans="1:65" s="14" customFormat="1">
      <c r="B105" s="202"/>
      <c r="C105" s="203"/>
      <c r="D105" s="194" t="s">
        <v>154</v>
      </c>
      <c r="E105" s="204" t="s">
        <v>17</v>
      </c>
      <c r="F105" s="205" t="s">
        <v>798</v>
      </c>
      <c r="G105" s="203"/>
      <c r="H105" s="206">
        <v>5.9249999999999998</v>
      </c>
      <c r="I105" s="203"/>
      <c r="J105" s="203"/>
      <c r="K105" s="203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154</v>
      </c>
      <c r="AU105" s="211" t="s">
        <v>79</v>
      </c>
      <c r="AV105" s="14" t="s">
        <v>79</v>
      </c>
      <c r="AW105" s="14" t="s">
        <v>31</v>
      </c>
      <c r="AX105" s="14" t="s">
        <v>70</v>
      </c>
      <c r="AY105" s="211" t="s">
        <v>143</v>
      </c>
    </row>
    <row r="106" spans="1:65" s="14" customFormat="1">
      <c r="B106" s="202"/>
      <c r="C106" s="203"/>
      <c r="D106" s="194" t="s">
        <v>154</v>
      </c>
      <c r="E106" s="204" t="s">
        <v>17</v>
      </c>
      <c r="F106" s="205" t="s">
        <v>799</v>
      </c>
      <c r="G106" s="203"/>
      <c r="H106" s="206">
        <v>3.2959999999999998</v>
      </c>
      <c r="I106" s="203"/>
      <c r="J106" s="203"/>
      <c r="K106" s="203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154</v>
      </c>
      <c r="AU106" s="211" t="s">
        <v>79</v>
      </c>
      <c r="AV106" s="14" t="s">
        <v>79</v>
      </c>
      <c r="AW106" s="14" t="s">
        <v>31</v>
      </c>
      <c r="AX106" s="14" t="s">
        <v>70</v>
      </c>
      <c r="AY106" s="211" t="s">
        <v>143</v>
      </c>
    </row>
    <row r="107" spans="1:65" s="14" customFormat="1">
      <c r="B107" s="202"/>
      <c r="C107" s="203"/>
      <c r="D107" s="194" t="s">
        <v>154</v>
      </c>
      <c r="E107" s="204" t="s">
        <v>17</v>
      </c>
      <c r="F107" s="205" t="s">
        <v>800</v>
      </c>
      <c r="G107" s="203"/>
      <c r="H107" s="206">
        <v>-3.6</v>
      </c>
      <c r="I107" s="203"/>
      <c r="J107" s="203"/>
      <c r="K107" s="203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154</v>
      </c>
      <c r="AU107" s="211" t="s">
        <v>79</v>
      </c>
      <c r="AV107" s="14" t="s">
        <v>79</v>
      </c>
      <c r="AW107" s="14" t="s">
        <v>31</v>
      </c>
      <c r="AX107" s="14" t="s">
        <v>70</v>
      </c>
      <c r="AY107" s="211" t="s">
        <v>143</v>
      </c>
    </row>
    <row r="108" spans="1:65" s="14" customFormat="1">
      <c r="B108" s="202"/>
      <c r="C108" s="203"/>
      <c r="D108" s="194" t="s">
        <v>154</v>
      </c>
      <c r="E108" s="204" t="s">
        <v>17</v>
      </c>
      <c r="F108" s="205" t="s">
        <v>1120</v>
      </c>
      <c r="G108" s="203"/>
      <c r="H108" s="206">
        <v>-16.64</v>
      </c>
      <c r="I108" s="203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154</v>
      </c>
      <c r="AU108" s="211" t="s">
        <v>79</v>
      </c>
      <c r="AV108" s="14" t="s">
        <v>79</v>
      </c>
      <c r="AW108" s="14" t="s">
        <v>31</v>
      </c>
      <c r="AX108" s="14" t="s">
        <v>70</v>
      </c>
      <c r="AY108" s="211" t="s">
        <v>143</v>
      </c>
    </row>
    <row r="109" spans="1:65" s="14" customFormat="1">
      <c r="B109" s="202"/>
      <c r="C109" s="203"/>
      <c r="D109" s="194" t="s">
        <v>154</v>
      </c>
      <c r="E109" s="204" t="s">
        <v>17</v>
      </c>
      <c r="F109" s="205" t="s">
        <v>1121</v>
      </c>
      <c r="G109" s="203"/>
      <c r="H109" s="206">
        <v>0.81599999999999995</v>
      </c>
      <c r="I109" s="203"/>
      <c r="J109" s="203"/>
      <c r="K109" s="203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154</v>
      </c>
      <c r="AU109" s="211" t="s">
        <v>79</v>
      </c>
      <c r="AV109" s="14" t="s">
        <v>79</v>
      </c>
      <c r="AW109" s="14" t="s">
        <v>31</v>
      </c>
      <c r="AX109" s="14" t="s">
        <v>70</v>
      </c>
      <c r="AY109" s="211" t="s">
        <v>143</v>
      </c>
    </row>
    <row r="110" spans="1:65" s="14" customFormat="1">
      <c r="B110" s="202"/>
      <c r="C110" s="203"/>
      <c r="D110" s="194" t="s">
        <v>154</v>
      </c>
      <c r="E110" s="204" t="s">
        <v>17</v>
      </c>
      <c r="F110" s="205" t="s">
        <v>1098</v>
      </c>
      <c r="G110" s="203"/>
      <c r="H110" s="206">
        <v>-1.68</v>
      </c>
      <c r="I110" s="203"/>
      <c r="J110" s="203"/>
      <c r="K110" s="203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154</v>
      </c>
      <c r="AU110" s="211" t="s">
        <v>79</v>
      </c>
      <c r="AV110" s="14" t="s">
        <v>79</v>
      </c>
      <c r="AW110" s="14" t="s">
        <v>31</v>
      </c>
      <c r="AX110" s="14" t="s">
        <v>70</v>
      </c>
      <c r="AY110" s="211" t="s">
        <v>143</v>
      </c>
    </row>
    <row r="111" spans="1:65" s="15" customFormat="1">
      <c r="B111" s="212"/>
      <c r="C111" s="213"/>
      <c r="D111" s="194" t="s">
        <v>154</v>
      </c>
      <c r="E111" s="214" t="s">
        <v>17</v>
      </c>
      <c r="F111" s="215" t="s">
        <v>181</v>
      </c>
      <c r="G111" s="213"/>
      <c r="H111" s="216">
        <v>136.17499999999998</v>
      </c>
      <c r="I111" s="213"/>
      <c r="J111" s="213"/>
      <c r="K111" s="213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154</v>
      </c>
      <c r="AU111" s="221" t="s">
        <v>79</v>
      </c>
      <c r="AV111" s="15" t="s">
        <v>150</v>
      </c>
      <c r="AW111" s="15" t="s">
        <v>31</v>
      </c>
      <c r="AX111" s="15" t="s">
        <v>75</v>
      </c>
      <c r="AY111" s="221" t="s">
        <v>143</v>
      </c>
    </row>
    <row r="112" spans="1:65" s="2" customFormat="1" ht="16.5" customHeight="1">
      <c r="A112" s="33"/>
      <c r="B112" s="34"/>
      <c r="C112" s="176" t="s">
        <v>79</v>
      </c>
      <c r="D112" s="176" t="s">
        <v>145</v>
      </c>
      <c r="E112" s="177" t="s">
        <v>244</v>
      </c>
      <c r="F112" s="178" t="s">
        <v>803</v>
      </c>
      <c r="G112" s="179" t="s">
        <v>158</v>
      </c>
      <c r="H112" s="180">
        <v>136.17500000000001</v>
      </c>
      <c r="I112" s="366"/>
      <c r="J112" s="181">
        <f>ROUND(I112*H112,2)</f>
        <v>0</v>
      </c>
      <c r="K112" s="178" t="s">
        <v>149</v>
      </c>
      <c r="L112" s="38"/>
      <c r="M112" s="182" t="s">
        <v>17</v>
      </c>
      <c r="N112" s="183" t="s">
        <v>41</v>
      </c>
      <c r="O112" s="184">
        <v>0.104</v>
      </c>
      <c r="P112" s="184">
        <f>O112*H112</f>
        <v>14.1622</v>
      </c>
      <c r="Q112" s="184">
        <v>2.5999999999999998E-4</v>
      </c>
      <c r="R112" s="184">
        <f>Q112*H112</f>
        <v>3.5405499999999999E-2</v>
      </c>
      <c r="S112" s="184">
        <v>0</v>
      </c>
      <c r="T112" s="18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86" t="s">
        <v>150</v>
      </c>
      <c r="AT112" s="186" t="s">
        <v>145</v>
      </c>
      <c r="AU112" s="186" t="s">
        <v>79</v>
      </c>
      <c r="AY112" s="19" t="s">
        <v>143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75</v>
      </c>
      <c r="BK112" s="187">
        <f>ROUND(I112*H112,2)</f>
        <v>0</v>
      </c>
      <c r="BL112" s="19" t="s">
        <v>150</v>
      </c>
      <c r="BM112" s="186" t="s">
        <v>804</v>
      </c>
    </row>
    <row r="113" spans="1:65" s="2" customFormat="1">
      <c r="A113" s="33"/>
      <c r="B113" s="34"/>
      <c r="C113" s="35"/>
      <c r="D113" s="188" t="s">
        <v>152</v>
      </c>
      <c r="E113" s="35"/>
      <c r="F113" s="189" t="s">
        <v>247</v>
      </c>
      <c r="G113" s="35"/>
      <c r="H113" s="35"/>
      <c r="I113" s="35"/>
      <c r="J113" s="35"/>
      <c r="K113" s="35"/>
      <c r="L113" s="38"/>
      <c r="M113" s="190"/>
      <c r="N113" s="191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9" t="s">
        <v>152</v>
      </c>
      <c r="AU113" s="19" t="s">
        <v>79</v>
      </c>
    </row>
    <row r="114" spans="1:65" s="14" customFormat="1">
      <c r="B114" s="202"/>
      <c r="C114" s="203"/>
      <c r="D114" s="194" t="s">
        <v>154</v>
      </c>
      <c r="E114" s="204" t="s">
        <v>17</v>
      </c>
      <c r="F114" s="205" t="s">
        <v>1122</v>
      </c>
      <c r="G114" s="203"/>
      <c r="H114" s="206">
        <v>136.17500000000001</v>
      </c>
      <c r="I114" s="203"/>
      <c r="J114" s="203"/>
      <c r="K114" s="203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154</v>
      </c>
      <c r="AU114" s="211" t="s">
        <v>79</v>
      </c>
      <c r="AV114" s="14" t="s">
        <v>79</v>
      </c>
      <c r="AW114" s="14" t="s">
        <v>31</v>
      </c>
      <c r="AX114" s="14" t="s">
        <v>75</v>
      </c>
      <c r="AY114" s="211" t="s">
        <v>143</v>
      </c>
    </row>
    <row r="115" spans="1:65" s="2" customFormat="1" ht="16.5" customHeight="1">
      <c r="A115" s="33"/>
      <c r="B115" s="34"/>
      <c r="C115" s="176" t="s">
        <v>95</v>
      </c>
      <c r="D115" s="176" t="s">
        <v>145</v>
      </c>
      <c r="E115" s="177" t="s">
        <v>251</v>
      </c>
      <c r="F115" s="178" t="s">
        <v>807</v>
      </c>
      <c r="G115" s="179" t="s">
        <v>158</v>
      </c>
      <c r="H115" s="180">
        <v>136.17500000000001</v>
      </c>
      <c r="I115" s="366"/>
      <c r="J115" s="181">
        <f>ROUND(I115*H115,2)</f>
        <v>0</v>
      </c>
      <c r="K115" s="178" t="s">
        <v>149</v>
      </c>
      <c r="L115" s="38"/>
      <c r="M115" s="182" t="s">
        <v>17</v>
      </c>
      <c r="N115" s="183" t="s">
        <v>41</v>
      </c>
      <c r="O115" s="184">
        <v>0.27200000000000002</v>
      </c>
      <c r="P115" s="184">
        <f>O115*H115</f>
        <v>37.039600000000007</v>
      </c>
      <c r="Q115" s="184">
        <v>4.0000000000000001E-3</v>
      </c>
      <c r="R115" s="184">
        <f>Q115*H115</f>
        <v>0.54470000000000007</v>
      </c>
      <c r="S115" s="184">
        <v>0</v>
      </c>
      <c r="T115" s="18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6" t="s">
        <v>150</v>
      </c>
      <c r="AT115" s="186" t="s">
        <v>145</v>
      </c>
      <c r="AU115" s="186" t="s">
        <v>79</v>
      </c>
      <c r="AY115" s="19" t="s">
        <v>143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75</v>
      </c>
      <c r="BK115" s="187">
        <f>ROUND(I115*H115,2)</f>
        <v>0</v>
      </c>
      <c r="BL115" s="19" t="s">
        <v>150</v>
      </c>
      <c r="BM115" s="186" t="s">
        <v>808</v>
      </c>
    </row>
    <row r="116" spans="1:65" s="2" customFormat="1">
      <c r="A116" s="33"/>
      <c r="B116" s="34"/>
      <c r="C116" s="35"/>
      <c r="D116" s="188" t="s">
        <v>152</v>
      </c>
      <c r="E116" s="35"/>
      <c r="F116" s="189" t="s">
        <v>254</v>
      </c>
      <c r="G116" s="35"/>
      <c r="H116" s="35"/>
      <c r="I116" s="35"/>
      <c r="J116" s="35"/>
      <c r="K116" s="35"/>
      <c r="L116" s="38"/>
      <c r="M116" s="190"/>
      <c r="N116" s="191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9" t="s">
        <v>152</v>
      </c>
      <c r="AU116" s="19" t="s">
        <v>79</v>
      </c>
    </row>
    <row r="117" spans="1:65" s="2" customFormat="1" ht="21.75" customHeight="1">
      <c r="A117" s="33"/>
      <c r="B117" s="34"/>
      <c r="C117" s="176" t="s">
        <v>150</v>
      </c>
      <c r="D117" s="176" t="s">
        <v>145</v>
      </c>
      <c r="E117" s="177" t="s">
        <v>809</v>
      </c>
      <c r="F117" s="178" t="s">
        <v>810</v>
      </c>
      <c r="G117" s="179" t="s">
        <v>158</v>
      </c>
      <c r="H117" s="180">
        <v>73.155000000000001</v>
      </c>
      <c r="I117" s="366"/>
      <c r="J117" s="181">
        <f>ROUND(I117*H117,2)</f>
        <v>0</v>
      </c>
      <c r="K117" s="178" t="s">
        <v>17</v>
      </c>
      <c r="L117" s="38"/>
      <c r="M117" s="182" t="s">
        <v>17</v>
      </c>
      <c r="N117" s="183" t="s">
        <v>41</v>
      </c>
      <c r="O117" s="184">
        <v>0.28999999999999998</v>
      </c>
      <c r="P117" s="184">
        <f>O117*H117</f>
        <v>21.214949999999998</v>
      </c>
      <c r="Q117" s="184">
        <v>3.0599999999999999E-2</v>
      </c>
      <c r="R117" s="184">
        <f>Q117*H117</f>
        <v>2.2385429999999999</v>
      </c>
      <c r="S117" s="184">
        <v>0</v>
      </c>
      <c r="T117" s="18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6" t="s">
        <v>150</v>
      </c>
      <c r="AT117" s="186" t="s">
        <v>145</v>
      </c>
      <c r="AU117" s="186" t="s">
        <v>79</v>
      </c>
      <c r="AY117" s="19" t="s">
        <v>143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75</v>
      </c>
      <c r="BK117" s="187">
        <f>ROUND(I117*H117,2)</f>
        <v>0</v>
      </c>
      <c r="BL117" s="19" t="s">
        <v>150</v>
      </c>
      <c r="BM117" s="186" t="s">
        <v>811</v>
      </c>
    </row>
    <row r="118" spans="1:65" s="14" customFormat="1">
      <c r="B118" s="202"/>
      <c r="C118" s="203"/>
      <c r="D118" s="194" t="s">
        <v>154</v>
      </c>
      <c r="E118" s="204" t="s">
        <v>17</v>
      </c>
      <c r="F118" s="205" t="s">
        <v>1123</v>
      </c>
      <c r="G118" s="203"/>
      <c r="H118" s="206">
        <v>35.018999999999998</v>
      </c>
      <c r="I118" s="203"/>
      <c r="J118" s="203"/>
      <c r="K118" s="203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154</v>
      </c>
      <c r="AU118" s="211" t="s">
        <v>79</v>
      </c>
      <c r="AV118" s="14" t="s">
        <v>79</v>
      </c>
      <c r="AW118" s="14" t="s">
        <v>31</v>
      </c>
      <c r="AX118" s="14" t="s">
        <v>70</v>
      </c>
      <c r="AY118" s="211" t="s">
        <v>143</v>
      </c>
    </row>
    <row r="119" spans="1:65" s="14" customFormat="1">
      <c r="B119" s="202"/>
      <c r="C119" s="203"/>
      <c r="D119" s="194" t="s">
        <v>154</v>
      </c>
      <c r="E119" s="204" t="s">
        <v>17</v>
      </c>
      <c r="F119" s="205" t="s">
        <v>1124</v>
      </c>
      <c r="G119" s="203"/>
      <c r="H119" s="206">
        <v>36.659999999999997</v>
      </c>
      <c r="I119" s="203"/>
      <c r="J119" s="203"/>
      <c r="K119" s="203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154</v>
      </c>
      <c r="AU119" s="211" t="s">
        <v>79</v>
      </c>
      <c r="AV119" s="14" t="s">
        <v>79</v>
      </c>
      <c r="AW119" s="14" t="s">
        <v>31</v>
      </c>
      <c r="AX119" s="14" t="s">
        <v>70</v>
      </c>
      <c r="AY119" s="211" t="s">
        <v>143</v>
      </c>
    </row>
    <row r="120" spans="1:65" s="14" customFormat="1">
      <c r="B120" s="202"/>
      <c r="C120" s="203"/>
      <c r="D120" s="194" t="s">
        <v>154</v>
      </c>
      <c r="E120" s="204" t="s">
        <v>17</v>
      </c>
      <c r="F120" s="205" t="s">
        <v>1125</v>
      </c>
      <c r="G120" s="203"/>
      <c r="H120" s="206">
        <v>0.88</v>
      </c>
      <c r="I120" s="203"/>
      <c r="J120" s="203"/>
      <c r="K120" s="203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154</v>
      </c>
      <c r="AU120" s="211" t="s">
        <v>79</v>
      </c>
      <c r="AV120" s="14" t="s">
        <v>79</v>
      </c>
      <c r="AW120" s="14" t="s">
        <v>31</v>
      </c>
      <c r="AX120" s="14" t="s">
        <v>70</v>
      </c>
      <c r="AY120" s="211" t="s">
        <v>143</v>
      </c>
    </row>
    <row r="121" spans="1:65" s="14" customFormat="1">
      <c r="B121" s="202"/>
      <c r="C121" s="203"/>
      <c r="D121" s="194" t="s">
        <v>154</v>
      </c>
      <c r="E121" s="204" t="s">
        <v>17</v>
      </c>
      <c r="F121" s="205" t="s">
        <v>1126</v>
      </c>
      <c r="G121" s="203"/>
      <c r="H121" s="206">
        <v>0.18</v>
      </c>
      <c r="I121" s="203"/>
      <c r="J121" s="203"/>
      <c r="K121" s="203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154</v>
      </c>
      <c r="AU121" s="211" t="s">
        <v>79</v>
      </c>
      <c r="AV121" s="14" t="s">
        <v>79</v>
      </c>
      <c r="AW121" s="14" t="s">
        <v>31</v>
      </c>
      <c r="AX121" s="14" t="s">
        <v>70</v>
      </c>
      <c r="AY121" s="211" t="s">
        <v>143</v>
      </c>
    </row>
    <row r="122" spans="1:65" s="14" customFormat="1">
      <c r="B122" s="202"/>
      <c r="C122" s="203"/>
      <c r="D122" s="194" t="s">
        <v>154</v>
      </c>
      <c r="E122" s="204" t="s">
        <v>17</v>
      </c>
      <c r="F122" s="205" t="s">
        <v>1127</v>
      </c>
      <c r="G122" s="203"/>
      <c r="H122" s="206">
        <v>0.41599999999999998</v>
      </c>
      <c r="I122" s="203"/>
      <c r="J122" s="203"/>
      <c r="K122" s="203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154</v>
      </c>
      <c r="AU122" s="211" t="s">
        <v>79</v>
      </c>
      <c r="AV122" s="14" t="s">
        <v>79</v>
      </c>
      <c r="AW122" s="14" t="s">
        <v>31</v>
      </c>
      <c r="AX122" s="14" t="s">
        <v>70</v>
      </c>
      <c r="AY122" s="211" t="s">
        <v>143</v>
      </c>
    </row>
    <row r="123" spans="1:65" s="15" customFormat="1">
      <c r="B123" s="212"/>
      <c r="C123" s="213"/>
      <c r="D123" s="194" t="s">
        <v>154</v>
      </c>
      <c r="E123" s="214" t="s">
        <v>17</v>
      </c>
      <c r="F123" s="215" t="s">
        <v>181</v>
      </c>
      <c r="G123" s="213"/>
      <c r="H123" s="216">
        <v>73.155000000000001</v>
      </c>
      <c r="I123" s="213"/>
      <c r="J123" s="213"/>
      <c r="K123" s="213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154</v>
      </c>
      <c r="AU123" s="221" t="s">
        <v>79</v>
      </c>
      <c r="AV123" s="15" t="s">
        <v>150</v>
      </c>
      <c r="AW123" s="15" t="s">
        <v>31</v>
      </c>
      <c r="AX123" s="15" t="s">
        <v>75</v>
      </c>
      <c r="AY123" s="221" t="s">
        <v>143</v>
      </c>
    </row>
    <row r="124" spans="1:65" s="12" customFormat="1" ht="22.9" customHeight="1">
      <c r="B124" s="161"/>
      <c r="C124" s="162"/>
      <c r="D124" s="163" t="s">
        <v>69</v>
      </c>
      <c r="E124" s="174" t="s">
        <v>211</v>
      </c>
      <c r="F124" s="174" t="s">
        <v>816</v>
      </c>
      <c r="G124" s="162"/>
      <c r="H124" s="162"/>
      <c r="I124" s="162"/>
      <c r="J124" s="175">
        <f>BK124</f>
        <v>0</v>
      </c>
      <c r="K124" s="162"/>
      <c r="L124" s="166"/>
      <c r="M124" s="167"/>
      <c r="N124" s="168"/>
      <c r="O124" s="168"/>
      <c r="P124" s="169">
        <f>SUM(P125:P151)</f>
        <v>84.122155000000006</v>
      </c>
      <c r="Q124" s="168"/>
      <c r="R124" s="169">
        <f>SUM(R125:R151)</f>
        <v>1.2436349999999999E-2</v>
      </c>
      <c r="S124" s="168"/>
      <c r="T124" s="170">
        <f>SUM(T125:T151)</f>
        <v>1.3617500000000002</v>
      </c>
      <c r="AR124" s="171" t="s">
        <v>75</v>
      </c>
      <c r="AT124" s="172" t="s">
        <v>69</v>
      </c>
      <c r="AU124" s="172" t="s">
        <v>75</v>
      </c>
      <c r="AY124" s="171" t="s">
        <v>143</v>
      </c>
      <c r="BK124" s="173">
        <f>SUM(BK125:BK151)</f>
        <v>0</v>
      </c>
    </row>
    <row r="125" spans="1:65" s="2" customFormat="1" ht="16.5" customHeight="1">
      <c r="A125" s="33"/>
      <c r="B125" s="34"/>
      <c r="C125" s="176" t="s">
        <v>182</v>
      </c>
      <c r="D125" s="176" t="s">
        <v>145</v>
      </c>
      <c r="E125" s="177" t="s">
        <v>817</v>
      </c>
      <c r="F125" s="178" t="s">
        <v>818</v>
      </c>
      <c r="G125" s="179" t="s">
        <v>384</v>
      </c>
      <c r="H125" s="180">
        <v>1</v>
      </c>
      <c r="I125" s="366"/>
      <c r="J125" s="181">
        <f>ROUND(I125*H125,2)</f>
        <v>0</v>
      </c>
      <c r="K125" s="178" t="s">
        <v>17</v>
      </c>
      <c r="L125" s="38"/>
      <c r="M125" s="182" t="s">
        <v>17</v>
      </c>
      <c r="N125" s="183" t="s">
        <v>41</v>
      </c>
      <c r="O125" s="184">
        <v>0</v>
      </c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6" t="s">
        <v>150</v>
      </c>
      <c r="AT125" s="186" t="s">
        <v>145</v>
      </c>
      <c r="AU125" s="186" t="s">
        <v>79</v>
      </c>
      <c r="AY125" s="19" t="s">
        <v>143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75</v>
      </c>
      <c r="BK125" s="187">
        <f>ROUND(I125*H125,2)</f>
        <v>0</v>
      </c>
      <c r="BL125" s="19" t="s">
        <v>150</v>
      </c>
      <c r="BM125" s="186" t="s">
        <v>819</v>
      </c>
    </row>
    <row r="126" spans="1:65" s="2" customFormat="1" ht="16.5" customHeight="1">
      <c r="A126" s="33"/>
      <c r="B126" s="34"/>
      <c r="C126" s="176" t="s">
        <v>188</v>
      </c>
      <c r="D126" s="176" t="s">
        <v>145</v>
      </c>
      <c r="E126" s="177" t="s">
        <v>820</v>
      </c>
      <c r="F126" s="178" t="s">
        <v>821</v>
      </c>
      <c r="G126" s="179" t="s">
        <v>158</v>
      </c>
      <c r="H126" s="180">
        <v>73.155000000000001</v>
      </c>
      <c r="I126" s="366"/>
      <c r="J126" s="181">
        <f>ROUND(I126*H126,2)</f>
        <v>0</v>
      </c>
      <c r="K126" s="178" t="s">
        <v>149</v>
      </c>
      <c r="L126" s="38"/>
      <c r="M126" s="182" t="s">
        <v>17</v>
      </c>
      <c r="N126" s="183" t="s">
        <v>41</v>
      </c>
      <c r="O126" s="184">
        <v>0.30599999999999999</v>
      </c>
      <c r="P126" s="184">
        <f>O126*H126</f>
        <v>22.385429999999999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150</v>
      </c>
      <c r="AT126" s="186" t="s">
        <v>145</v>
      </c>
      <c r="AU126" s="186" t="s">
        <v>79</v>
      </c>
      <c r="AY126" s="19" t="s">
        <v>143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75</v>
      </c>
      <c r="BK126" s="187">
        <f>ROUND(I126*H126,2)</f>
        <v>0</v>
      </c>
      <c r="BL126" s="19" t="s">
        <v>150</v>
      </c>
      <c r="BM126" s="186" t="s">
        <v>822</v>
      </c>
    </row>
    <row r="127" spans="1:65" s="2" customFormat="1">
      <c r="A127" s="33"/>
      <c r="B127" s="34"/>
      <c r="C127" s="35"/>
      <c r="D127" s="188" t="s">
        <v>152</v>
      </c>
      <c r="E127" s="35"/>
      <c r="F127" s="189" t="s">
        <v>823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152</v>
      </c>
      <c r="AU127" s="19" t="s">
        <v>79</v>
      </c>
    </row>
    <row r="128" spans="1:65" s="14" customFormat="1">
      <c r="B128" s="202"/>
      <c r="C128" s="203"/>
      <c r="D128" s="194" t="s">
        <v>154</v>
      </c>
      <c r="E128" s="204" t="s">
        <v>17</v>
      </c>
      <c r="F128" s="205" t="s">
        <v>1123</v>
      </c>
      <c r="G128" s="203"/>
      <c r="H128" s="206">
        <v>35.018999999999998</v>
      </c>
      <c r="I128" s="203"/>
      <c r="J128" s="203"/>
      <c r="K128" s="203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154</v>
      </c>
      <c r="AU128" s="211" t="s">
        <v>79</v>
      </c>
      <c r="AV128" s="14" t="s">
        <v>79</v>
      </c>
      <c r="AW128" s="14" t="s">
        <v>31</v>
      </c>
      <c r="AX128" s="14" t="s">
        <v>70</v>
      </c>
      <c r="AY128" s="211" t="s">
        <v>143</v>
      </c>
    </row>
    <row r="129" spans="1:65" s="14" customFormat="1">
      <c r="B129" s="202"/>
      <c r="C129" s="203"/>
      <c r="D129" s="194" t="s">
        <v>154</v>
      </c>
      <c r="E129" s="204" t="s">
        <v>17</v>
      </c>
      <c r="F129" s="205" t="s">
        <v>1124</v>
      </c>
      <c r="G129" s="203"/>
      <c r="H129" s="206">
        <v>36.659999999999997</v>
      </c>
      <c r="I129" s="203"/>
      <c r="J129" s="203"/>
      <c r="K129" s="203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154</v>
      </c>
      <c r="AU129" s="211" t="s">
        <v>79</v>
      </c>
      <c r="AV129" s="14" t="s">
        <v>79</v>
      </c>
      <c r="AW129" s="14" t="s">
        <v>31</v>
      </c>
      <c r="AX129" s="14" t="s">
        <v>70</v>
      </c>
      <c r="AY129" s="211" t="s">
        <v>143</v>
      </c>
    </row>
    <row r="130" spans="1:65" s="14" customFormat="1">
      <c r="B130" s="202"/>
      <c r="C130" s="203"/>
      <c r="D130" s="194" t="s">
        <v>154</v>
      </c>
      <c r="E130" s="204" t="s">
        <v>17</v>
      </c>
      <c r="F130" s="205" t="s">
        <v>1125</v>
      </c>
      <c r="G130" s="203"/>
      <c r="H130" s="206">
        <v>0.88</v>
      </c>
      <c r="I130" s="203"/>
      <c r="J130" s="203"/>
      <c r="K130" s="203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154</v>
      </c>
      <c r="AU130" s="211" t="s">
        <v>79</v>
      </c>
      <c r="AV130" s="14" t="s">
        <v>79</v>
      </c>
      <c r="AW130" s="14" t="s">
        <v>31</v>
      </c>
      <c r="AX130" s="14" t="s">
        <v>70</v>
      </c>
      <c r="AY130" s="211" t="s">
        <v>143</v>
      </c>
    </row>
    <row r="131" spans="1:65" s="14" customFormat="1">
      <c r="B131" s="202"/>
      <c r="C131" s="203"/>
      <c r="D131" s="194" t="s">
        <v>154</v>
      </c>
      <c r="E131" s="204" t="s">
        <v>17</v>
      </c>
      <c r="F131" s="205" t="s">
        <v>1126</v>
      </c>
      <c r="G131" s="203"/>
      <c r="H131" s="206">
        <v>0.18</v>
      </c>
      <c r="I131" s="203"/>
      <c r="J131" s="203"/>
      <c r="K131" s="203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154</v>
      </c>
      <c r="AU131" s="211" t="s">
        <v>79</v>
      </c>
      <c r="AV131" s="14" t="s">
        <v>79</v>
      </c>
      <c r="AW131" s="14" t="s">
        <v>31</v>
      </c>
      <c r="AX131" s="14" t="s">
        <v>70</v>
      </c>
      <c r="AY131" s="211" t="s">
        <v>143</v>
      </c>
    </row>
    <row r="132" spans="1:65" s="14" customFormat="1">
      <c r="B132" s="202"/>
      <c r="C132" s="203"/>
      <c r="D132" s="194" t="s">
        <v>154</v>
      </c>
      <c r="E132" s="204" t="s">
        <v>17</v>
      </c>
      <c r="F132" s="205" t="s">
        <v>1127</v>
      </c>
      <c r="G132" s="203"/>
      <c r="H132" s="206">
        <v>0.41599999999999998</v>
      </c>
      <c r="I132" s="203"/>
      <c r="J132" s="203"/>
      <c r="K132" s="203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154</v>
      </c>
      <c r="AU132" s="211" t="s">
        <v>79</v>
      </c>
      <c r="AV132" s="14" t="s">
        <v>79</v>
      </c>
      <c r="AW132" s="14" t="s">
        <v>31</v>
      </c>
      <c r="AX132" s="14" t="s">
        <v>70</v>
      </c>
      <c r="AY132" s="211" t="s">
        <v>143</v>
      </c>
    </row>
    <row r="133" spans="1:65" s="15" customFormat="1">
      <c r="B133" s="212"/>
      <c r="C133" s="213"/>
      <c r="D133" s="194" t="s">
        <v>154</v>
      </c>
      <c r="E133" s="214" t="s">
        <v>17</v>
      </c>
      <c r="F133" s="215" t="s">
        <v>181</v>
      </c>
      <c r="G133" s="213"/>
      <c r="H133" s="216">
        <v>73.155000000000001</v>
      </c>
      <c r="I133" s="213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154</v>
      </c>
      <c r="AU133" s="221" t="s">
        <v>79</v>
      </c>
      <c r="AV133" s="15" t="s">
        <v>150</v>
      </c>
      <c r="AW133" s="15" t="s">
        <v>31</v>
      </c>
      <c r="AX133" s="15" t="s">
        <v>75</v>
      </c>
      <c r="AY133" s="221" t="s">
        <v>143</v>
      </c>
    </row>
    <row r="134" spans="1:65" s="2" customFormat="1" ht="16.5" customHeight="1">
      <c r="A134" s="33"/>
      <c r="B134" s="34"/>
      <c r="C134" s="176" t="s">
        <v>199</v>
      </c>
      <c r="D134" s="176" t="s">
        <v>145</v>
      </c>
      <c r="E134" s="177" t="s">
        <v>824</v>
      </c>
      <c r="F134" s="178" t="s">
        <v>825</v>
      </c>
      <c r="G134" s="179" t="s">
        <v>158</v>
      </c>
      <c r="H134" s="180">
        <v>146.31</v>
      </c>
      <c r="I134" s="366"/>
      <c r="J134" s="181">
        <f>ROUND(I134*H134,2)</f>
        <v>0</v>
      </c>
      <c r="K134" s="178" t="s">
        <v>149</v>
      </c>
      <c r="L134" s="38"/>
      <c r="M134" s="182" t="s">
        <v>17</v>
      </c>
      <c r="N134" s="183" t="s">
        <v>41</v>
      </c>
      <c r="O134" s="184">
        <v>0.14099999999999999</v>
      </c>
      <c r="P134" s="184">
        <f>O134*H134</f>
        <v>20.629709999999999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6" t="s">
        <v>150</v>
      </c>
      <c r="AT134" s="186" t="s">
        <v>145</v>
      </c>
      <c r="AU134" s="186" t="s">
        <v>79</v>
      </c>
      <c r="AY134" s="19" t="s">
        <v>143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75</v>
      </c>
      <c r="BK134" s="187">
        <f>ROUND(I134*H134,2)</f>
        <v>0</v>
      </c>
      <c r="BL134" s="19" t="s">
        <v>150</v>
      </c>
      <c r="BM134" s="186" t="s">
        <v>826</v>
      </c>
    </row>
    <row r="135" spans="1:65" s="2" customFormat="1">
      <c r="A135" s="33"/>
      <c r="B135" s="34"/>
      <c r="C135" s="35"/>
      <c r="D135" s="188" t="s">
        <v>152</v>
      </c>
      <c r="E135" s="35"/>
      <c r="F135" s="189" t="s">
        <v>827</v>
      </c>
      <c r="G135" s="35"/>
      <c r="H135" s="35"/>
      <c r="I135" s="35"/>
      <c r="J135" s="35"/>
      <c r="K135" s="35"/>
      <c r="L135" s="38"/>
      <c r="M135" s="190"/>
      <c r="N135" s="191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9" t="s">
        <v>152</v>
      </c>
      <c r="AU135" s="19" t="s">
        <v>79</v>
      </c>
    </row>
    <row r="136" spans="1:65" s="14" customFormat="1">
      <c r="B136" s="202"/>
      <c r="C136" s="203"/>
      <c r="D136" s="194" t="s">
        <v>154</v>
      </c>
      <c r="E136" s="204" t="s">
        <v>17</v>
      </c>
      <c r="F136" s="205" t="s">
        <v>1128</v>
      </c>
      <c r="G136" s="203"/>
      <c r="H136" s="206">
        <v>146.31</v>
      </c>
      <c r="I136" s="203"/>
      <c r="J136" s="203"/>
      <c r="K136" s="203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154</v>
      </c>
      <c r="AU136" s="211" t="s">
        <v>79</v>
      </c>
      <c r="AV136" s="14" t="s">
        <v>79</v>
      </c>
      <c r="AW136" s="14" t="s">
        <v>31</v>
      </c>
      <c r="AX136" s="14" t="s">
        <v>75</v>
      </c>
      <c r="AY136" s="211" t="s">
        <v>143</v>
      </c>
    </row>
    <row r="137" spans="1:65" s="2" customFormat="1" ht="24.2" customHeight="1">
      <c r="A137" s="33"/>
      <c r="B137" s="34"/>
      <c r="C137" s="176" t="s">
        <v>204</v>
      </c>
      <c r="D137" s="176" t="s">
        <v>145</v>
      </c>
      <c r="E137" s="177" t="s">
        <v>321</v>
      </c>
      <c r="F137" s="178" t="s">
        <v>322</v>
      </c>
      <c r="G137" s="179" t="s">
        <v>158</v>
      </c>
      <c r="H137" s="180">
        <v>136.17500000000001</v>
      </c>
      <c r="I137" s="366"/>
      <c r="J137" s="181">
        <f>ROUND(I137*H137,2)</f>
        <v>0</v>
      </c>
      <c r="K137" s="178" t="s">
        <v>149</v>
      </c>
      <c r="L137" s="38"/>
      <c r="M137" s="182" t="s">
        <v>17</v>
      </c>
      <c r="N137" s="183" t="s">
        <v>41</v>
      </c>
      <c r="O137" s="184">
        <v>0.08</v>
      </c>
      <c r="P137" s="184">
        <f>O137*H137</f>
        <v>10.894000000000002</v>
      </c>
      <c r="Q137" s="184">
        <v>0</v>
      </c>
      <c r="R137" s="184">
        <f>Q137*H137</f>
        <v>0</v>
      </c>
      <c r="S137" s="184">
        <v>0.01</v>
      </c>
      <c r="T137" s="185">
        <f>S137*H137</f>
        <v>1.3617500000000002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6" t="s">
        <v>150</v>
      </c>
      <c r="AT137" s="186" t="s">
        <v>145</v>
      </c>
      <c r="AU137" s="186" t="s">
        <v>79</v>
      </c>
      <c r="AY137" s="19" t="s">
        <v>143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75</v>
      </c>
      <c r="BK137" s="187">
        <f>ROUND(I137*H137,2)</f>
        <v>0</v>
      </c>
      <c r="BL137" s="19" t="s">
        <v>150</v>
      </c>
      <c r="BM137" s="186" t="s">
        <v>829</v>
      </c>
    </row>
    <row r="138" spans="1:65" s="2" customFormat="1">
      <c r="A138" s="33"/>
      <c r="B138" s="34"/>
      <c r="C138" s="35"/>
      <c r="D138" s="188" t="s">
        <v>152</v>
      </c>
      <c r="E138" s="35"/>
      <c r="F138" s="189" t="s">
        <v>324</v>
      </c>
      <c r="G138" s="35"/>
      <c r="H138" s="35"/>
      <c r="I138" s="35"/>
      <c r="J138" s="35"/>
      <c r="K138" s="35"/>
      <c r="L138" s="38"/>
      <c r="M138" s="190"/>
      <c r="N138" s="191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9" t="s">
        <v>152</v>
      </c>
      <c r="AU138" s="19" t="s">
        <v>79</v>
      </c>
    </row>
    <row r="139" spans="1:65" s="14" customFormat="1">
      <c r="B139" s="202"/>
      <c r="C139" s="203"/>
      <c r="D139" s="194" t="s">
        <v>154</v>
      </c>
      <c r="E139" s="204" t="s">
        <v>17</v>
      </c>
      <c r="F139" s="205" t="s">
        <v>1119</v>
      </c>
      <c r="G139" s="203"/>
      <c r="H139" s="206">
        <v>166.714</v>
      </c>
      <c r="I139" s="203"/>
      <c r="J139" s="203"/>
      <c r="K139" s="203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154</v>
      </c>
      <c r="AU139" s="211" t="s">
        <v>79</v>
      </c>
      <c r="AV139" s="14" t="s">
        <v>79</v>
      </c>
      <c r="AW139" s="14" t="s">
        <v>31</v>
      </c>
      <c r="AX139" s="14" t="s">
        <v>70</v>
      </c>
      <c r="AY139" s="211" t="s">
        <v>143</v>
      </c>
    </row>
    <row r="140" spans="1:65" s="14" customFormat="1">
      <c r="B140" s="202"/>
      <c r="C140" s="203"/>
      <c r="D140" s="194" t="s">
        <v>154</v>
      </c>
      <c r="E140" s="204" t="s">
        <v>17</v>
      </c>
      <c r="F140" s="205" t="s">
        <v>797</v>
      </c>
      <c r="G140" s="203"/>
      <c r="H140" s="206">
        <v>-18.655999999999999</v>
      </c>
      <c r="I140" s="203"/>
      <c r="J140" s="203"/>
      <c r="K140" s="203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154</v>
      </c>
      <c r="AU140" s="211" t="s">
        <v>79</v>
      </c>
      <c r="AV140" s="14" t="s">
        <v>79</v>
      </c>
      <c r="AW140" s="14" t="s">
        <v>31</v>
      </c>
      <c r="AX140" s="14" t="s">
        <v>70</v>
      </c>
      <c r="AY140" s="211" t="s">
        <v>143</v>
      </c>
    </row>
    <row r="141" spans="1:65" s="14" customFormat="1">
      <c r="B141" s="202"/>
      <c r="C141" s="203"/>
      <c r="D141" s="194" t="s">
        <v>154</v>
      </c>
      <c r="E141" s="204" t="s">
        <v>17</v>
      </c>
      <c r="F141" s="205" t="s">
        <v>798</v>
      </c>
      <c r="G141" s="203"/>
      <c r="H141" s="206">
        <v>5.9249999999999998</v>
      </c>
      <c r="I141" s="203"/>
      <c r="J141" s="203"/>
      <c r="K141" s="203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154</v>
      </c>
      <c r="AU141" s="211" t="s">
        <v>79</v>
      </c>
      <c r="AV141" s="14" t="s">
        <v>79</v>
      </c>
      <c r="AW141" s="14" t="s">
        <v>31</v>
      </c>
      <c r="AX141" s="14" t="s">
        <v>70</v>
      </c>
      <c r="AY141" s="211" t="s">
        <v>143</v>
      </c>
    </row>
    <row r="142" spans="1:65" s="14" customFormat="1">
      <c r="B142" s="202"/>
      <c r="C142" s="203"/>
      <c r="D142" s="194" t="s">
        <v>154</v>
      </c>
      <c r="E142" s="204" t="s">
        <v>17</v>
      </c>
      <c r="F142" s="205" t="s">
        <v>799</v>
      </c>
      <c r="G142" s="203"/>
      <c r="H142" s="206">
        <v>3.2959999999999998</v>
      </c>
      <c r="I142" s="203"/>
      <c r="J142" s="203"/>
      <c r="K142" s="203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154</v>
      </c>
      <c r="AU142" s="211" t="s">
        <v>79</v>
      </c>
      <c r="AV142" s="14" t="s">
        <v>79</v>
      </c>
      <c r="AW142" s="14" t="s">
        <v>31</v>
      </c>
      <c r="AX142" s="14" t="s">
        <v>70</v>
      </c>
      <c r="AY142" s="211" t="s">
        <v>143</v>
      </c>
    </row>
    <row r="143" spans="1:65" s="14" customFormat="1">
      <c r="B143" s="202"/>
      <c r="C143" s="203"/>
      <c r="D143" s="194" t="s">
        <v>154</v>
      </c>
      <c r="E143" s="204" t="s">
        <v>17</v>
      </c>
      <c r="F143" s="205" t="s">
        <v>800</v>
      </c>
      <c r="G143" s="203"/>
      <c r="H143" s="206">
        <v>-3.6</v>
      </c>
      <c r="I143" s="203"/>
      <c r="J143" s="203"/>
      <c r="K143" s="203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154</v>
      </c>
      <c r="AU143" s="211" t="s">
        <v>79</v>
      </c>
      <c r="AV143" s="14" t="s">
        <v>79</v>
      </c>
      <c r="AW143" s="14" t="s">
        <v>31</v>
      </c>
      <c r="AX143" s="14" t="s">
        <v>70</v>
      </c>
      <c r="AY143" s="211" t="s">
        <v>143</v>
      </c>
    </row>
    <row r="144" spans="1:65" s="14" customFormat="1">
      <c r="B144" s="202"/>
      <c r="C144" s="203"/>
      <c r="D144" s="194" t="s">
        <v>154</v>
      </c>
      <c r="E144" s="204" t="s">
        <v>17</v>
      </c>
      <c r="F144" s="205" t="s">
        <v>1120</v>
      </c>
      <c r="G144" s="203"/>
      <c r="H144" s="206">
        <v>-16.64</v>
      </c>
      <c r="I144" s="203"/>
      <c r="J144" s="203"/>
      <c r="K144" s="203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154</v>
      </c>
      <c r="AU144" s="211" t="s">
        <v>79</v>
      </c>
      <c r="AV144" s="14" t="s">
        <v>79</v>
      </c>
      <c r="AW144" s="14" t="s">
        <v>31</v>
      </c>
      <c r="AX144" s="14" t="s">
        <v>70</v>
      </c>
      <c r="AY144" s="211" t="s">
        <v>143</v>
      </c>
    </row>
    <row r="145" spans="1:65" s="14" customFormat="1">
      <c r="B145" s="202"/>
      <c r="C145" s="203"/>
      <c r="D145" s="194" t="s">
        <v>154</v>
      </c>
      <c r="E145" s="204" t="s">
        <v>17</v>
      </c>
      <c r="F145" s="205" t="s">
        <v>1121</v>
      </c>
      <c r="G145" s="203"/>
      <c r="H145" s="206">
        <v>0.81599999999999995</v>
      </c>
      <c r="I145" s="203"/>
      <c r="J145" s="203"/>
      <c r="K145" s="203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154</v>
      </c>
      <c r="AU145" s="211" t="s">
        <v>79</v>
      </c>
      <c r="AV145" s="14" t="s">
        <v>79</v>
      </c>
      <c r="AW145" s="14" t="s">
        <v>31</v>
      </c>
      <c r="AX145" s="14" t="s">
        <v>70</v>
      </c>
      <c r="AY145" s="211" t="s">
        <v>143</v>
      </c>
    </row>
    <row r="146" spans="1:65" s="14" customFormat="1">
      <c r="B146" s="202"/>
      <c r="C146" s="203"/>
      <c r="D146" s="194" t="s">
        <v>154</v>
      </c>
      <c r="E146" s="204" t="s">
        <v>17</v>
      </c>
      <c r="F146" s="205" t="s">
        <v>1098</v>
      </c>
      <c r="G146" s="203"/>
      <c r="H146" s="206">
        <v>-1.68</v>
      </c>
      <c r="I146" s="203"/>
      <c r="J146" s="203"/>
      <c r="K146" s="203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154</v>
      </c>
      <c r="AU146" s="211" t="s">
        <v>79</v>
      </c>
      <c r="AV146" s="14" t="s">
        <v>79</v>
      </c>
      <c r="AW146" s="14" t="s">
        <v>31</v>
      </c>
      <c r="AX146" s="14" t="s">
        <v>70</v>
      </c>
      <c r="AY146" s="211" t="s">
        <v>143</v>
      </c>
    </row>
    <row r="147" spans="1:65" s="15" customFormat="1">
      <c r="B147" s="212"/>
      <c r="C147" s="213"/>
      <c r="D147" s="194" t="s">
        <v>154</v>
      </c>
      <c r="E147" s="214" t="s">
        <v>17</v>
      </c>
      <c r="F147" s="215" t="s">
        <v>181</v>
      </c>
      <c r="G147" s="213"/>
      <c r="H147" s="216">
        <v>136.17499999999998</v>
      </c>
      <c r="I147" s="213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154</v>
      </c>
      <c r="AU147" s="221" t="s">
        <v>79</v>
      </c>
      <c r="AV147" s="15" t="s">
        <v>150</v>
      </c>
      <c r="AW147" s="15" t="s">
        <v>31</v>
      </c>
      <c r="AX147" s="15" t="s">
        <v>75</v>
      </c>
      <c r="AY147" s="221" t="s">
        <v>143</v>
      </c>
    </row>
    <row r="148" spans="1:65" s="2" customFormat="1" ht="24.2" customHeight="1">
      <c r="A148" s="33"/>
      <c r="B148" s="34"/>
      <c r="C148" s="176" t="s">
        <v>211</v>
      </c>
      <c r="D148" s="176" t="s">
        <v>145</v>
      </c>
      <c r="E148" s="177" t="s">
        <v>270</v>
      </c>
      <c r="F148" s="178" t="s">
        <v>271</v>
      </c>
      <c r="G148" s="179" t="s">
        <v>158</v>
      </c>
      <c r="H148" s="180">
        <v>73.155000000000001</v>
      </c>
      <c r="I148" s="366"/>
      <c r="J148" s="181">
        <f>ROUND(I148*H148,2)</f>
        <v>0</v>
      </c>
      <c r="K148" s="178" t="s">
        <v>149</v>
      </c>
      <c r="L148" s="38"/>
      <c r="M148" s="182" t="s">
        <v>17</v>
      </c>
      <c r="N148" s="183" t="s">
        <v>41</v>
      </c>
      <c r="O148" s="184">
        <v>0.105</v>
      </c>
      <c r="P148" s="184">
        <f>O148*H148</f>
        <v>7.6812749999999994</v>
      </c>
      <c r="Q148" s="184">
        <v>1.2999999999999999E-4</v>
      </c>
      <c r="R148" s="184">
        <f>Q148*H148</f>
        <v>9.5101499999999985E-3</v>
      </c>
      <c r="S148" s="184">
        <v>0</v>
      </c>
      <c r="T148" s="18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6" t="s">
        <v>150</v>
      </c>
      <c r="AT148" s="186" t="s">
        <v>145</v>
      </c>
      <c r="AU148" s="186" t="s">
        <v>79</v>
      </c>
      <c r="AY148" s="19" t="s">
        <v>143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75</v>
      </c>
      <c r="BK148" s="187">
        <f>ROUND(I148*H148,2)</f>
        <v>0</v>
      </c>
      <c r="BL148" s="19" t="s">
        <v>150</v>
      </c>
      <c r="BM148" s="186" t="s">
        <v>833</v>
      </c>
    </row>
    <row r="149" spans="1:65" s="2" customFormat="1">
      <c r="A149" s="33"/>
      <c r="B149" s="34"/>
      <c r="C149" s="35"/>
      <c r="D149" s="188" t="s">
        <v>152</v>
      </c>
      <c r="E149" s="35"/>
      <c r="F149" s="189" t="s">
        <v>273</v>
      </c>
      <c r="G149" s="35"/>
      <c r="H149" s="35"/>
      <c r="I149" s="35"/>
      <c r="J149" s="35"/>
      <c r="K149" s="35"/>
      <c r="L149" s="38"/>
      <c r="M149" s="190"/>
      <c r="N149" s="191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9" t="s">
        <v>152</v>
      </c>
      <c r="AU149" s="19" t="s">
        <v>79</v>
      </c>
    </row>
    <row r="150" spans="1:65" s="2" customFormat="1" ht="24.2" customHeight="1">
      <c r="A150" s="33"/>
      <c r="B150" s="34"/>
      <c r="C150" s="176" t="s">
        <v>217</v>
      </c>
      <c r="D150" s="176" t="s">
        <v>145</v>
      </c>
      <c r="E150" s="177" t="s">
        <v>277</v>
      </c>
      <c r="F150" s="178" t="s">
        <v>834</v>
      </c>
      <c r="G150" s="179" t="s">
        <v>158</v>
      </c>
      <c r="H150" s="180">
        <v>73.155000000000001</v>
      </c>
      <c r="I150" s="366"/>
      <c r="J150" s="181">
        <f>ROUND(I150*H150,2)</f>
        <v>0</v>
      </c>
      <c r="K150" s="178" t="s">
        <v>149</v>
      </c>
      <c r="L150" s="38"/>
      <c r="M150" s="182" t="s">
        <v>17</v>
      </c>
      <c r="N150" s="183" t="s">
        <v>41</v>
      </c>
      <c r="O150" s="184">
        <v>0.308</v>
      </c>
      <c r="P150" s="184">
        <f>O150*H150</f>
        <v>22.531739999999999</v>
      </c>
      <c r="Q150" s="184">
        <v>4.0000000000000003E-5</v>
      </c>
      <c r="R150" s="184">
        <f>Q150*H150</f>
        <v>2.9262000000000003E-3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150</v>
      </c>
      <c r="AT150" s="186" t="s">
        <v>145</v>
      </c>
      <c r="AU150" s="186" t="s">
        <v>79</v>
      </c>
      <c r="AY150" s="19" t="s">
        <v>143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75</v>
      </c>
      <c r="BK150" s="187">
        <f>ROUND(I150*H150,2)</f>
        <v>0</v>
      </c>
      <c r="BL150" s="19" t="s">
        <v>150</v>
      </c>
      <c r="BM150" s="186" t="s">
        <v>835</v>
      </c>
    </row>
    <row r="151" spans="1:65" s="2" customFormat="1">
      <c r="A151" s="33"/>
      <c r="B151" s="34"/>
      <c r="C151" s="35"/>
      <c r="D151" s="188" t="s">
        <v>152</v>
      </c>
      <c r="E151" s="35"/>
      <c r="F151" s="189" t="s">
        <v>280</v>
      </c>
      <c r="G151" s="35"/>
      <c r="H151" s="35"/>
      <c r="I151" s="35"/>
      <c r="J151" s="35"/>
      <c r="K151" s="35"/>
      <c r="L151" s="38"/>
      <c r="M151" s="190"/>
      <c r="N151" s="191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9" t="s">
        <v>152</v>
      </c>
      <c r="AU151" s="19" t="s">
        <v>79</v>
      </c>
    </row>
    <row r="152" spans="1:65" s="12" customFormat="1" ht="22.9" customHeight="1">
      <c r="B152" s="161"/>
      <c r="C152" s="162"/>
      <c r="D152" s="163" t="s">
        <v>69</v>
      </c>
      <c r="E152" s="174" t="s">
        <v>344</v>
      </c>
      <c r="F152" s="174" t="s">
        <v>345</v>
      </c>
      <c r="G152" s="162"/>
      <c r="H152" s="162"/>
      <c r="I152" s="162"/>
      <c r="J152" s="175">
        <f>BK152</f>
        <v>0</v>
      </c>
      <c r="K152" s="162"/>
      <c r="L152" s="166"/>
      <c r="M152" s="167"/>
      <c r="N152" s="168"/>
      <c r="O152" s="168"/>
      <c r="P152" s="169">
        <f>SUM(P153:P164)</f>
        <v>9.4247099999999993</v>
      </c>
      <c r="Q152" s="168"/>
      <c r="R152" s="169">
        <f>SUM(R153:R164)</f>
        <v>0</v>
      </c>
      <c r="S152" s="168"/>
      <c r="T152" s="170">
        <f>SUM(T153:T164)</f>
        <v>0</v>
      </c>
      <c r="AR152" s="171" t="s">
        <v>75</v>
      </c>
      <c r="AT152" s="172" t="s">
        <v>69</v>
      </c>
      <c r="AU152" s="172" t="s">
        <v>75</v>
      </c>
      <c r="AY152" s="171" t="s">
        <v>143</v>
      </c>
      <c r="BK152" s="173">
        <f>SUM(BK153:BK164)</f>
        <v>0</v>
      </c>
    </row>
    <row r="153" spans="1:65" s="2" customFormat="1" ht="16.5" customHeight="1">
      <c r="A153" s="33"/>
      <c r="B153" s="34"/>
      <c r="C153" s="176" t="s">
        <v>224</v>
      </c>
      <c r="D153" s="176" t="s">
        <v>145</v>
      </c>
      <c r="E153" s="177" t="s">
        <v>836</v>
      </c>
      <c r="F153" s="178" t="s">
        <v>837</v>
      </c>
      <c r="G153" s="179" t="s">
        <v>349</v>
      </c>
      <c r="H153" s="180">
        <v>2.0699999999999998</v>
      </c>
      <c r="I153" s="366"/>
      <c r="J153" s="181">
        <f>ROUND(I153*H153,2)</f>
        <v>0</v>
      </c>
      <c r="K153" s="178" t="s">
        <v>149</v>
      </c>
      <c r="L153" s="38"/>
      <c r="M153" s="182" t="s">
        <v>17</v>
      </c>
      <c r="N153" s="183" t="s">
        <v>41</v>
      </c>
      <c r="O153" s="184">
        <v>0.13600000000000001</v>
      </c>
      <c r="P153" s="184">
        <f>O153*H153</f>
        <v>0.28151999999999999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150</v>
      </c>
      <c r="AT153" s="186" t="s">
        <v>145</v>
      </c>
      <c r="AU153" s="186" t="s">
        <v>79</v>
      </c>
      <c r="AY153" s="19" t="s">
        <v>143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75</v>
      </c>
      <c r="BK153" s="187">
        <f>ROUND(I153*H153,2)</f>
        <v>0</v>
      </c>
      <c r="BL153" s="19" t="s">
        <v>150</v>
      </c>
      <c r="BM153" s="186" t="s">
        <v>838</v>
      </c>
    </row>
    <row r="154" spans="1:65" s="2" customFormat="1">
      <c r="A154" s="33"/>
      <c r="B154" s="34"/>
      <c r="C154" s="35"/>
      <c r="D154" s="188" t="s">
        <v>152</v>
      </c>
      <c r="E154" s="35"/>
      <c r="F154" s="189" t="s">
        <v>839</v>
      </c>
      <c r="G154" s="35"/>
      <c r="H154" s="35"/>
      <c r="I154" s="35"/>
      <c r="J154" s="35"/>
      <c r="K154" s="35"/>
      <c r="L154" s="38"/>
      <c r="M154" s="190"/>
      <c r="N154" s="191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9" t="s">
        <v>152</v>
      </c>
      <c r="AU154" s="19" t="s">
        <v>79</v>
      </c>
    </row>
    <row r="155" spans="1:65" s="2" customFormat="1" ht="24.2" customHeight="1">
      <c r="A155" s="33"/>
      <c r="B155" s="34"/>
      <c r="C155" s="176" t="s">
        <v>230</v>
      </c>
      <c r="D155" s="176" t="s">
        <v>145</v>
      </c>
      <c r="E155" s="177" t="s">
        <v>840</v>
      </c>
      <c r="F155" s="178" t="s">
        <v>841</v>
      </c>
      <c r="G155" s="179" t="s">
        <v>349</v>
      </c>
      <c r="H155" s="180">
        <v>2.0699999999999998</v>
      </c>
      <c r="I155" s="366"/>
      <c r="J155" s="181">
        <f>ROUND(I155*H155,2)</f>
        <v>0</v>
      </c>
      <c r="K155" s="178" t="s">
        <v>149</v>
      </c>
      <c r="L155" s="38"/>
      <c r="M155" s="182" t="s">
        <v>17</v>
      </c>
      <c r="N155" s="183" t="s">
        <v>41</v>
      </c>
      <c r="O155" s="184">
        <v>4.25</v>
      </c>
      <c r="P155" s="184">
        <f>O155*H155</f>
        <v>8.7974999999999994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150</v>
      </c>
      <c r="AT155" s="186" t="s">
        <v>145</v>
      </c>
      <c r="AU155" s="186" t="s">
        <v>79</v>
      </c>
      <c r="AY155" s="19" t="s">
        <v>143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75</v>
      </c>
      <c r="BK155" s="187">
        <f>ROUND(I155*H155,2)</f>
        <v>0</v>
      </c>
      <c r="BL155" s="19" t="s">
        <v>150</v>
      </c>
      <c r="BM155" s="186" t="s">
        <v>842</v>
      </c>
    </row>
    <row r="156" spans="1:65" s="2" customFormat="1">
      <c r="A156" s="33"/>
      <c r="B156" s="34"/>
      <c r="C156" s="35"/>
      <c r="D156" s="188" t="s">
        <v>152</v>
      </c>
      <c r="E156" s="35"/>
      <c r="F156" s="189" t="s">
        <v>843</v>
      </c>
      <c r="G156" s="35"/>
      <c r="H156" s="35"/>
      <c r="I156" s="35"/>
      <c r="J156" s="35"/>
      <c r="K156" s="35"/>
      <c r="L156" s="38"/>
      <c r="M156" s="190"/>
      <c r="N156" s="191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9" t="s">
        <v>152</v>
      </c>
      <c r="AU156" s="19" t="s">
        <v>79</v>
      </c>
    </row>
    <row r="157" spans="1:65" s="2" customFormat="1" ht="21.75" customHeight="1">
      <c r="A157" s="33"/>
      <c r="B157" s="34"/>
      <c r="C157" s="176" t="s">
        <v>236</v>
      </c>
      <c r="D157" s="176" t="s">
        <v>145</v>
      </c>
      <c r="E157" s="177" t="s">
        <v>353</v>
      </c>
      <c r="F157" s="178" t="s">
        <v>354</v>
      </c>
      <c r="G157" s="179" t="s">
        <v>349</v>
      </c>
      <c r="H157" s="180">
        <v>2.0699999999999998</v>
      </c>
      <c r="I157" s="366"/>
      <c r="J157" s="181">
        <f>ROUND(I157*H157,2)</f>
        <v>0</v>
      </c>
      <c r="K157" s="178" t="s">
        <v>149</v>
      </c>
      <c r="L157" s="38"/>
      <c r="M157" s="182" t="s">
        <v>17</v>
      </c>
      <c r="N157" s="183" t="s">
        <v>41</v>
      </c>
      <c r="O157" s="184">
        <v>0.125</v>
      </c>
      <c r="P157" s="184">
        <f>O157*H157</f>
        <v>0.25874999999999998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6" t="s">
        <v>150</v>
      </c>
      <c r="AT157" s="186" t="s">
        <v>145</v>
      </c>
      <c r="AU157" s="186" t="s">
        <v>79</v>
      </c>
      <c r="AY157" s="19" t="s">
        <v>143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75</v>
      </c>
      <c r="BK157" s="187">
        <f>ROUND(I157*H157,2)</f>
        <v>0</v>
      </c>
      <c r="BL157" s="19" t="s">
        <v>150</v>
      </c>
      <c r="BM157" s="186" t="s">
        <v>844</v>
      </c>
    </row>
    <row r="158" spans="1:65" s="2" customFormat="1">
      <c r="A158" s="33"/>
      <c r="B158" s="34"/>
      <c r="C158" s="35"/>
      <c r="D158" s="188" t="s">
        <v>152</v>
      </c>
      <c r="E158" s="35"/>
      <c r="F158" s="189" t="s">
        <v>356</v>
      </c>
      <c r="G158" s="35"/>
      <c r="H158" s="35"/>
      <c r="I158" s="35"/>
      <c r="J158" s="35"/>
      <c r="K158" s="35"/>
      <c r="L158" s="38"/>
      <c r="M158" s="190"/>
      <c r="N158" s="191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9" t="s">
        <v>152</v>
      </c>
      <c r="AU158" s="19" t="s">
        <v>79</v>
      </c>
    </row>
    <row r="159" spans="1:65" s="2" customFormat="1" ht="24.2" customHeight="1">
      <c r="A159" s="33"/>
      <c r="B159" s="34"/>
      <c r="C159" s="176" t="s">
        <v>243</v>
      </c>
      <c r="D159" s="176" t="s">
        <v>145</v>
      </c>
      <c r="E159" s="177" t="s">
        <v>358</v>
      </c>
      <c r="F159" s="178" t="s">
        <v>359</v>
      </c>
      <c r="G159" s="179" t="s">
        <v>349</v>
      </c>
      <c r="H159" s="180">
        <v>14.49</v>
      </c>
      <c r="I159" s="366"/>
      <c r="J159" s="181">
        <f>ROUND(I159*H159,2)</f>
        <v>0</v>
      </c>
      <c r="K159" s="178" t="s">
        <v>149</v>
      </c>
      <c r="L159" s="38"/>
      <c r="M159" s="182" t="s">
        <v>17</v>
      </c>
      <c r="N159" s="183" t="s">
        <v>41</v>
      </c>
      <c r="O159" s="184">
        <v>6.0000000000000001E-3</v>
      </c>
      <c r="P159" s="184">
        <f>O159*H159</f>
        <v>8.6940000000000003E-2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150</v>
      </c>
      <c r="AT159" s="186" t="s">
        <v>145</v>
      </c>
      <c r="AU159" s="186" t="s">
        <v>79</v>
      </c>
      <c r="AY159" s="19" t="s">
        <v>143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75</v>
      </c>
      <c r="BK159" s="187">
        <f>ROUND(I159*H159,2)</f>
        <v>0</v>
      </c>
      <c r="BL159" s="19" t="s">
        <v>150</v>
      </c>
      <c r="BM159" s="186" t="s">
        <v>845</v>
      </c>
    </row>
    <row r="160" spans="1:65" s="2" customFormat="1">
      <c r="A160" s="33"/>
      <c r="B160" s="34"/>
      <c r="C160" s="35"/>
      <c r="D160" s="188" t="s">
        <v>152</v>
      </c>
      <c r="E160" s="35"/>
      <c r="F160" s="189" t="s">
        <v>361</v>
      </c>
      <c r="G160" s="35"/>
      <c r="H160" s="35"/>
      <c r="I160" s="35"/>
      <c r="J160" s="35"/>
      <c r="K160" s="35"/>
      <c r="L160" s="38"/>
      <c r="M160" s="190"/>
      <c r="N160" s="19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9" t="s">
        <v>152</v>
      </c>
      <c r="AU160" s="19" t="s">
        <v>79</v>
      </c>
    </row>
    <row r="161" spans="1:65" s="14" customFormat="1">
      <c r="B161" s="202"/>
      <c r="C161" s="203"/>
      <c r="D161" s="194" t="s">
        <v>154</v>
      </c>
      <c r="E161" s="204" t="s">
        <v>17</v>
      </c>
      <c r="F161" s="205" t="s">
        <v>1129</v>
      </c>
      <c r="G161" s="203"/>
      <c r="H161" s="206">
        <v>14.49</v>
      </c>
      <c r="I161" s="203"/>
      <c r="J161" s="203"/>
      <c r="K161" s="203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154</v>
      </c>
      <c r="AU161" s="211" t="s">
        <v>79</v>
      </c>
      <c r="AV161" s="14" t="s">
        <v>79</v>
      </c>
      <c r="AW161" s="14" t="s">
        <v>31</v>
      </c>
      <c r="AX161" s="14" t="s">
        <v>75</v>
      </c>
      <c r="AY161" s="211" t="s">
        <v>143</v>
      </c>
    </row>
    <row r="162" spans="1:65" s="2" customFormat="1" ht="24.2" customHeight="1">
      <c r="A162" s="33"/>
      <c r="B162" s="34"/>
      <c r="C162" s="176" t="s">
        <v>8</v>
      </c>
      <c r="D162" s="176" t="s">
        <v>145</v>
      </c>
      <c r="E162" s="177" t="s">
        <v>366</v>
      </c>
      <c r="F162" s="178" t="s">
        <v>367</v>
      </c>
      <c r="G162" s="179" t="s">
        <v>349</v>
      </c>
      <c r="H162" s="180">
        <v>2.0699999999999998</v>
      </c>
      <c r="I162" s="366"/>
      <c r="J162" s="181">
        <f>ROUND(I162*H162,2)</f>
        <v>0</v>
      </c>
      <c r="K162" s="178" t="s">
        <v>149</v>
      </c>
      <c r="L162" s="38"/>
      <c r="M162" s="182" t="s">
        <v>17</v>
      </c>
      <c r="N162" s="183" t="s">
        <v>41</v>
      </c>
      <c r="O162" s="184">
        <v>0</v>
      </c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150</v>
      </c>
      <c r="AT162" s="186" t="s">
        <v>145</v>
      </c>
      <c r="AU162" s="186" t="s">
        <v>79</v>
      </c>
      <c r="AY162" s="19" t="s">
        <v>143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75</v>
      </c>
      <c r="BK162" s="187">
        <f>ROUND(I162*H162,2)</f>
        <v>0</v>
      </c>
      <c r="BL162" s="19" t="s">
        <v>150</v>
      </c>
      <c r="BM162" s="186" t="s">
        <v>847</v>
      </c>
    </row>
    <row r="163" spans="1:65" s="2" customFormat="1">
      <c r="A163" s="33"/>
      <c r="B163" s="34"/>
      <c r="C163" s="35"/>
      <c r="D163" s="188" t="s">
        <v>152</v>
      </c>
      <c r="E163" s="35"/>
      <c r="F163" s="189" t="s">
        <v>369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152</v>
      </c>
      <c r="AU163" s="19" t="s">
        <v>79</v>
      </c>
    </row>
    <row r="164" spans="1:65" s="14" customFormat="1">
      <c r="B164" s="202"/>
      <c r="C164" s="203"/>
      <c r="D164" s="194" t="s">
        <v>154</v>
      </c>
      <c r="E164" s="204" t="s">
        <v>17</v>
      </c>
      <c r="F164" s="205" t="s">
        <v>1130</v>
      </c>
      <c r="G164" s="203"/>
      <c r="H164" s="206">
        <v>2.0699999999999998</v>
      </c>
      <c r="I164" s="203"/>
      <c r="J164" s="203"/>
      <c r="K164" s="203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154</v>
      </c>
      <c r="AU164" s="211" t="s">
        <v>79</v>
      </c>
      <c r="AV164" s="14" t="s">
        <v>79</v>
      </c>
      <c r="AW164" s="14" t="s">
        <v>31</v>
      </c>
      <c r="AX164" s="14" t="s">
        <v>75</v>
      </c>
      <c r="AY164" s="211" t="s">
        <v>143</v>
      </c>
    </row>
    <row r="165" spans="1:65" s="12" customFormat="1" ht="22.9" customHeight="1">
      <c r="B165" s="161"/>
      <c r="C165" s="162"/>
      <c r="D165" s="163" t="s">
        <v>69</v>
      </c>
      <c r="E165" s="174" t="s">
        <v>370</v>
      </c>
      <c r="F165" s="174" t="s">
        <v>371</v>
      </c>
      <c r="G165" s="162"/>
      <c r="H165" s="162"/>
      <c r="I165" s="162"/>
      <c r="J165" s="175">
        <f>BK165</f>
        <v>0</v>
      </c>
      <c r="K165" s="162"/>
      <c r="L165" s="166"/>
      <c r="M165" s="167"/>
      <c r="N165" s="168"/>
      <c r="O165" s="168"/>
      <c r="P165" s="169">
        <f>SUM(P166:P167)</f>
        <v>22.698480000000004</v>
      </c>
      <c r="Q165" s="168"/>
      <c r="R165" s="169">
        <f>SUM(R166:R167)</f>
        <v>0</v>
      </c>
      <c r="S165" s="168"/>
      <c r="T165" s="170">
        <f>SUM(T166:T167)</f>
        <v>0</v>
      </c>
      <c r="AR165" s="171" t="s">
        <v>75</v>
      </c>
      <c r="AT165" s="172" t="s">
        <v>69</v>
      </c>
      <c r="AU165" s="172" t="s">
        <v>75</v>
      </c>
      <c r="AY165" s="171" t="s">
        <v>143</v>
      </c>
      <c r="BK165" s="173">
        <f>SUM(BK166:BK167)</f>
        <v>0</v>
      </c>
    </row>
    <row r="166" spans="1:65" s="2" customFormat="1" ht="33" customHeight="1">
      <c r="A166" s="33"/>
      <c r="B166" s="34"/>
      <c r="C166" s="176" t="s">
        <v>257</v>
      </c>
      <c r="D166" s="176" t="s">
        <v>145</v>
      </c>
      <c r="E166" s="177" t="s">
        <v>848</v>
      </c>
      <c r="F166" s="178" t="s">
        <v>849</v>
      </c>
      <c r="G166" s="179" t="s">
        <v>349</v>
      </c>
      <c r="H166" s="180">
        <v>4.9560000000000004</v>
      </c>
      <c r="I166" s="366"/>
      <c r="J166" s="181">
        <f>ROUND(I166*H166,2)</f>
        <v>0</v>
      </c>
      <c r="K166" s="178" t="s">
        <v>149</v>
      </c>
      <c r="L166" s="38"/>
      <c r="M166" s="182" t="s">
        <v>17</v>
      </c>
      <c r="N166" s="183" t="s">
        <v>41</v>
      </c>
      <c r="O166" s="184">
        <v>4.58</v>
      </c>
      <c r="P166" s="184">
        <f>O166*H166</f>
        <v>22.698480000000004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150</v>
      </c>
      <c r="AT166" s="186" t="s">
        <v>145</v>
      </c>
      <c r="AU166" s="186" t="s">
        <v>79</v>
      </c>
      <c r="AY166" s="19" t="s">
        <v>143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75</v>
      </c>
      <c r="BK166" s="187">
        <f>ROUND(I166*H166,2)</f>
        <v>0</v>
      </c>
      <c r="BL166" s="19" t="s">
        <v>150</v>
      </c>
      <c r="BM166" s="186" t="s">
        <v>850</v>
      </c>
    </row>
    <row r="167" spans="1:65" s="2" customFormat="1">
      <c r="A167" s="33"/>
      <c r="B167" s="34"/>
      <c r="C167" s="35"/>
      <c r="D167" s="188" t="s">
        <v>152</v>
      </c>
      <c r="E167" s="35"/>
      <c r="F167" s="189" t="s">
        <v>851</v>
      </c>
      <c r="G167" s="35"/>
      <c r="H167" s="35"/>
      <c r="I167" s="35"/>
      <c r="J167" s="35"/>
      <c r="K167" s="35"/>
      <c r="L167" s="38"/>
      <c r="M167" s="190"/>
      <c r="N167" s="191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9" t="s">
        <v>152</v>
      </c>
      <c r="AU167" s="19" t="s">
        <v>79</v>
      </c>
    </row>
    <row r="168" spans="1:65" s="12" customFormat="1" ht="25.9" customHeight="1">
      <c r="B168" s="161"/>
      <c r="C168" s="162"/>
      <c r="D168" s="163" t="s">
        <v>69</v>
      </c>
      <c r="E168" s="164" t="s">
        <v>377</v>
      </c>
      <c r="F168" s="164" t="s">
        <v>378</v>
      </c>
      <c r="G168" s="162"/>
      <c r="H168" s="162"/>
      <c r="I168" s="162"/>
      <c r="J168" s="165">
        <f>BK168</f>
        <v>0</v>
      </c>
      <c r="K168" s="162"/>
      <c r="L168" s="166"/>
      <c r="M168" s="167"/>
      <c r="N168" s="168"/>
      <c r="O168" s="168"/>
      <c r="P168" s="169">
        <f>P169+P183+P195+P209+P234+P257+P306</f>
        <v>217.621826</v>
      </c>
      <c r="Q168" s="168"/>
      <c r="R168" s="169">
        <f>R169+R183+R195+R209+R234+R257+R306</f>
        <v>1.3511439199999999</v>
      </c>
      <c r="S168" s="168"/>
      <c r="T168" s="170">
        <f>T169+T183+T195+T209+T234+T257+T306</f>
        <v>0.70823726999999992</v>
      </c>
      <c r="AR168" s="171" t="s">
        <v>79</v>
      </c>
      <c r="AT168" s="172" t="s">
        <v>69</v>
      </c>
      <c r="AU168" s="172" t="s">
        <v>70</v>
      </c>
      <c r="AY168" s="171" t="s">
        <v>143</v>
      </c>
      <c r="BK168" s="173">
        <f>BK169+BK183+BK195+BK209+BK234+BK257+BK306</f>
        <v>0</v>
      </c>
    </row>
    <row r="169" spans="1:65" s="12" customFormat="1" ht="22.9" customHeight="1">
      <c r="B169" s="161"/>
      <c r="C169" s="162"/>
      <c r="D169" s="163" t="s">
        <v>69</v>
      </c>
      <c r="E169" s="174" t="s">
        <v>529</v>
      </c>
      <c r="F169" s="174" t="s">
        <v>530</v>
      </c>
      <c r="G169" s="162"/>
      <c r="H169" s="162"/>
      <c r="I169" s="162"/>
      <c r="J169" s="175">
        <f>BK169</f>
        <v>0</v>
      </c>
      <c r="K169" s="162"/>
      <c r="L169" s="166"/>
      <c r="M169" s="167"/>
      <c r="N169" s="168"/>
      <c r="O169" s="168"/>
      <c r="P169" s="169">
        <f>SUM(P170:P182)</f>
        <v>15.388</v>
      </c>
      <c r="Q169" s="168"/>
      <c r="R169" s="169">
        <f>SUM(R170:R182)</f>
        <v>9.7174999999999987E-3</v>
      </c>
      <c r="S169" s="168"/>
      <c r="T169" s="170">
        <f>SUM(T170:T182)</f>
        <v>0</v>
      </c>
      <c r="AR169" s="171" t="s">
        <v>79</v>
      </c>
      <c r="AT169" s="172" t="s">
        <v>69</v>
      </c>
      <c r="AU169" s="172" t="s">
        <v>75</v>
      </c>
      <c r="AY169" s="171" t="s">
        <v>143</v>
      </c>
      <c r="BK169" s="173">
        <f>SUM(BK170:BK182)</f>
        <v>0</v>
      </c>
    </row>
    <row r="170" spans="1:65" s="2" customFormat="1" ht="24.2" customHeight="1">
      <c r="A170" s="33"/>
      <c r="B170" s="34"/>
      <c r="C170" s="176" t="s">
        <v>262</v>
      </c>
      <c r="D170" s="176" t="s">
        <v>145</v>
      </c>
      <c r="E170" s="177" t="s">
        <v>532</v>
      </c>
      <c r="F170" s="178" t="s">
        <v>852</v>
      </c>
      <c r="G170" s="179" t="s">
        <v>384</v>
      </c>
      <c r="H170" s="180">
        <v>1</v>
      </c>
      <c r="I170" s="366"/>
      <c r="J170" s="181">
        <f>ROUND(I170*H170,2)</f>
        <v>0</v>
      </c>
      <c r="K170" s="178" t="s">
        <v>17</v>
      </c>
      <c r="L170" s="38"/>
      <c r="M170" s="182" t="s">
        <v>17</v>
      </c>
      <c r="N170" s="183" t="s">
        <v>41</v>
      </c>
      <c r="O170" s="184">
        <v>0</v>
      </c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257</v>
      </c>
      <c r="AT170" s="186" t="s">
        <v>145</v>
      </c>
      <c r="AU170" s="186" t="s">
        <v>79</v>
      </c>
      <c r="AY170" s="19" t="s">
        <v>143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75</v>
      </c>
      <c r="BK170" s="187">
        <f>ROUND(I170*H170,2)</f>
        <v>0</v>
      </c>
      <c r="BL170" s="19" t="s">
        <v>257</v>
      </c>
      <c r="BM170" s="186" t="s">
        <v>1131</v>
      </c>
    </row>
    <row r="171" spans="1:65" s="2" customFormat="1" ht="21.75" customHeight="1">
      <c r="A171" s="33"/>
      <c r="B171" s="34"/>
      <c r="C171" s="176" t="s">
        <v>269</v>
      </c>
      <c r="D171" s="176" t="s">
        <v>145</v>
      </c>
      <c r="E171" s="177" t="s">
        <v>863</v>
      </c>
      <c r="F171" s="178" t="s">
        <v>854</v>
      </c>
      <c r="G171" s="179" t="s">
        <v>384</v>
      </c>
      <c r="H171" s="180">
        <v>1</v>
      </c>
      <c r="I171" s="366"/>
      <c r="J171" s="181">
        <f>ROUND(I171*H171,2)</f>
        <v>0</v>
      </c>
      <c r="K171" s="178" t="s">
        <v>17</v>
      </c>
      <c r="L171" s="38"/>
      <c r="M171" s="182" t="s">
        <v>17</v>
      </c>
      <c r="N171" s="183" t="s">
        <v>41</v>
      </c>
      <c r="O171" s="184">
        <v>0</v>
      </c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6" t="s">
        <v>257</v>
      </c>
      <c r="AT171" s="186" t="s">
        <v>145</v>
      </c>
      <c r="AU171" s="186" t="s">
        <v>79</v>
      </c>
      <c r="AY171" s="19" t="s">
        <v>143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75</v>
      </c>
      <c r="BK171" s="187">
        <f>ROUND(I171*H171,2)</f>
        <v>0</v>
      </c>
      <c r="BL171" s="19" t="s">
        <v>257</v>
      </c>
      <c r="BM171" s="186" t="s">
        <v>1132</v>
      </c>
    </row>
    <row r="172" spans="1:65" s="2" customFormat="1" ht="24.2" customHeight="1">
      <c r="A172" s="33"/>
      <c r="B172" s="34"/>
      <c r="C172" s="176" t="s">
        <v>276</v>
      </c>
      <c r="D172" s="176" t="s">
        <v>145</v>
      </c>
      <c r="E172" s="177" t="s">
        <v>856</v>
      </c>
      <c r="F172" s="178" t="s">
        <v>857</v>
      </c>
      <c r="G172" s="179" t="s">
        <v>164</v>
      </c>
      <c r="H172" s="180">
        <v>65</v>
      </c>
      <c r="I172" s="366"/>
      <c r="J172" s="181">
        <f>ROUND(I172*H172,2)</f>
        <v>0</v>
      </c>
      <c r="K172" s="178" t="s">
        <v>149</v>
      </c>
      <c r="L172" s="38"/>
      <c r="M172" s="182" t="s">
        <v>17</v>
      </c>
      <c r="N172" s="183" t="s">
        <v>41</v>
      </c>
      <c r="O172" s="184">
        <v>4.5999999999999999E-2</v>
      </c>
      <c r="P172" s="184">
        <f>O172*H172</f>
        <v>2.9899999999999998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257</v>
      </c>
      <c r="AT172" s="186" t="s">
        <v>145</v>
      </c>
      <c r="AU172" s="186" t="s">
        <v>79</v>
      </c>
      <c r="AY172" s="19" t="s">
        <v>143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75</v>
      </c>
      <c r="BK172" s="187">
        <f>ROUND(I172*H172,2)</f>
        <v>0</v>
      </c>
      <c r="BL172" s="19" t="s">
        <v>257</v>
      </c>
      <c r="BM172" s="186" t="s">
        <v>1133</v>
      </c>
    </row>
    <row r="173" spans="1:65" s="2" customFormat="1">
      <c r="A173" s="33"/>
      <c r="B173" s="34"/>
      <c r="C173" s="35"/>
      <c r="D173" s="188" t="s">
        <v>152</v>
      </c>
      <c r="E173" s="35"/>
      <c r="F173" s="189" t="s">
        <v>859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152</v>
      </c>
      <c r="AU173" s="19" t="s">
        <v>79</v>
      </c>
    </row>
    <row r="174" spans="1:65" s="2" customFormat="1" ht="24.2" customHeight="1">
      <c r="A174" s="33"/>
      <c r="B174" s="34"/>
      <c r="C174" s="222" t="s">
        <v>281</v>
      </c>
      <c r="D174" s="222" t="s">
        <v>263</v>
      </c>
      <c r="E174" s="223" t="s">
        <v>860</v>
      </c>
      <c r="F174" s="224" t="s">
        <v>1454</v>
      </c>
      <c r="G174" s="225" t="s">
        <v>164</v>
      </c>
      <c r="H174" s="226">
        <v>74.75</v>
      </c>
      <c r="I174" s="367"/>
      <c r="J174" s="227">
        <f>ROUND(I174*H174,2)</f>
        <v>0</v>
      </c>
      <c r="K174" s="224" t="s">
        <v>149</v>
      </c>
      <c r="L174" s="228"/>
      <c r="M174" s="229" t="s">
        <v>17</v>
      </c>
      <c r="N174" s="230" t="s">
        <v>41</v>
      </c>
      <c r="O174" s="184">
        <v>0</v>
      </c>
      <c r="P174" s="184">
        <f>O174*H174</f>
        <v>0</v>
      </c>
      <c r="Q174" s="184">
        <v>1.2999999999999999E-4</v>
      </c>
      <c r="R174" s="184">
        <f>Q174*H174</f>
        <v>9.7174999999999987E-3</v>
      </c>
      <c r="S174" s="184">
        <v>0</v>
      </c>
      <c r="T174" s="18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6" t="s">
        <v>357</v>
      </c>
      <c r="AT174" s="186" t="s">
        <v>263</v>
      </c>
      <c r="AU174" s="186" t="s">
        <v>79</v>
      </c>
      <c r="AY174" s="19" t="s">
        <v>143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75</v>
      </c>
      <c r="BK174" s="187">
        <f>ROUND(I174*H174,2)</f>
        <v>0</v>
      </c>
      <c r="BL174" s="19" t="s">
        <v>257</v>
      </c>
      <c r="BM174" s="186" t="s">
        <v>1134</v>
      </c>
    </row>
    <row r="175" spans="1:65" s="14" customFormat="1">
      <c r="B175" s="202"/>
      <c r="C175" s="203"/>
      <c r="D175" s="194" t="s">
        <v>154</v>
      </c>
      <c r="E175" s="203"/>
      <c r="F175" s="205" t="s">
        <v>1135</v>
      </c>
      <c r="G175" s="203"/>
      <c r="H175" s="206">
        <v>74.75</v>
      </c>
      <c r="I175" s="203"/>
      <c r="J175" s="203"/>
      <c r="K175" s="203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154</v>
      </c>
      <c r="AU175" s="211" t="s">
        <v>79</v>
      </c>
      <c r="AV175" s="14" t="s">
        <v>79</v>
      </c>
      <c r="AW175" s="14" t="s">
        <v>4</v>
      </c>
      <c r="AX175" s="14" t="s">
        <v>75</v>
      </c>
      <c r="AY175" s="211" t="s">
        <v>143</v>
      </c>
    </row>
    <row r="176" spans="1:65" s="2" customFormat="1" ht="16.5" customHeight="1">
      <c r="A176" s="33"/>
      <c r="B176" s="34"/>
      <c r="C176" s="176" t="s">
        <v>7</v>
      </c>
      <c r="D176" s="176" t="s">
        <v>145</v>
      </c>
      <c r="E176" s="177" t="s">
        <v>866</v>
      </c>
      <c r="F176" s="178" t="s">
        <v>864</v>
      </c>
      <c r="G176" s="179" t="s">
        <v>148</v>
      </c>
      <c r="H176" s="180">
        <v>12</v>
      </c>
      <c r="I176" s="366"/>
      <c r="J176" s="181">
        <f>ROUND(I176*H176,2)</f>
        <v>0</v>
      </c>
      <c r="K176" s="178" t="s">
        <v>17</v>
      </c>
      <c r="L176" s="38"/>
      <c r="M176" s="182" t="s">
        <v>17</v>
      </c>
      <c r="N176" s="183" t="s">
        <v>41</v>
      </c>
      <c r="O176" s="184">
        <v>0</v>
      </c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6" t="s">
        <v>257</v>
      </c>
      <c r="AT176" s="186" t="s">
        <v>145</v>
      </c>
      <c r="AU176" s="186" t="s">
        <v>79</v>
      </c>
      <c r="AY176" s="19" t="s">
        <v>143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75</v>
      </c>
      <c r="BK176" s="187">
        <f>ROUND(I176*H176,2)</f>
        <v>0</v>
      </c>
      <c r="BL176" s="19" t="s">
        <v>257</v>
      </c>
      <c r="BM176" s="186" t="s">
        <v>1136</v>
      </c>
    </row>
    <row r="177" spans="1:65" s="2" customFormat="1" ht="117">
      <c r="A177" s="33"/>
      <c r="B177" s="34"/>
      <c r="C177" s="35"/>
      <c r="D177" s="194" t="s">
        <v>362</v>
      </c>
      <c r="E177" s="35"/>
      <c r="F177" s="231" t="s">
        <v>1455</v>
      </c>
      <c r="G177" s="35"/>
      <c r="H177" s="35"/>
      <c r="I177" s="35"/>
      <c r="J177" s="35"/>
      <c r="K177" s="35"/>
      <c r="L177" s="38"/>
      <c r="M177" s="190"/>
      <c r="N177" s="191"/>
      <c r="O177" s="63"/>
      <c r="P177" s="63"/>
      <c r="Q177" s="63"/>
      <c r="R177" s="63"/>
      <c r="S177" s="63"/>
      <c r="T177" s="64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9" t="s">
        <v>362</v>
      </c>
      <c r="AU177" s="19" t="s">
        <v>79</v>
      </c>
    </row>
    <row r="178" spans="1:65" s="2" customFormat="1" ht="16.5" customHeight="1">
      <c r="A178" s="33"/>
      <c r="B178" s="34"/>
      <c r="C178" s="176" t="s">
        <v>292</v>
      </c>
      <c r="D178" s="176" t="s">
        <v>145</v>
      </c>
      <c r="E178" s="177" t="s">
        <v>1137</v>
      </c>
      <c r="F178" s="178" t="s">
        <v>867</v>
      </c>
      <c r="G178" s="179" t="s">
        <v>384</v>
      </c>
      <c r="H178" s="180">
        <v>1</v>
      </c>
      <c r="I178" s="366"/>
      <c r="J178" s="181">
        <f>ROUND(I178*H178,2)</f>
        <v>0</v>
      </c>
      <c r="K178" s="178" t="s">
        <v>17</v>
      </c>
      <c r="L178" s="38"/>
      <c r="M178" s="182" t="s">
        <v>17</v>
      </c>
      <c r="N178" s="183" t="s">
        <v>41</v>
      </c>
      <c r="O178" s="184">
        <v>0</v>
      </c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6" t="s">
        <v>257</v>
      </c>
      <c r="AT178" s="186" t="s">
        <v>145</v>
      </c>
      <c r="AU178" s="186" t="s">
        <v>79</v>
      </c>
      <c r="AY178" s="19" t="s">
        <v>143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75</v>
      </c>
      <c r="BK178" s="187">
        <f>ROUND(I178*H178,2)</f>
        <v>0</v>
      </c>
      <c r="BL178" s="19" t="s">
        <v>257</v>
      </c>
      <c r="BM178" s="186" t="s">
        <v>1138</v>
      </c>
    </row>
    <row r="179" spans="1:65" s="2" customFormat="1" ht="24.2" customHeight="1">
      <c r="A179" s="33"/>
      <c r="B179" s="34"/>
      <c r="C179" s="176" t="s">
        <v>300</v>
      </c>
      <c r="D179" s="176" t="s">
        <v>145</v>
      </c>
      <c r="E179" s="177" t="s">
        <v>869</v>
      </c>
      <c r="F179" s="178" t="s">
        <v>870</v>
      </c>
      <c r="G179" s="179" t="s">
        <v>148</v>
      </c>
      <c r="H179" s="180">
        <v>1</v>
      </c>
      <c r="I179" s="366"/>
      <c r="J179" s="181">
        <f>ROUND(I179*H179,2)</f>
        <v>0</v>
      </c>
      <c r="K179" s="178" t="s">
        <v>149</v>
      </c>
      <c r="L179" s="38"/>
      <c r="M179" s="182" t="s">
        <v>17</v>
      </c>
      <c r="N179" s="183" t="s">
        <v>41</v>
      </c>
      <c r="O179" s="184">
        <v>12.398</v>
      </c>
      <c r="P179" s="184">
        <f>O179*H179</f>
        <v>12.398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6" t="s">
        <v>257</v>
      </c>
      <c r="AT179" s="186" t="s">
        <v>145</v>
      </c>
      <c r="AU179" s="186" t="s">
        <v>79</v>
      </c>
      <c r="AY179" s="19" t="s">
        <v>143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75</v>
      </c>
      <c r="BK179" s="187">
        <f>ROUND(I179*H179,2)</f>
        <v>0</v>
      </c>
      <c r="BL179" s="19" t="s">
        <v>257</v>
      </c>
      <c r="BM179" s="186" t="s">
        <v>1139</v>
      </c>
    </row>
    <row r="180" spans="1:65" s="2" customFormat="1">
      <c r="A180" s="33"/>
      <c r="B180" s="34"/>
      <c r="C180" s="35"/>
      <c r="D180" s="188" t="s">
        <v>152</v>
      </c>
      <c r="E180" s="35"/>
      <c r="F180" s="189" t="s">
        <v>872</v>
      </c>
      <c r="G180" s="35"/>
      <c r="H180" s="35"/>
      <c r="I180" s="35"/>
      <c r="J180" s="35"/>
      <c r="K180" s="35"/>
      <c r="L180" s="38"/>
      <c r="M180" s="190"/>
      <c r="N180" s="191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9" t="s">
        <v>152</v>
      </c>
      <c r="AU180" s="19" t="s">
        <v>79</v>
      </c>
    </row>
    <row r="181" spans="1:65" s="2" customFormat="1" ht="24.2" customHeight="1">
      <c r="A181" s="33"/>
      <c r="B181" s="34"/>
      <c r="C181" s="176" t="s">
        <v>307</v>
      </c>
      <c r="D181" s="176" t="s">
        <v>145</v>
      </c>
      <c r="E181" s="177" t="s">
        <v>873</v>
      </c>
      <c r="F181" s="178" t="s">
        <v>874</v>
      </c>
      <c r="G181" s="179" t="s">
        <v>875</v>
      </c>
      <c r="H181" s="180">
        <v>842.71699999999998</v>
      </c>
      <c r="I181" s="366"/>
      <c r="J181" s="181">
        <f>ROUND(I181*H181,2)</f>
        <v>0</v>
      </c>
      <c r="K181" s="178" t="s">
        <v>149</v>
      </c>
      <c r="L181" s="38"/>
      <c r="M181" s="182" t="s">
        <v>17</v>
      </c>
      <c r="N181" s="183" t="s">
        <v>41</v>
      </c>
      <c r="O181" s="184">
        <v>0</v>
      </c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6" t="s">
        <v>257</v>
      </c>
      <c r="AT181" s="186" t="s">
        <v>145</v>
      </c>
      <c r="AU181" s="186" t="s">
        <v>79</v>
      </c>
      <c r="AY181" s="19" t="s">
        <v>143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75</v>
      </c>
      <c r="BK181" s="187">
        <f>ROUND(I181*H181,2)</f>
        <v>0</v>
      </c>
      <c r="BL181" s="19" t="s">
        <v>257</v>
      </c>
      <c r="BM181" s="186" t="s">
        <v>1140</v>
      </c>
    </row>
    <row r="182" spans="1:65" s="2" customFormat="1">
      <c r="A182" s="33"/>
      <c r="B182" s="34"/>
      <c r="C182" s="35"/>
      <c r="D182" s="188" t="s">
        <v>152</v>
      </c>
      <c r="E182" s="35"/>
      <c r="F182" s="189" t="s">
        <v>877</v>
      </c>
      <c r="G182" s="35"/>
      <c r="H182" s="35"/>
      <c r="I182" s="35"/>
      <c r="J182" s="35"/>
      <c r="K182" s="35"/>
      <c r="L182" s="38"/>
      <c r="M182" s="190"/>
      <c r="N182" s="191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9" t="s">
        <v>152</v>
      </c>
      <c r="AU182" s="19" t="s">
        <v>79</v>
      </c>
    </row>
    <row r="183" spans="1:65" s="12" customFormat="1" ht="22.9" customHeight="1">
      <c r="B183" s="161"/>
      <c r="C183" s="162"/>
      <c r="D183" s="163" t="s">
        <v>69</v>
      </c>
      <c r="E183" s="174" t="s">
        <v>538</v>
      </c>
      <c r="F183" s="174" t="s">
        <v>539</v>
      </c>
      <c r="G183" s="162"/>
      <c r="H183" s="162"/>
      <c r="I183" s="162"/>
      <c r="J183" s="175">
        <f>BK183</f>
        <v>0</v>
      </c>
      <c r="K183" s="162"/>
      <c r="L183" s="166"/>
      <c r="M183" s="167"/>
      <c r="N183" s="168"/>
      <c r="O183" s="168"/>
      <c r="P183" s="169">
        <f>SUM(P184:P194)</f>
        <v>95.425272000000007</v>
      </c>
      <c r="Q183" s="168"/>
      <c r="R183" s="169">
        <f>SUM(R184:R194)</f>
        <v>0.89992380000000005</v>
      </c>
      <c r="S183" s="168"/>
      <c r="T183" s="170">
        <f>SUM(T184:T194)</f>
        <v>0.26400000000000001</v>
      </c>
      <c r="AR183" s="171" t="s">
        <v>79</v>
      </c>
      <c r="AT183" s="172" t="s">
        <v>69</v>
      </c>
      <c r="AU183" s="172" t="s">
        <v>75</v>
      </c>
      <c r="AY183" s="171" t="s">
        <v>143</v>
      </c>
      <c r="BK183" s="173">
        <f>SUM(BK184:BK194)</f>
        <v>0</v>
      </c>
    </row>
    <row r="184" spans="1:65" s="2" customFormat="1" ht="24.2" customHeight="1">
      <c r="A184" s="33"/>
      <c r="B184" s="34"/>
      <c r="C184" s="176" t="s">
        <v>314</v>
      </c>
      <c r="D184" s="176" t="s">
        <v>145</v>
      </c>
      <c r="E184" s="177" t="s">
        <v>878</v>
      </c>
      <c r="F184" s="178" t="s">
        <v>879</v>
      </c>
      <c r="G184" s="179" t="s">
        <v>158</v>
      </c>
      <c r="H184" s="180">
        <v>71.679000000000002</v>
      </c>
      <c r="I184" s="366"/>
      <c r="J184" s="181">
        <f>ROUND(I184*H184,2)</f>
        <v>0</v>
      </c>
      <c r="K184" s="178" t="s">
        <v>149</v>
      </c>
      <c r="L184" s="38"/>
      <c r="M184" s="182" t="s">
        <v>17</v>
      </c>
      <c r="N184" s="183" t="s">
        <v>41</v>
      </c>
      <c r="O184" s="184">
        <v>0.96799999999999997</v>
      </c>
      <c r="P184" s="184">
        <f>O184*H184</f>
        <v>69.385272000000001</v>
      </c>
      <c r="Q184" s="184">
        <v>1.2200000000000001E-2</v>
      </c>
      <c r="R184" s="184">
        <f>Q184*H184</f>
        <v>0.87448380000000003</v>
      </c>
      <c r="S184" s="184">
        <v>0</v>
      </c>
      <c r="T184" s="18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6" t="s">
        <v>257</v>
      </c>
      <c r="AT184" s="186" t="s">
        <v>145</v>
      </c>
      <c r="AU184" s="186" t="s">
        <v>79</v>
      </c>
      <c r="AY184" s="19" t="s">
        <v>143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75</v>
      </c>
      <c r="BK184" s="187">
        <f>ROUND(I184*H184,2)</f>
        <v>0</v>
      </c>
      <c r="BL184" s="19" t="s">
        <v>257</v>
      </c>
      <c r="BM184" s="186" t="s">
        <v>1141</v>
      </c>
    </row>
    <row r="185" spans="1:65" s="2" customFormat="1">
      <c r="A185" s="33"/>
      <c r="B185" s="34"/>
      <c r="C185" s="35"/>
      <c r="D185" s="188" t="s">
        <v>152</v>
      </c>
      <c r="E185" s="35"/>
      <c r="F185" s="189" t="s">
        <v>881</v>
      </c>
      <c r="G185" s="35"/>
      <c r="H185" s="35"/>
      <c r="I185" s="35"/>
      <c r="J185" s="35"/>
      <c r="K185" s="35"/>
      <c r="L185" s="38"/>
      <c r="M185" s="190"/>
      <c r="N185" s="191"/>
      <c r="O185" s="63"/>
      <c r="P185" s="63"/>
      <c r="Q185" s="63"/>
      <c r="R185" s="63"/>
      <c r="S185" s="63"/>
      <c r="T185" s="64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9" t="s">
        <v>152</v>
      </c>
      <c r="AU185" s="19" t="s">
        <v>79</v>
      </c>
    </row>
    <row r="186" spans="1:65" s="14" customFormat="1">
      <c r="B186" s="202"/>
      <c r="C186" s="203"/>
      <c r="D186" s="194" t="s">
        <v>154</v>
      </c>
      <c r="E186" s="204" t="s">
        <v>17</v>
      </c>
      <c r="F186" s="205" t="s">
        <v>1123</v>
      </c>
      <c r="G186" s="203"/>
      <c r="H186" s="206">
        <v>35.018999999999998</v>
      </c>
      <c r="I186" s="203"/>
      <c r="J186" s="203"/>
      <c r="K186" s="203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154</v>
      </c>
      <c r="AU186" s="211" t="s">
        <v>79</v>
      </c>
      <c r="AV186" s="14" t="s">
        <v>79</v>
      </c>
      <c r="AW186" s="14" t="s">
        <v>31</v>
      </c>
      <c r="AX186" s="14" t="s">
        <v>70</v>
      </c>
      <c r="AY186" s="211" t="s">
        <v>143</v>
      </c>
    </row>
    <row r="187" spans="1:65" s="14" customFormat="1">
      <c r="B187" s="202"/>
      <c r="C187" s="203"/>
      <c r="D187" s="194" t="s">
        <v>154</v>
      </c>
      <c r="E187" s="204" t="s">
        <v>17</v>
      </c>
      <c r="F187" s="205" t="s">
        <v>1124</v>
      </c>
      <c r="G187" s="203"/>
      <c r="H187" s="206">
        <v>36.659999999999997</v>
      </c>
      <c r="I187" s="203"/>
      <c r="J187" s="203"/>
      <c r="K187" s="203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154</v>
      </c>
      <c r="AU187" s="211" t="s">
        <v>79</v>
      </c>
      <c r="AV187" s="14" t="s">
        <v>79</v>
      </c>
      <c r="AW187" s="14" t="s">
        <v>31</v>
      </c>
      <c r="AX187" s="14" t="s">
        <v>70</v>
      </c>
      <c r="AY187" s="211" t="s">
        <v>143</v>
      </c>
    </row>
    <row r="188" spans="1:65" s="15" customFormat="1">
      <c r="B188" s="212"/>
      <c r="C188" s="213"/>
      <c r="D188" s="194" t="s">
        <v>154</v>
      </c>
      <c r="E188" s="214" t="s">
        <v>17</v>
      </c>
      <c r="F188" s="215" t="s">
        <v>181</v>
      </c>
      <c r="G188" s="213"/>
      <c r="H188" s="216">
        <v>71.679000000000002</v>
      </c>
      <c r="I188" s="213"/>
      <c r="J188" s="213"/>
      <c r="K188" s="213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154</v>
      </c>
      <c r="AU188" s="221" t="s">
        <v>79</v>
      </c>
      <c r="AV188" s="15" t="s">
        <v>150</v>
      </c>
      <c r="AW188" s="15" t="s">
        <v>31</v>
      </c>
      <c r="AX188" s="15" t="s">
        <v>75</v>
      </c>
      <c r="AY188" s="221" t="s">
        <v>143</v>
      </c>
    </row>
    <row r="189" spans="1:65" s="2" customFormat="1" ht="33" customHeight="1">
      <c r="A189" s="33"/>
      <c r="B189" s="34"/>
      <c r="C189" s="176" t="s">
        <v>320</v>
      </c>
      <c r="D189" s="176" t="s">
        <v>145</v>
      </c>
      <c r="E189" s="177" t="s">
        <v>882</v>
      </c>
      <c r="F189" s="178" t="s">
        <v>883</v>
      </c>
      <c r="G189" s="179" t="s">
        <v>148</v>
      </c>
      <c r="H189" s="180">
        <v>12</v>
      </c>
      <c r="I189" s="366"/>
      <c r="J189" s="181">
        <f>ROUND(I189*H189,2)</f>
        <v>0</v>
      </c>
      <c r="K189" s="178" t="s">
        <v>149</v>
      </c>
      <c r="L189" s="38"/>
      <c r="M189" s="182" t="s">
        <v>17</v>
      </c>
      <c r="N189" s="183" t="s">
        <v>41</v>
      </c>
      <c r="O189" s="184">
        <v>2.17</v>
      </c>
      <c r="P189" s="184">
        <f>O189*H189</f>
        <v>26.04</v>
      </c>
      <c r="Q189" s="184">
        <v>2.1199999999999999E-3</v>
      </c>
      <c r="R189" s="184">
        <f>Q189*H189</f>
        <v>2.5439999999999997E-2</v>
      </c>
      <c r="S189" s="184">
        <v>2.1999999999999999E-2</v>
      </c>
      <c r="T189" s="185">
        <f>S189*H189</f>
        <v>0.26400000000000001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6" t="s">
        <v>257</v>
      </c>
      <c r="AT189" s="186" t="s">
        <v>145</v>
      </c>
      <c r="AU189" s="186" t="s">
        <v>79</v>
      </c>
      <c r="AY189" s="19" t="s">
        <v>143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75</v>
      </c>
      <c r="BK189" s="187">
        <f>ROUND(I189*H189,2)</f>
        <v>0</v>
      </c>
      <c r="BL189" s="19" t="s">
        <v>257</v>
      </c>
      <c r="BM189" s="186" t="s">
        <v>1142</v>
      </c>
    </row>
    <row r="190" spans="1:65" s="2" customFormat="1">
      <c r="A190" s="33"/>
      <c r="B190" s="34"/>
      <c r="C190" s="35"/>
      <c r="D190" s="188" t="s">
        <v>152</v>
      </c>
      <c r="E190" s="35"/>
      <c r="F190" s="189" t="s">
        <v>885</v>
      </c>
      <c r="G190" s="35"/>
      <c r="H190" s="35"/>
      <c r="I190" s="35"/>
      <c r="J190" s="35"/>
      <c r="K190" s="35"/>
      <c r="L190" s="38"/>
      <c r="M190" s="190"/>
      <c r="N190" s="191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9" t="s">
        <v>152</v>
      </c>
      <c r="AU190" s="19" t="s">
        <v>79</v>
      </c>
    </row>
    <row r="191" spans="1:65" s="13" customFormat="1">
      <c r="B191" s="192"/>
      <c r="C191" s="193"/>
      <c r="D191" s="194" t="s">
        <v>154</v>
      </c>
      <c r="E191" s="195" t="s">
        <v>17</v>
      </c>
      <c r="F191" s="196" t="s">
        <v>886</v>
      </c>
      <c r="G191" s="193"/>
      <c r="H191" s="195" t="s">
        <v>17</v>
      </c>
      <c r="I191" s="193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154</v>
      </c>
      <c r="AU191" s="201" t="s">
        <v>79</v>
      </c>
      <c r="AV191" s="13" t="s">
        <v>75</v>
      </c>
      <c r="AW191" s="13" t="s">
        <v>31</v>
      </c>
      <c r="AX191" s="13" t="s">
        <v>70</v>
      </c>
      <c r="AY191" s="201" t="s">
        <v>143</v>
      </c>
    </row>
    <row r="192" spans="1:65" s="14" customFormat="1">
      <c r="B192" s="202"/>
      <c r="C192" s="203"/>
      <c r="D192" s="194" t="s">
        <v>154</v>
      </c>
      <c r="E192" s="204" t="s">
        <v>17</v>
      </c>
      <c r="F192" s="205" t="s">
        <v>230</v>
      </c>
      <c r="G192" s="203"/>
      <c r="H192" s="206">
        <v>12</v>
      </c>
      <c r="I192" s="203"/>
      <c r="J192" s="203"/>
      <c r="K192" s="203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154</v>
      </c>
      <c r="AU192" s="211" t="s">
        <v>79</v>
      </c>
      <c r="AV192" s="14" t="s">
        <v>79</v>
      </c>
      <c r="AW192" s="14" t="s">
        <v>31</v>
      </c>
      <c r="AX192" s="14" t="s">
        <v>75</v>
      </c>
      <c r="AY192" s="211" t="s">
        <v>143</v>
      </c>
    </row>
    <row r="193" spans="1:65" s="2" customFormat="1" ht="24.2" customHeight="1">
      <c r="A193" s="33"/>
      <c r="B193" s="34"/>
      <c r="C193" s="176" t="s">
        <v>325</v>
      </c>
      <c r="D193" s="176" t="s">
        <v>145</v>
      </c>
      <c r="E193" s="177" t="s">
        <v>887</v>
      </c>
      <c r="F193" s="178" t="s">
        <v>888</v>
      </c>
      <c r="G193" s="179" t="s">
        <v>875</v>
      </c>
      <c r="H193" s="180">
        <v>812.17700000000002</v>
      </c>
      <c r="I193" s="366"/>
      <c r="J193" s="181">
        <f>ROUND(I193*H193,2)</f>
        <v>0</v>
      </c>
      <c r="K193" s="178" t="s">
        <v>149</v>
      </c>
      <c r="L193" s="38"/>
      <c r="M193" s="182" t="s">
        <v>17</v>
      </c>
      <c r="N193" s="183" t="s">
        <v>41</v>
      </c>
      <c r="O193" s="184">
        <v>0</v>
      </c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6" t="s">
        <v>257</v>
      </c>
      <c r="AT193" s="186" t="s">
        <v>145</v>
      </c>
      <c r="AU193" s="186" t="s">
        <v>79</v>
      </c>
      <c r="AY193" s="19" t="s">
        <v>143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75</v>
      </c>
      <c r="BK193" s="187">
        <f>ROUND(I193*H193,2)</f>
        <v>0</v>
      </c>
      <c r="BL193" s="19" t="s">
        <v>257</v>
      </c>
      <c r="BM193" s="186" t="s">
        <v>1143</v>
      </c>
    </row>
    <row r="194" spans="1:65" s="2" customFormat="1">
      <c r="A194" s="33"/>
      <c r="B194" s="34"/>
      <c r="C194" s="35"/>
      <c r="D194" s="188" t="s">
        <v>152</v>
      </c>
      <c r="E194" s="35"/>
      <c r="F194" s="189" t="s">
        <v>890</v>
      </c>
      <c r="G194" s="35"/>
      <c r="H194" s="35"/>
      <c r="I194" s="35"/>
      <c r="J194" s="35"/>
      <c r="K194" s="35"/>
      <c r="L194" s="38"/>
      <c r="M194" s="190"/>
      <c r="N194" s="19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9" t="s">
        <v>152</v>
      </c>
      <c r="AU194" s="19" t="s">
        <v>79</v>
      </c>
    </row>
    <row r="195" spans="1:65" s="12" customFormat="1" ht="22.9" customHeight="1">
      <c r="B195" s="161"/>
      <c r="C195" s="162"/>
      <c r="D195" s="163" t="s">
        <v>69</v>
      </c>
      <c r="E195" s="174" t="s">
        <v>563</v>
      </c>
      <c r="F195" s="174" t="s">
        <v>564</v>
      </c>
      <c r="G195" s="162"/>
      <c r="H195" s="162"/>
      <c r="I195" s="162"/>
      <c r="J195" s="175">
        <f>BK195</f>
        <v>0</v>
      </c>
      <c r="K195" s="162"/>
      <c r="L195" s="166"/>
      <c r="M195" s="167"/>
      <c r="N195" s="168"/>
      <c r="O195" s="168"/>
      <c r="P195" s="169">
        <f>SUM(P196:P208)</f>
        <v>4.8380000000000001</v>
      </c>
      <c r="Q195" s="168"/>
      <c r="R195" s="169">
        <f>SUM(R196:R208)</f>
        <v>4.5700000000000005E-2</v>
      </c>
      <c r="S195" s="168"/>
      <c r="T195" s="170">
        <f>SUM(T196:T208)</f>
        <v>4.8000000000000001E-2</v>
      </c>
      <c r="AR195" s="171" t="s">
        <v>79</v>
      </c>
      <c r="AT195" s="172" t="s">
        <v>69</v>
      </c>
      <c r="AU195" s="172" t="s">
        <v>75</v>
      </c>
      <c r="AY195" s="171" t="s">
        <v>143</v>
      </c>
      <c r="BK195" s="173">
        <f>SUM(BK196:BK208)</f>
        <v>0</v>
      </c>
    </row>
    <row r="196" spans="1:65" s="2" customFormat="1" ht="16.5" customHeight="1">
      <c r="A196" s="33"/>
      <c r="B196" s="34"/>
      <c r="C196" s="176" t="s">
        <v>332</v>
      </c>
      <c r="D196" s="176" t="s">
        <v>145</v>
      </c>
      <c r="E196" s="177" t="s">
        <v>579</v>
      </c>
      <c r="F196" s="178" t="s">
        <v>891</v>
      </c>
      <c r="G196" s="179" t="s">
        <v>148</v>
      </c>
      <c r="H196" s="180">
        <v>2</v>
      </c>
      <c r="I196" s="366"/>
      <c r="J196" s="181">
        <f>ROUND(I196*H196,2)</f>
        <v>0</v>
      </c>
      <c r="K196" s="178" t="s">
        <v>149</v>
      </c>
      <c r="L196" s="38"/>
      <c r="M196" s="182" t="s">
        <v>17</v>
      </c>
      <c r="N196" s="183" t="s">
        <v>41</v>
      </c>
      <c r="O196" s="184">
        <v>0.05</v>
      </c>
      <c r="P196" s="184">
        <f>O196*H196</f>
        <v>0.1</v>
      </c>
      <c r="Q196" s="184">
        <v>0</v>
      </c>
      <c r="R196" s="184">
        <f>Q196*H196</f>
        <v>0</v>
      </c>
      <c r="S196" s="184">
        <v>2.4E-2</v>
      </c>
      <c r="T196" s="185">
        <f>S196*H196</f>
        <v>4.8000000000000001E-2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6" t="s">
        <v>257</v>
      </c>
      <c r="AT196" s="186" t="s">
        <v>145</v>
      </c>
      <c r="AU196" s="186" t="s">
        <v>79</v>
      </c>
      <c r="AY196" s="19" t="s">
        <v>143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75</v>
      </c>
      <c r="BK196" s="187">
        <f>ROUND(I196*H196,2)</f>
        <v>0</v>
      </c>
      <c r="BL196" s="19" t="s">
        <v>257</v>
      </c>
      <c r="BM196" s="186" t="s">
        <v>892</v>
      </c>
    </row>
    <row r="197" spans="1:65" s="2" customFormat="1">
      <c r="A197" s="33"/>
      <c r="B197" s="34"/>
      <c r="C197" s="35"/>
      <c r="D197" s="188" t="s">
        <v>152</v>
      </c>
      <c r="E197" s="35"/>
      <c r="F197" s="189" t="s">
        <v>582</v>
      </c>
      <c r="G197" s="35"/>
      <c r="H197" s="35"/>
      <c r="I197" s="35"/>
      <c r="J197" s="35"/>
      <c r="K197" s="35"/>
      <c r="L197" s="38"/>
      <c r="M197" s="190"/>
      <c r="N197" s="191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9" t="s">
        <v>152</v>
      </c>
      <c r="AU197" s="19" t="s">
        <v>79</v>
      </c>
    </row>
    <row r="198" spans="1:65" s="2" customFormat="1" ht="24.2" customHeight="1">
      <c r="A198" s="33"/>
      <c r="B198" s="34"/>
      <c r="C198" s="176" t="s">
        <v>338</v>
      </c>
      <c r="D198" s="176" t="s">
        <v>145</v>
      </c>
      <c r="E198" s="177" t="s">
        <v>893</v>
      </c>
      <c r="F198" s="178" t="s">
        <v>894</v>
      </c>
      <c r="G198" s="179" t="s">
        <v>148</v>
      </c>
      <c r="H198" s="180">
        <v>2</v>
      </c>
      <c r="I198" s="366"/>
      <c r="J198" s="181">
        <f>ROUND(I198*H198,2)</f>
        <v>0</v>
      </c>
      <c r="K198" s="178" t="s">
        <v>149</v>
      </c>
      <c r="L198" s="38"/>
      <c r="M198" s="182" t="s">
        <v>17</v>
      </c>
      <c r="N198" s="183" t="s">
        <v>41</v>
      </c>
      <c r="O198" s="184">
        <v>1.825</v>
      </c>
      <c r="P198" s="184">
        <f>O198*H198</f>
        <v>3.65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6" t="s">
        <v>257</v>
      </c>
      <c r="AT198" s="186" t="s">
        <v>145</v>
      </c>
      <c r="AU198" s="186" t="s">
        <v>79</v>
      </c>
      <c r="AY198" s="19" t="s">
        <v>143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75</v>
      </c>
      <c r="BK198" s="187">
        <f>ROUND(I198*H198,2)</f>
        <v>0</v>
      </c>
      <c r="BL198" s="19" t="s">
        <v>257</v>
      </c>
      <c r="BM198" s="186" t="s">
        <v>895</v>
      </c>
    </row>
    <row r="199" spans="1:65" s="2" customFormat="1">
      <c r="A199" s="33"/>
      <c r="B199" s="34"/>
      <c r="C199" s="35"/>
      <c r="D199" s="188" t="s">
        <v>152</v>
      </c>
      <c r="E199" s="35"/>
      <c r="F199" s="189" t="s">
        <v>896</v>
      </c>
      <c r="G199" s="35"/>
      <c r="H199" s="35"/>
      <c r="I199" s="35"/>
      <c r="J199" s="35"/>
      <c r="K199" s="35"/>
      <c r="L199" s="38"/>
      <c r="M199" s="190"/>
      <c r="N199" s="191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9" t="s">
        <v>152</v>
      </c>
      <c r="AU199" s="19" t="s">
        <v>79</v>
      </c>
    </row>
    <row r="200" spans="1:65" s="2" customFormat="1" ht="16.5" customHeight="1">
      <c r="A200" s="33"/>
      <c r="B200" s="34"/>
      <c r="C200" s="222" t="s">
        <v>346</v>
      </c>
      <c r="D200" s="222" t="s">
        <v>263</v>
      </c>
      <c r="E200" s="223" t="s">
        <v>897</v>
      </c>
      <c r="F200" s="224" t="s">
        <v>898</v>
      </c>
      <c r="G200" s="225" t="s">
        <v>148</v>
      </c>
      <c r="H200" s="226">
        <v>2</v>
      </c>
      <c r="I200" s="367"/>
      <c r="J200" s="227">
        <f>ROUND(I200*H200,2)</f>
        <v>0</v>
      </c>
      <c r="K200" s="224" t="s">
        <v>149</v>
      </c>
      <c r="L200" s="228"/>
      <c r="M200" s="229" t="s">
        <v>17</v>
      </c>
      <c r="N200" s="230" t="s">
        <v>41</v>
      </c>
      <c r="O200" s="184">
        <v>0</v>
      </c>
      <c r="P200" s="184">
        <f>O200*H200</f>
        <v>0</v>
      </c>
      <c r="Q200" s="184">
        <v>2.0500000000000001E-2</v>
      </c>
      <c r="R200" s="184">
        <f>Q200*H200</f>
        <v>4.1000000000000002E-2</v>
      </c>
      <c r="S200" s="184">
        <v>0</v>
      </c>
      <c r="T200" s="18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6" t="s">
        <v>357</v>
      </c>
      <c r="AT200" s="186" t="s">
        <v>263</v>
      </c>
      <c r="AU200" s="186" t="s">
        <v>79</v>
      </c>
      <c r="AY200" s="19" t="s">
        <v>143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75</v>
      </c>
      <c r="BK200" s="187">
        <f>ROUND(I200*H200,2)</f>
        <v>0</v>
      </c>
      <c r="BL200" s="19" t="s">
        <v>257</v>
      </c>
      <c r="BM200" s="186" t="s">
        <v>899</v>
      </c>
    </row>
    <row r="201" spans="1:65" s="2" customFormat="1" ht="16.5" customHeight="1">
      <c r="A201" s="33"/>
      <c r="B201" s="34"/>
      <c r="C201" s="176" t="s">
        <v>352</v>
      </c>
      <c r="D201" s="176" t="s">
        <v>145</v>
      </c>
      <c r="E201" s="177" t="s">
        <v>900</v>
      </c>
      <c r="F201" s="178" t="s">
        <v>901</v>
      </c>
      <c r="G201" s="179" t="s">
        <v>148</v>
      </c>
      <c r="H201" s="180">
        <v>2</v>
      </c>
      <c r="I201" s="366"/>
      <c r="J201" s="181">
        <f>ROUND(I201*H201,2)</f>
        <v>0</v>
      </c>
      <c r="K201" s="178" t="s">
        <v>149</v>
      </c>
      <c r="L201" s="38"/>
      <c r="M201" s="182" t="s">
        <v>17</v>
      </c>
      <c r="N201" s="183" t="s">
        <v>41</v>
      </c>
      <c r="O201" s="184">
        <v>0.20899999999999999</v>
      </c>
      <c r="P201" s="184">
        <f>O201*H201</f>
        <v>0.41799999999999998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6" t="s">
        <v>257</v>
      </c>
      <c r="AT201" s="186" t="s">
        <v>145</v>
      </c>
      <c r="AU201" s="186" t="s">
        <v>79</v>
      </c>
      <c r="AY201" s="19" t="s">
        <v>143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75</v>
      </c>
      <c r="BK201" s="187">
        <f>ROUND(I201*H201,2)</f>
        <v>0</v>
      </c>
      <c r="BL201" s="19" t="s">
        <v>257</v>
      </c>
      <c r="BM201" s="186" t="s">
        <v>902</v>
      </c>
    </row>
    <row r="202" spans="1:65" s="2" customFormat="1">
      <c r="A202" s="33"/>
      <c r="B202" s="34"/>
      <c r="C202" s="35"/>
      <c r="D202" s="188" t="s">
        <v>152</v>
      </c>
      <c r="E202" s="35"/>
      <c r="F202" s="189" t="s">
        <v>903</v>
      </c>
      <c r="G202" s="35"/>
      <c r="H202" s="35"/>
      <c r="I202" s="35"/>
      <c r="J202" s="35"/>
      <c r="K202" s="35"/>
      <c r="L202" s="38"/>
      <c r="M202" s="190"/>
      <c r="N202" s="191"/>
      <c r="O202" s="63"/>
      <c r="P202" s="63"/>
      <c r="Q202" s="63"/>
      <c r="R202" s="63"/>
      <c r="S202" s="63"/>
      <c r="T202" s="64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9" t="s">
        <v>152</v>
      </c>
      <c r="AU202" s="19" t="s">
        <v>79</v>
      </c>
    </row>
    <row r="203" spans="1:65" s="2" customFormat="1" ht="16.5" customHeight="1">
      <c r="A203" s="33"/>
      <c r="B203" s="34"/>
      <c r="C203" s="222" t="s">
        <v>357</v>
      </c>
      <c r="D203" s="222" t="s">
        <v>263</v>
      </c>
      <c r="E203" s="223" t="s">
        <v>904</v>
      </c>
      <c r="F203" s="224" t="s">
        <v>905</v>
      </c>
      <c r="G203" s="225" t="s">
        <v>148</v>
      </c>
      <c r="H203" s="226">
        <v>2</v>
      </c>
      <c r="I203" s="367"/>
      <c r="J203" s="227">
        <f>ROUND(I203*H203,2)</f>
        <v>0</v>
      </c>
      <c r="K203" s="224" t="s">
        <v>149</v>
      </c>
      <c r="L203" s="228"/>
      <c r="M203" s="229" t="s">
        <v>17</v>
      </c>
      <c r="N203" s="230" t="s">
        <v>41</v>
      </c>
      <c r="O203" s="184">
        <v>0</v>
      </c>
      <c r="P203" s="184">
        <f>O203*H203</f>
        <v>0</v>
      </c>
      <c r="Q203" s="184">
        <v>1.4999999999999999E-4</v>
      </c>
      <c r="R203" s="184">
        <f>Q203*H203</f>
        <v>2.9999999999999997E-4</v>
      </c>
      <c r="S203" s="184">
        <v>0</v>
      </c>
      <c r="T203" s="18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6" t="s">
        <v>357</v>
      </c>
      <c r="AT203" s="186" t="s">
        <v>263</v>
      </c>
      <c r="AU203" s="186" t="s">
        <v>79</v>
      </c>
      <c r="AY203" s="19" t="s">
        <v>143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75</v>
      </c>
      <c r="BK203" s="187">
        <f>ROUND(I203*H203,2)</f>
        <v>0</v>
      </c>
      <c r="BL203" s="19" t="s">
        <v>257</v>
      </c>
      <c r="BM203" s="186" t="s">
        <v>906</v>
      </c>
    </row>
    <row r="204" spans="1:65" s="2" customFormat="1" ht="16.5" customHeight="1">
      <c r="A204" s="33"/>
      <c r="B204" s="34"/>
      <c r="C204" s="176" t="s">
        <v>365</v>
      </c>
      <c r="D204" s="176" t="s">
        <v>145</v>
      </c>
      <c r="E204" s="177" t="s">
        <v>907</v>
      </c>
      <c r="F204" s="178" t="s">
        <v>908</v>
      </c>
      <c r="G204" s="179" t="s">
        <v>148</v>
      </c>
      <c r="H204" s="180">
        <v>2</v>
      </c>
      <c r="I204" s="366"/>
      <c r="J204" s="181">
        <f>ROUND(I204*H204,2)</f>
        <v>0</v>
      </c>
      <c r="K204" s="178" t="s">
        <v>149</v>
      </c>
      <c r="L204" s="38"/>
      <c r="M204" s="182" t="s">
        <v>17</v>
      </c>
      <c r="N204" s="183" t="s">
        <v>41</v>
      </c>
      <c r="O204" s="184">
        <v>0.33500000000000002</v>
      </c>
      <c r="P204" s="184">
        <f>O204*H204</f>
        <v>0.67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6" t="s">
        <v>257</v>
      </c>
      <c r="AT204" s="186" t="s">
        <v>145</v>
      </c>
      <c r="AU204" s="186" t="s">
        <v>79</v>
      </c>
      <c r="AY204" s="19" t="s">
        <v>143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75</v>
      </c>
      <c r="BK204" s="187">
        <f>ROUND(I204*H204,2)</f>
        <v>0</v>
      </c>
      <c r="BL204" s="19" t="s">
        <v>257</v>
      </c>
      <c r="BM204" s="186" t="s">
        <v>909</v>
      </c>
    </row>
    <row r="205" spans="1:65" s="2" customFormat="1">
      <c r="A205" s="33"/>
      <c r="B205" s="34"/>
      <c r="C205" s="35"/>
      <c r="D205" s="188" t="s">
        <v>152</v>
      </c>
      <c r="E205" s="35"/>
      <c r="F205" s="189" t="s">
        <v>910</v>
      </c>
      <c r="G205" s="35"/>
      <c r="H205" s="35"/>
      <c r="I205" s="35"/>
      <c r="J205" s="35"/>
      <c r="K205" s="35"/>
      <c r="L205" s="38"/>
      <c r="M205" s="190"/>
      <c r="N205" s="191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9" t="s">
        <v>152</v>
      </c>
      <c r="AU205" s="19" t="s">
        <v>79</v>
      </c>
    </row>
    <row r="206" spans="1:65" s="2" customFormat="1" ht="16.5" customHeight="1">
      <c r="A206" s="33"/>
      <c r="B206" s="34"/>
      <c r="C206" s="222" t="s">
        <v>372</v>
      </c>
      <c r="D206" s="222" t="s">
        <v>263</v>
      </c>
      <c r="E206" s="223" t="s">
        <v>911</v>
      </c>
      <c r="F206" s="224" t="s">
        <v>912</v>
      </c>
      <c r="G206" s="225" t="s">
        <v>148</v>
      </c>
      <c r="H206" s="226">
        <v>2</v>
      </c>
      <c r="I206" s="367"/>
      <c r="J206" s="227">
        <f>ROUND(I206*H206,2)</f>
        <v>0</v>
      </c>
      <c r="K206" s="224" t="s">
        <v>149</v>
      </c>
      <c r="L206" s="228"/>
      <c r="M206" s="229" t="s">
        <v>17</v>
      </c>
      <c r="N206" s="230" t="s">
        <v>41</v>
      </c>
      <c r="O206" s="184">
        <v>0</v>
      </c>
      <c r="P206" s="184">
        <f>O206*H206</f>
        <v>0</v>
      </c>
      <c r="Q206" s="184">
        <v>2.2000000000000001E-3</v>
      </c>
      <c r="R206" s="184">
        <f>Q206*H206</f>
        <v>4.4000000000000003E-3</v>
      </c>
      <c r="S206" s="184">
        <v>0</v>
      </c>
      <c r="T206" s="18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6" t="s">
        <v>357</v>
      </c>
      <c r="AT206" s="186" t="s">
        <v>263</v>
      </c>
      <c r="AU206" s="186" t="s">
        <v>79</v>
      </c>
      <c r="AY206" s="19" t="s">
        <v>143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75</v>
      </c>
      <c r="BK206" s="187">
        <f>ROUND(I206*H206,2)</f>
        <v>0</v>
      </c>
      <c r="BL206" s="19" t="s">
        <v>257</v>
      </c>
      <c r="BM206" s="186" t="s">
        <v>913</v>
      </c>
    </row>
    <row r="207" spans="1:65" s="2" customFormat="1" ht="24.2" customHeight="1">
      <c r="A207" s="33"/>
      <c r="B207" s="34"/>
      <c r="C207" s="176" t="s">
        <v>381</v>
      </c>
      <c r="D207" s="176" t="s">
        <v>145</v>
      </c>
      <c r="E207" s="177" t="s">
        <v>914</v>
      </c>
      <c r="F207" s="178" t="s">
        <v>915</v>
      </c>
      <c r="G207" s="179" t="s">
        <v>875</v>
      </c>
      <c r="H207" s="180">
        <v>154.88399999999999</v>
      </c>
      <c r="I207" s="366"/>
      <c r="J207" s="181">
        <f>ROUND(I207*H207,2)</f>
        <v>0</v>
      </c>
      <c r="K207" s="178" t="s">
        <v>149</v>
      </c>
      <c r="L207" s="38"/>
      <c r="M207" s="182" t="s">
        <v>17</v>
      </c>
      <c r="N207" s="183" t="s">
        <v>41</v>
      </c>
      <c r="O207" s="184">
        <v>0</v>
      </c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6" t="s">
        <v>257</v>
      </c>
      <c r="AT207" s="186" t="s">
        <v>145</v>
      </c>
      <c r="AU207" s="186" t="s">
        <v>79</v>
      </c>
      <c r="AY207" s="19" t="s">
        <v>143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75</v>
      </c>
      <c r="BK207" s="187">
        <f>ROUND(I207*H207,2)</f>
        <v>0</v>
      </c>
      <c r="BL207" s="19" t="s">
        <v>257</v>
      </c>
      <c r="BM207" s="186" t="s">
        <v>916</v>
      </c>
    </row>
    <row r="208" spans="1:65" s="2" customFormat="1">
      <c r="A208" s="33"/>
      <c r="B208" s="34"/>
      <c r="C208" s="35"/>
      <c r="D208" s="188" t="s">
        <v>152</v>
      </c>
      <c r="E208" s="35"/>
      <c r="F208" s="189" t="s">
        <v>917</v>
      </c>
      <c r="G208" s="35"/>
      <c r="H208" s="35"/>
      <c r="I208" s="35"/>
      <c r="J208" s="35"/>
      <c r="K208" s="35"/>
      <c r="L208" s="38"/>
      <c r="M208" s="190"/>
      <c r="N208" s="191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9" t="s">
        <v>152</v>
      </c>
      <c r="AU208" s="19" t="s">
        <v>79</v>
      </c>
    </row>
    <row r="209" spans="1:65" s="12" customFormat="1" ht="22.9" customHeight="1">
      <c r="B209" s="161"/>
      <c r="C209" s="162"/>
      <c r="D209" s="163" t="s">
        <v>69</v>
      </c>
      <c r="E209" s="174" t="s">
        <v>918</v>
      </c>
      <c r="F209" s="174" t="s">
        <v>919</v>
      </c>
      <c r="G209" s="162"/>
      <c r="H209" s="162"/>
      <c r="I209" s="162"/>
      <c r="J209" s="175">
        <f>BK209</f>
        <v>0</v>
      </c>
      <c r="K209" s="162"/>
      <c r="L209" s="166"/>
      <c r="M209" s="167"/>
      <c r="N209" s="168"/>
      <c r="O209" s="168"/>
      <c r="P209" s="169">
        <f>SUM(P210:P233)</f>
        <v>42.442754999999998</v>
      </c>
      <c r="Q209" s="168"/>
      <c r="R209" s="169">
        <f>SUM(R210:R233)</f>
        <v>0.26118011999999996</v>
      </c>
      <c r="S209" s="168"/>
      <c r="T209" s="170">
        <f>SUM(T210:T233)</f>
        <v>0.37735920000000001</v>
      </c>
      <c r="AR209" s="171" t="s">
        <v>79</v>
      </c>
      <c r="AT209" s="172" t="s">
        <v>69</v>
      </c>
      <c r="AU209" s="172" t="s">
        <v>75</v>
      </c>
      <c r="AY209" s="171" t="s">
        <v>143</v>
      </c>
      <c r="BK209" s="173">
        <f>SUM(BK210:BK233)</f>
        <v>0</v>
      </c>
    </row>
    <row r="210" spans="1:65" s="2" customFormat="1" ht="16.5" customHeight="1">
      <c r="A210" s="33"/>
      <c r="B210" s="34"/>
      <c r="C210" s="176" t="s">
        <v>386</v>
      </c>
      <c r="D210" s="176" t="s">
        <v>145</v>
      </c>
      <c r="E210" s="177" t="s">
        <v>920</v>
      </c>
      <c r="F210" s="178" t="s">
        <v>921</v>
      </c>
      <c r="G210" s="179" t="s">
        <v>158</v>
      </c>
      <c r="H210" s="180">
        <v>146.31</v>
      </c>
      <c r="I210" s="366"/>
      <c r="J210" s="181">
        <f>ROUND(I210*H210,2)</f>
        <v>0</v>
      </c>
      <c r="K210" s="178" t="s">
        <v>149</v>
      </c>
      <c r="L210" s="38"/>
      <c r="M210" s="182" t="s">
        <v>17</v>
      </c>
      <c r="N210" s="183" t="s">
        <v>41</v>
      </c>
      <c r="O210" s="184">
        <v>0.105</v>
      </c>
      <c r="P210" s="184">
        <f>O210*H210</f>
        <v>15.362549999999999</v>
      </c>
      <c r="Q210" s="184">
        <v>0</v>
      </c>
      <c r="R210" s="184">
        <f>Q210*H210</f>
        <v>0</v>
      </c>
      <c r="S210" s="184">
        <v>2.5000000000000001E-3</v>
      </c>
      <c r="T210" s="185">
        <f>S210*H210</f>
        <v>0.36577500000000002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6" t="s">
        <v>257</v>
      </c>
      <c r="AT210" s="186" t="s">
        <v>145</v>
      </c>
      <c r="AU210" s="186" t="s">
        <v>79</v>
      </c>
      <c r="AY210" s="19" t="s">
        <v>143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75</v>
      </c>
      <c r="BK210" s="187">
        <f>ROUND(I210*H210,2)</f>
        <v>0</v>
      </c>
      <c r="BL210" s="19" t="s">
        <v>257</v>
      </c>
      <c r="BM210" s="186" t="s">
        <v>922</v>
      </c>
    </row>
    <row r="211" spans="1:65" s="2" customFormat="1">
      <c r="A211" s="33"/>
      <c r="B211" s="34"/>
      <c r="C211" s="35"/>
      <c r="D211" s="188" t="s">
        <v>152</v>
      </c>
      <c r="E211" s="35"/>
      <c r="F211" s="189" t="s">
        <v>923</v>
      </c>
      <c r="G211" s="35"/>
      <c r="H211" s="35"/>
      <c r="I211" s="35"/>
      <c r="J211" s="35"/>
      <c r="K211" s="35"/>
      <c r="L211" s="38"/>
      <c r="M211" s="190"/>
      <c r="N211" s="191"/>
      <c r="O211" s="63"/>
      <c r="P211" s="63"/>
      <c r="Q211" s="63"/>
      <c r="R211" s="63"/>
      <c r="S211" s="63"/>
      <c r="T211" s="64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9" t="s">
        <v>152</v>
      </c>
      <c r="AU211" s="19" t="s">
        <v>79</v>
      </c>
    </row>
    <row r="212" spans="1:65" s="13" customFormat="1">
      <c r="B212" s="192"/>
      <c r="C212" s="193"/>
      <c r="D212" s="194" t="s">
        <v>154</v>
      </c>
      <c r="E212" s="195" t="s">
        <v>17</v>
      </c>
      <c r="F212" s="196" t="s">
        <v>924</v>
      </c>
      <c r="G212" s="193"/>
      <c r="H212" s="195" t="s">
        <v>17</v>
      </c>
      <c r="I212" s="193"/>
      <c r="J212" s="193"/>
      <c r="K212" s="193"/>
      <c r="L212" s="197"/>
      <c r="M212" s="198"/>
      <c r="N212" s="199"/>
      <c r="O212" s="199"/>
      <c r="P212" s="199"/>
      <c r="Q212" s="199"/>
      <c r="R212" s="199"/>
      <c r="S212" s="199"/>
      <c r="T212" s="200"/>
      <c r="AT212" s="201" t="s">
        <v>154</v>
      </c>
      <c r="AU212" s="201" t="s">
        <v>79</v>
      </c>
      <c r="AV212" s="13" t="s">
        <v>75</v>
      </c>
      <c r="AW212" s="13" t="s">
        <v>31</v>
      </c>
      <c r="AX212" s="13" t="s">
        <v>70</v>
      </c>
      <c r="AY212" s="201" t="s">
        <v>143</v>
      </c>
    </row>
    <row r="213" spans="1:65" s="14" customFormat="1">
      <c r="B213" s="202"/>
      <c r="C213" s="203"/>
      <c r="D213" s="194" t="s">
        <v>154</v>
      </c>
      <c r="E213" s="204" t="s">
        <v>17</v>
      </c>
      <c r="F213" s="205" t="s">
        <v>1144</v>
      </c>
      <c r="G213" s="203"/>
      <c r="H213" s="206">
        <v>70.037999999999997</v>
      </c>
      <c r="I213" s="203"/>
      <c r="J213" s="203"/>
      <c r="K213" s="203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154</v>
      </c>
      <c r="AU213" s="211" t="s">
        <v>79</v>
      </c>
      <c r="AV213" s="14" t="s">
        <v>79</v>
      </c>
      <c r="AW213" s="14" t="s">
        <v>31</v>
      </c>
      <c r="AX213" s="14" t="s">
        <v>70</v>
      </c>
      <c r="AY213" s="211" t="s">
        <v>143</v>
      </c>
    </row>
    <row r="214" spans="1:65" s="14" customFormat="1">
      <c r="B214" s="202"/>
      <c r="C214" s="203"/>
      <c r="D214" s="194" t="s">
        <v>154</v>
      </c>
      <c r="E214" s="204" t="s">
        <v>17</v>
      </c>
      <c r="F214" s="205" t="s">
        <v>1145</v>
      </c>
      <c r="G214" s="203"/>
      <c r="H214" s="206">
        <v>73.319999999999993</v>
      </c>
      <c r="I214" s="203"/>
      <c r="J214" s="203"/>
      <c r="K214" s="203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154</v>
      </c>
      <c r="AU214" s="211" t="s">
        <v>79</v>
      </c>
      <c r="AV214" s="14" t="s">
        <v>79</v>
      </c>
      <c r="AW214" s="14" t="s">
        <v>31</v>
      </c>
      <c r="AX214" s="14" t="s">
        <v>70</v>
      </c>
      <c r="AY214" s="211" t="s">
        <v>143</v>
      </c>
    </row>
    <row r="215" spans="1:65" s="14" customFormat="1">
      <c r="B215" s="202"/>
      <c r="C215" s="203"/>
      <c r="D215" s="194" t="s">
        <v>154</v>
      </c>
      <c r="E215" s="204" t="s">
        <v>17</v>
      </c>
      <c r="F215" s="205" t="s">
        <v>1146</v>
      </c>
      <c r="G215" s="203"/>
      <c r="H215" s="206">
        <v>1.76</v>
      </c>
      <c r="I215" s="203"/>
      <c r="J215" s="203"/>
      <c r="K215" s="203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154</v>
      </c>
      <c r="AU215" s="211" t="s">
        <v>79</v>
      </c>
      <c r="AV215" s="14" t="s">
        <v>79</v>
      </c>
      <c r="AW215" s="14" t="s">
        <v>31</v>
      </c>
      <c r="AX215" s="14" t="s">
        <v>70</v>
      </c>
      <c r="AY215" s="211" t="s">
        <v>143</v>
      </c>
    </row>
    <row r="216" spans="1:65" s="14" customFormat="1">
      <c r="B216" s="202"/>
      <c r="C216" s="203"/>
      <c r="D216" s="194" t="s">
        <v>154</v>
      </c>
      <c r="E216" s="204" t="s">
        <v>17</v>
      </c>
      <c r="F216" s="205" t="s">
        <v>1147</v>
      </c>
      <c r="G216" s="203"/>
      <c r="H216" s="206">
        <v>0.36</v>
      </c>
      <c r="I216" s="203"/>
      <c r="J216" s="203"/>
      <c r="K216" s="203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154</v>
      </c>
      <c r="AU216" s="211" t="s">
        <v>79</v>
      </c>
      <c r="AV216" s="14" t="s">
        <v>79</v>
      </c>
      <c r="AW216" s="14" t="s">
        <v>31</v>
      </c>
      <c r="AX216" s="14" t="s">
        <v>70</v>
      </c>
      <c r="AY216" s="211" t="s">
        <v>143</v>
      </c>
    </row>
    <row r="217" spans="1:65" s="14" customFormat="1">
      <c r="B217" s="202"/>
      <c r="C217" s="203"/>
      <c r="D217" s="194" t="s">
        <v>154</v>
      </c>
      <c r="E217" s="204" t="s">
        <v>17</v>
      </c>
      <c r="F217" s="205" t="s">
        <v>1148</v>
      </c>
      <c r="G217" s="203"/>
      <c r="H217" s="206">
        <v>0.83199999999999996</v>
      </c>
      <c r="I217" s="203"/>
      <c r="J217" s="203"/>
      <c r="K217" s="203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154</v>
      </c>
      <c r="AU217" s="211" t="s">
        <v>79</v>
      </c>
      <c r="AV217" s="14" t="s">
        <v>79</v>
      </c>
      <c r="AW217" s="14" t="s">
        <v>31</v>
      </c>
      <c r="AX217" s="14" t="s">
        <v>70</v>
      </c>
      <c r="AY217" s="211" t="s">
        <v>143</v>
      </c>
    </row>
    <row r="218" spans="1:65" s="15" customFormat="1">
      <c r="B218" s="212"/>
      <c r="C218" s="213"/>
      <c r="D218" s="194" t="s">
        <v>154</v>
      </c>
      <c r="E218" s="214" t="s">
        <v>17</v>
      </c>
      <c r="F218" s="215" t="s">
        <v>181</v>
      </c>
      <c r="G218" s="213"/>
      <c r="H218" s="216">
        <v>146.31</v>
      </c>
      <c r="I218" s="213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154</v>
      </c>
      <c r="AU218" s="221" t="s">
        <v>79</v>
      </c>
      <c r="AV218" s="15" t="s">
        <v>150</v>
      </c>
      <c r="AW218" s="15" t="s">
        <v>31</v>
      </c>
      <c r="AX218" s="15" t="s">
        <v>75</v>
      </c>
      <c r="AY218" s="221" t="s">
        <v>143</v>
      </c>
    </row>
    <row r="219" spans="1:65" s="2" customFormat="1" ht="16.5" customHeight="1">
      <c r="A219" s="33"/>
      <c r="B219" s="34"/>
      <c r="C219" s="176" t="s">
        <v>392</v>
      </c>
      <c r="D219" s="176" t="s">
        <v>145</v>
      </c>
      <c r="E219" s="177" t="s">
        <v>929</v>
      </c>
      <c r="F219" s="178" t="s">
        <v>930</v>
      </c>
      <c r="G219" s="179" t="s">
        <v>164</v>
      </c>
      <c r="H219" s="180">
        <v>38.613999999999997</v>
      </c>
      <c r="I219" s="366"/>
      <c r="J219" s="181">
        <f>ROUND(I219*H219,2)</f>
        <v>0</v>
      </c>
      <c r="K219" s="178" t="s">
        <v>149</v>
      </c>
      <c r="L219" s="38"/>
      <c r="M219" s="182" t="s">
        <v>17</v>
      </c>
      <c r="N219" s="183" t="s">
        <v>41</v>
      </c>
      <c r="O219" s="184">
        <v>3.5000000000000003E-2</v>
      </c>
      <c r="P219" s="184">
        <f>O219*H219</f>
        <v>1.3514900000000001</v>
      </c>
      <c r="Q219" s="184">
        <v>0</v>
      </c>
      <c r="R219" s="184">
        <f>Q219*H219</f>
        <v>0</v>
      </c>
      <c r="S219" s="184">
        <v>2.9999999999999997E-4</v>
      </c>
      <c r="T219" s="185">
        <f>S219*H219</f>
        <v>1.1584199999999998E-2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6" t="s">
        <v>257</v>
      </c>
      <c r="AT219" s="186" t="s">
        <v>145</v>
      </c>
      <c r="AU219" s="186" t="s">
        <v>79</v>
      </c>
      <c r="AY219" s="19" t="s">
        <v>143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75</v>
      </c>
      <c r="BK219" s="187">
        <f>ROUND(I219*H219,2)</f>
        <v>0</v>
      </c>
      <c r="BL219" s="19" t="s">
        <v>257</v>
      </c>
      <c r="BM219" s="186" t="s">
        <v>931</v>
      </c>
    </row>
    <row r="220" spans="1:65" s="2" customFormat="1">
      <c r="A220" s="33"/>
      <c r="B220" s="34"/>
      <c r="C220" s="35"/>
      <c r="D220" s="188" t="s">
        <v>152</v>
      </c>
      <c r="E220" s="35"/>
      <c r="F220" s="189" t="s">
        <v>932</v>
      </c>
      <c r="G220" s="35"/>
      <c r="H220" s="35"/>
      <c r="I220" s="35"/>
      <c r="J220" s="35"/>
      <c r="K220" s="35"/>
      <c r="L220" s="38"/>
      <c r="M220" s="190"/>
      <c r="N220" s="191"/>
      <c r="O220" s="63"/>
      <c r="P220" s="63"/>
      <c r="Q220" s="63"/>
      <c r="R220" s="63"/>
      <c r="S220" s="63"/>
      <c r="T220" s="64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9" t="s">
        <v>152</v>
      </c>
      <c r="AU220" s="19" t="s">
        <v>79</v>
      </c>
    </row>
    <row r="221" spans="1:65" s="14" customFormat="1">
      <c r="B221" s="202"/>
      <c r="C221" s="203"/>
      <c r="D221" s="194" t="s">
        <v>154</v>
      </c>
      <c r="E221" s="204" t="s">
        <v>17</v>
      </c>
      <c r="F221" s="205" t="s">
        <v>1149</v>
      </c>
      <c r="G221" s="203"/>
      <c r="H221" s="206">
        <v>38.613999999999997</v>
      </c>
      <c r="I221" s="203"/>
      <c r="J221" s="203"/>
      <c r="K221" s="203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154</v>
      </c>
      <c r="AU221" s="211" t="s">
        <v>79</v>
      </c>
      <c r="AV221" s="14" t="s">
        <v>79</v>
      </c>
      <c r="AW221" s="14" t="s">
        <v>31</v>
      </c>
      <c r="AX221" s="14" t="s">
        <v>75</v>
      </c>
      <c r="AY221" s="211" t="s">
        <v>143</v>
      </c>
    </row>
    <row r="222" spans="1:65" s="2" customFormat="1" ht="16.5" customHeight="1">
      <c r="A222" s="33"/>
      <c r="B222" s="34"/>
      <c r="C222" s="176" t="s">
        <v>397</v>
      </c>
      <c r="D222" s="176" t="s">
        <v>145</v>
      </c>
      <c r="E222" s="177" t="s">
        <v>934</v>
      </c>
      <c r="F222" s="178" t="s">
        <v>935</v>
      </c>
      <c r="G222" s="179" t="s">
        <v>158</v>
      </c>
      <c r="H222" s="180">
        <v>73.155000000000001</v>
      </c>
      <c r="I222" s="366"/>
      <c r="J222" s="181">
        <f>ROUND(I222*H222,2)</f>
        <v>0</v>
      </c>
      <c r="K222" s="178" t="s">
        <v>149</v>
      </c>
      <c r="L222" s="38"/>
      <c r="M222" s="182" t="s">
        <v>17</v>
      </c>
      <c r="N222" s="183" t="s">
        <v>41</v>
      </c>
      <c r="O222" s="184">
        <v>5.8000000000000003E-2</v>
      </c>
      <c r="P222" s="184">
        <f>O222*H222</f>
        <v>4.2429900000000007</v>
      </c>
      <c r="Q222" s="184">
        <v>3.0000000000000001E-5</v>
      </c>
      <c r="R222" s="184">
        <f>Q222*H222</f>
        <v>2.1946500000000002E-3</v>
      </c>
      <c r="S222" s="184">
        <v>0</v>
      </c>
      <c r="T222" s="18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6" t="s">
        <v>257</v>
      </c>
      <c r="AT222" s="186" t="s">
        <v>145</v>
      </c>
      <c r="AU222" s="186" t="s">
        <v>79</v>
      </c>
      <c r="AY222" s="19" t="s">
        <v>143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75</v>
      </c>
      <c r="BK222" s="187">
        <f>ROUND(I222*H222,2)</f>
        <v>0</v>
      </c>
      <c r="BL222" s="19" t="s">
        <v>257</v>
      </c>
      <c r="BM222" s="186" t="s">
        <v>936</v>
      </c>
    </row>
    <row r="223" spans="1:65" s="2" customFormat="1">
      <c r="A223" s="33"/>
      <c r="B223" s="34"/>
      <c r="C223" s="35"/>
      <c r="D223" s="188" t="s">
        <v>152</v>
      </c>
      <c r="E223" s="35"/>
      <c r="F223" s="189" t="s">
        <v>937</v>
      </c>
      <c r="G223" s="35"/>
      <c r="H223" s="35"/>
      <c r="I223" s="35"/>
      <c r="J223" s="35"/>
      <c r="K223" s="35"/>
      <c r="L223" s="38"/>
      <c r="M223" s="190"/>
      <c r="N223" s="191"/>
      <c r="O223" s="63"/>
      <c r="P223" s="63"/>
      <c r="Q223" s="63"/>
      <c r="R223" s="63"/>
      <c r="S223" s="63"/>
      <c r="T223" s="64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9" t="s">
        <v>152</v>
      </c>
      <c r="AU223" s="19" t="s">
        <v>79</v>
      </c>
    </row>
    <row r="224" spans="1:65" s="2" customFormat="1" ht="16.5" customHeight="1">
      <c r="A224" s="33"/>
      <c r="B224" s="34"/>
      <c r="C224" s="176" t="s">
        <v>402</v>
      </c>
      <c r="D224" s="176" t="s">
        <v>145</v>
      </c>
      <c r="E224" s="177" t="s">
        <v>938</v>
      </c>
      <c r="F224" s="178" t="s">
        <v>939</v>
      </c>
      <c r="G224" s="179" t="s">
        <v>158</v>
      </c>
      <c r="H224" s="180">
        <v>73.155000000000001</v>
      </c>
      <c r="I224" s="366"/>
      <c r="J224" s="181">
        <f>ROUND(I224*H224,2)</f>
        <v>0</v>
      </c>
      <c r="K224" s="178" t="s">
        <v>149</v>
      </c>
      <c r="L224" s="38"/>
      <c r="M224" s="182" t="s">
        <v>17</v>
      </c>
      <c r="N224" s="183" t="s">
        <v>41</v>
      </c>
      <c r="O224" s="184">
        <v>0.23300000000000001</v>
      </c>
      <c r="P224" s="184">
        <f>O224*H224</f>
        <v>17.045115000000003</v>
      </c>
      <c r="Q224" s="184">
        <v>2.9999999999999997E-4</v>
      </c>
      <c r="R224" s="184">
        <f>Q224*H224</f>
        <v>2.1946499999999997E-2</v>
      </c>
      <c r="S224" s="184">
        <v>0</v>
      </c>
      <c r="T224" s="18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6" t="s">
        <v>257</v>
      </c>
      <c r="AT224" s="186" t="s">
        <v>145</v>
      </c>
      <c r="AU224" s="186" t="s">
        <v>79</v>
      </c>
      <c r="AY224" s="19" t="s">
        <v>143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75</v>
      </c>
      <c r="BK224" s="187">
        <f>ROUND(I224*H224,2)</f>
        <v>0</v>
      </c>
      <c r="BL224" s="19" t="s">
        <v>257</v>
      </c>
      <c r="BM224" s="186" t="s">
        <v>940</v>
      </c>
    </row>
    <row r="225" spans="1:65" s="2" customFormat="1">
      <c r="A225" s="33"/>
      <c r="B225" s="34"/>
      <c r="C225" s="35"/>
      <c r="D225" s="188" t="s">
        <v>152</v>
      </c>
      <c r="E225" s="35"/>
      <c r="F225" s="189" t="s">
        <v>941</v>
      </c>
      <c r="G225" s="35"/>
      <c r="H225" s="35"/>
      <c r="I225" s="35"/>
      <c r="J225" s="35"/>
      <c r="K225" s="35"/>
      <c r="L225" s="38"/>
      <c r="M225" s="190"/>
      <c r="N225" s="191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9" t="s">
        <v>152</v>
      </c>
      <c r="AU225" s="19" t="s">
        <v>79</v>
      </c>
    </row>
    <row r="226" spans="1:65" s="2" customFormat="1" ht="24.2" customHeight="1">
      <c r="A226" s="33"/>
      <c r="B226" s="34"/>
      <c r="C226" s="222" t="s">
        <v>151</v>
      </c>
      <c r="D226" s="222" t="s">
        <v>263</v>
      </c>
      <c r="E226" s="223" t="s">
        <v>942</v>
      </c>
      <c r="F226" s="224" t="s">
        <v>943</v>
      </c>
      <c r="G226" s="225" t="s">
        <v>158</v>
      </c>
      <c r="H226" s="226">
        <v>80.471000000000004</v>
      </c>
      <c r="I226" s="367"/>
      <c r="J226" s="227">
        <f>ROUND(I226*H226,2)</f>
        <v>0</v>
      </c>
      <c r="K226" s="224" t="s">
        <v>17</v>
      </c>
      <c r="L226" s="228"/>
      <c r="M226" s="229" t="s">
        <v>17</v>
      </c>
      <c r="N226" s="230" t="s">
        <v>41</v>
      </c>
      <c r="O226" s="184">
        <v>0</v>
      </c>
      <c r="P226" s="184">
        <f>O226*H226</f>
        <v>0</v>
      </c>
      <c r="Q226" s="184">
        <v>2.8300000000000001E-3</v>
      </c>
      <c r="R226" s="184">
        <f>Q226*H226</f>
        <v>0.22773293000000003</v>
      </c>
      <c r="S226" s="184">
        <v>0</v>
      </c>
      <c r="T226" s="18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6" t="s">
        <v>357</v>
      </c>
      <c r="AT226" s="186" t="s">
        <v>263</v>
      </c>
      <c r="AU226" s="186" t="s">
        <v>79</v>
      </c>
      <c r="AY226" s="19" t="s">
        <v>143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75</v>
      </c>
      <c r="BK226" s="187">
        <f>ROUND(I226*H226,2)</f>
        <v>0</v>
      </c>
      <c r="BL226" s="19" t="s">
        <v>257</v>
      </c>
      <c r="BM226" s="186" t="s">
        <v>944</v>
      </c>
    </row>
    <row r="227" spans="1:65" s="14" customFormat="1">
      <c r="B227" s="202"/>
      <c r="C227" s="203"/>
      <c r="D227" s="194" t="s">
        <v>154</v>
      </c>
      <c r="E227" s="203"/>
      <c r="F227" s="205" t="s">
        <v>1150</v>
      </c>
      <c r="G227" s="203"/>
      <c r="H227" s="206">
        <v>80.471000000000004</v>
      </c>
      <c r="I227" s="203"/>
      <c r="J227" s="203"/>
      <c r="K227" s="203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154</v>
      </c>
      <c r="AU227" s="211" t="s">
        <v>79</v>
      </c>
      <c r="AV227" s="14" t="s">
        <v>79</v>
      </c>
      <c r="AW227" s="14" t="s">
        <v>4</v>
      </c>
      <c r="AX227" s="14" t="s">
        <v>75</v>
      </c>
      <c r="AY227" s="211" t="s">
        <v>143</v>
      </c>
    </row>
    <row r="228" spans="1:65" s="2" customFormat="1" ht="16.5" customHeight="1">
      <c r="A228" s="33"/>
      <c r="B228" s="34"/>
      <c r="C228" s="176" t="s">
        <v>411</v>
      </c>
      <c r="D228" s="176" t="s">
        <v>145</v>
      </c>
      <c r="E228" s="177" t="s">
        <v>946</v>
      </c>
      <c r="F228" s="178" t="s">
        <v>947</v>
      </c>
      <c r="G228" s="179" t="s">
        <v>164</v>
      </c>
      <c r="H228" s="180">
        <v>38.613999999999997</v>
      </c>
      <c r="I228" s="366"/>
      <c r="J228" s="181">
        <f>ROUND(I228*H228,2)</f>
        <v>0</v>
      </c>
      <c r="K228" s="178" t="s">
        <v>149</v>
      </c>
      <c r="L228" s="38"/>
      <c r="M228" s="182" t="s">
        <v>17</v>
      </c>
      <c r="N228" s="183" t="s">
        <v>41</v>
      </c>
      <c r="O228" s="184">
        <v>0.115</v>
      </c>
      <c r="P228" s="184">
        <f>O228*H228</f>
        <v>4.4406099999999995</v>
      </c>
      <c r="Q228" s="184">
        <v>1.0000000000000001E-5</v>
      </c>
      <c r="R228" s="184">
        <f>Q228*H228</f>
        <v>3.8613999999999999E-4</v>
      </c>
      <c r="S228" s="184">
        <v>0</v>
      </c>
      <c r="T228" s="18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6" t="s">
        <v>257</v>
      </c>
      <c r="AT228" s="186" t="s">
        <v>145</v>
      </c>
      <c r="AU228" s="186" t="s">
        <v>79</v>
      </c>
      <c r="AY228" s="19" t="s">
        <v>143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75</v>
      </c>
      <c r="BK228" s="187">
        <f>ROUND(I228*H228,2)</f>
        <v>0</v>
      </c>
      <c r="BL228" s="19" t="s">
        <v>257</v>
      </c>
      <c r="BM228" s="186" t="s">
        <v>948</v>
      </c>
    </row>
    <row r="229" spans="1:65" s="2" customFormat="1">
      <c r="A229" s="33"/>
      <c r="B229" s="34"/>
      <c r="C229" s="35"/>
      <c r="D229" s="188" t="s">
        <v>152</v>
      </c>
      <c r="E229" s="35"/>
      <c r="F229" s="189" t="s">
        <v>949</v>
      </c>
      <c r="G229" s="35"/>
      <c r="H229" s="35"/>
      <c r="I229" s="35"/>
      <c r="J229" s="35"/>
      <c r="K229" s="35"/>
      <c r="L229" s="38"/>
      <c r="M229" s="190"/>
      <c r="N229" s="191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9" t="s">
        <v>152</v>
      </c>
      <c r="AU229" s="19" t="s">
        <v>79</v>
      </c>
    </row>
    <row r="230" spans="1:65" s="2" customFormat="1" ht="16.5" customHeight="1">
      <c r="A230" s="33"/>
      <c r="B230" s="34"/>
      <c r="C230" s="222" t="s">
        <v>416</v>
      </c>
      <c r="D230" s="222" t="s">
        <v>263</v>
      </c>
      <c r="E230" s="223" t="s">
        <v>950</v>
      </c>
      <c r="F230" s="224" t="s">
        <v>951</v>
      </c>
      <c r="G230" s="225" t="s">
        <v>164</v>
      </c>
      <c r="H230" s="226">
        <v>40.545000000000002</v>
      </c>
      <c r="I230" s="367"/>
      <c r="J230" s="227">
        <f>ROUND(I230*H230,2)</f>
        <v>0</v>
      </c>
      <c r="K230" s="224" t="s">
        <v>149</v>
      </c>
      <c r="L230" s="228"/>
      <c r="M230" s="229" t="s">
        <v>17</v>
      </c>
      <c r="N230" s="230" t="s">
        <v>41</v>
      </c>
      <c r="O230" s="184">
        <v>0</v>
      </c>
      <c r="P230" s="184">
        <f>O230*H230</f>
        <v>0</v>
      </c>
      <c r="Q230" s="184">
        <v>2.2000000000000001E-4</v>
      </c>
      <c r="R230" s="184">
        <f>Q230*H230</f>
        <v>8.9199000000000014E-3</v>
      </c>
      <c r="S230" s="184">
        <v>0</v>
      </c>
      <c r="T230" s="18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6" t="s">
        <v>357</v>
      </c>
      <c r="AT230" s="186" t="s">
        <v>263</v>
      </c>
      <c r="AU230" s="186" t="s">
        <v>79</v>
      </c>
      <c r="AY230" s="19" t="s">
        <v>143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75</v>
      </c>
      <c r="BK230" s="187">
        <f>ROUND(I230*H230,2)</f>
        <v>0</v>
      </c>
      <c r="BL230" s="19" t="s">
        <v>257</v>
      </c>
      <c r="BM230" s="186" t="s">
        <v>952</v>
      </c>
    </row>
    <row r="231" spans="1:65" s="14" customFormat="1">
      <c r="B231" s="202"/>
      <c r="C231" s="203"/>
      <c r="D231" s="194" t="s">
        <v>154</v>
      </c>
      <c r="E231" s="203"/>
      <c r="F231" s="205" t="s">
        <v>1151</v>
      </c>
      <c r="G231" s="203"/>
      <c r="H231" s="206">
        <v>40.545000000000002</v>
      </c>
      <c r="I231" s="203"/>
      <c r="J231" s="203"/>
      <c r="K231" s="203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154</v>
      </c>
      <c r="AU231" s="211" t="s">
        <v>79</v>
      </c>
      <c r="AV231" s="14" t="s">
        <v>79</v>
      </c>
      <c r="AW231" s="14" t="s">
        <v>4</v>
      </c>
      <c r="AX231" s="14" t="s">
        <v>75</v>
      </c>
      <c r="AY231" s="211" t="s">
        <v>143</v>
      </c>
    </row>
    <row r="232" spans="1:65" s="2" customFormat="1" ht="24.2" customHeight="1">
      <c r="A232" s="33"/>
      <c r="B232" s="34"/>
      <c r="C232" s="176" t="s">
        <v>421</v>
      </c>
      <c r="D232" s="176" t="s">
        <v>145</v>
      </c>
      <c r="E232" s="177" t="s">
        <v>954</v>
      </c>
      <c r="F232" s="178" t="s">
        <v>955</v>
      </c>
      <c r="G232" s="179" t="s">
        <v>875</v>
      </c>
      <c r="H232" s="180">
        <v>758.39099999999996</v>
      </c>
      <c r="I232" s="366"/>
      <c r="J232" s="181">
        <f>ROUND(I232*H232,2)</f>
        <v>0</v>
      </c>
      <c r="K232" s="178" t="s">
        <v>149</v>
      </c>
      <c r="L232" s="38"/>
      <c r="M232" s="182" t="s">
        <v>17</v>
      </c>
      <c r="N232" s="183" t="s">
        <v>41</v>
      </c>
      <c r="O232" s="184">
        <v>0</v>
      </c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86" t="s">
        <v>257</v>
      </c>
      <c r="AT232" s="186" t="s">
        <v>145</v>
      </c>
      <c r="AU232" s="186" t="s">
        <v>79</v>
      </c>
      <c r="AY232" s="19" t="s">
        <v>143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75</v>
      </c>
      <c r="BK232" s="187">
        <f>ROUND(I232*H232,2)</f>
        <v>0</v>
      </c>
      <c r="BL232" s="19" t="s">
        <v>257</v>
      </c>
      <c r="BM232" s="186" t="s">
        <v>956</v>
      </c>
    </row>
    <row r="233" spans="1:65" s="2" customFormat="1">
      <c r="A233" s="33"/>
      <c r="B233" s="34"/>
      <c r="C233" s="35"/>
      <c r="D233" s="188" t="s">
        <v>152</v>
      </c>
      <c r="E233" s="35"/>
      <c r="F233" s="189" t="s">
        <v>957</v>
      </c>
      <c r="G233" s="35"/>
      <c r="H233" s="35"/>
      <c r="I233" s="35"/>
      <c r="J233" s="35"/>
      <c r="K233" s="35"/>
      <c r="L233" s="38"/>
      <c r="M233" s="190"/>
      <c r="N233" s="191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9" t="s">
        <v>152</v>
      </c>
      <c r="AU233" s="19" t="s">
        <v>79</v>
      </c>
    </row>
    <row r="234" spans="1:65" s="12" customFormat="1" ht="22.9" customHeight="1">
      <c r="B234" s="161"/>
      <c r="C234" s="162"/>
      <c r="D234" s="163" t="s">
        <v>69</v>
      </c>
      <c r="E234" s="174" t="s">
        <v>728</v>
      </c>
      <c r="F234" s="174" t="s">
        <v>729</v>
      </c>
      <c r="G234" s="162"/>
      <c r="H234" s="162"/>
      <c r="I234" s="162"/>
      <c r="J234" s="175">
        <f>BK234</f>
        <v>0</v>
      </c>
      <c r="K234" s="162"/>
      <c r="L234" s="166"/>
      <c r="M234" s="167"/>
      <c r="N234" s="168"/>
      <c r="O234" s="168"/>
      <c r="P234" s="169">
        <f>SUM(P235:P256)</f>
        <v>31.67013</v>
      </c>
      <c r="Q234" s="168"/>
      <c r="R234" s="169">
        <f>SUM(R235:R256)</f>
        <v>7.3500000000000019E-4</v>
      </c>
      <c r="S234" s="168"/>
      <c r="T234" s="170">
        <f>SUM(T235:T256)</f>
        <v>0</v>
      </c>
      <c r="AR234" s="171" t="s">
        <v>79</v>
      </c>
      <c r="AT234" s="172" t="s">
        <v>69</v>
      </c>
      <c r="AU234" s="172" t="s">
        <v>75</v>
      </c>
      <c r="AY234" s="171" t="s">
        <v>143</v>
      </c>
      <c r="BK234" s="173">
        <f>SUM(BK235:BK256)</f>
        <v>0</v>
      </c>
    </row>
    <row r="235" spans="1:65" s="2" customFormat="1" ht="16.5" customHeight="1">
      <c r="A235" s="33"/>
      <c r="B235" s="34"/>
      <c r="C235" s="176" t="s">
        <v>425</v>
      </c>
      <c r="D235" s="176" t="s">
        <v>145</v>
      </c>
      <c r="E235" s="177" t="s">
        <v>974</v>
      </c>
      <c r="F235" s="178" t="s">
        <v>975</v>
      </c>
      <c r="G235" s="179" t="s">
        <v>158</v>
      </c>
      <c r="H235" s="180">
        <v>2.4500000000000002</v>
      </c>
      <c r="I235" s="366"/>
      <c r="J235" s="181">
        <f>ROUND(I235*H235,2)</f>
        <v>0</v>
      </c>
      <c r="K235" s="178" t="s">
        <v>149</v>
      </c>
      <c r="L235" s="38"/>
      <c r="M235" s="182" t="s">
        <v>17</v>
      </c>
      <c r="N235" s="183" t="s">
        <v>41</v>
      </c>
      <c r="O235" s="184">
        <v>0.16700000000000001</v>
      </c>
      <c r="P235" s="184">
        <f>O235*H235</f>
        <v>0.40915000000000007</v>
      </c>
      <c r="Q235" s="184">
        <v>6.0000000000000002E-5</v>
      </c>
      <c r="R235" s="184">
        <f>Q235*H235</f>
        <v>1.4700000000000002E-4</v>
      </c>
      <c r="S235" s="184">
        <v>0</v>
      </c>
      <c r="T235" s="18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6" t="s">
        <v>150</v>
      </c>
      <c r="AT235" s="186" t="s">
        <v>145</v>
      </c>
      <c r="AU235" s="186" t="s">
        <v>79</v>
      </c>
      <c r="AY235" s="19" t="s">
        <v>143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75</v>
      </c>
      <c r="BK235" s="187">
        <f>ROUND(I235*H235,2)</f>
        <v>0</v>
      </c>
      <c r="BL235" s="19" t="s">
        <v>150</v>
      </c>
      <c r="BM235" s="186" t="s">
        <v>1152</v>
      </c>
    </row>
    <row r="236" spans="1:65" s="2" customFormat="1">
      <c r="A236" s="33"/>
      <c r="B236" s="34"/>
      <c r="C236" s="35"/>
      <c r="D236" s="188" t="s">
        <v>152</v>
      </c>
      <c r="E236" s="35"/>
      <c r="F236" s="189" t="s">
        <v>977</v>
      </c>
      <c r="G236" s="35"/>
      <c r="H236" s="35"/>
      <c r="I236" s="35"/>
      <c r="J236" s="35"/>
      <c r="K236" s="35"/>
      <c r="L236" s="38"/>
      <c r="M236" s="190"/>
      <c r="N236" s="191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9" t="s">
        <v>152</v>
      </c>
      <c r="AU236" s="19" t="s">
        <v>79</v>
      </c>
    </row>
    <row r="237" spans="1:65" s="13" customFormat="1">
      <c r="B237" s="192"/>
      <c r="C237" s="193"/>
      <c r="D237" s="194" t="s">
        <v>154</v>
      </c>
      <c r="E237" s="195" t="s">
        <v>17</v>
      </c>
      <c r="F237" s="196" t="s">
        <v>978</v>
      </c>
      <c r="G237" s="193"/>
      <c r="H237" s="195" t="s">
        <v>17</v>
      </c>
      <c r="I237" s="193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154</v>
      </c>
      <c r="AU237" s="201" t="s">
        <v>79</v>
      </c>
      <c r="AV237" s="13" t="s">
        <v>75</v>
      </c>
      <c r="AW237" s="13" t="s">
        <v>31</v>
      </c>
      <c r="AX237" s="13" t="s">
        <v>70</v>
      </c>
      <c r="AY237" s="201" t="s">
        <v>143</v>
      </c>
    </row>
    <row r="238" spans="1:65" s="14" customFormat="1">
      <c r="B238" s="202"/>
      <c r="C238" s="203"/>
      <c r="D238" s="194" t="s">
        <v>154</v>
      </c>
      <c r="E238" s="204" t="s">
        <v>17</v>
      </c>
      <c r="F238" s="205" t="s">
        <v>979</v>
      </c>
      <c r="G238" s="203"/>
      <c r="H238" s="206">
        <v>2.4500000000000002</v>
      </c>
      <c r="I238" s="203"/>
      <c r="J238" s="203"/>
      <c r="K238" s="203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154</v>
      </c>
      <c r="AU238" s="211" t="s">
        <v>79</v>
      </c>
      <c r="AV238" s="14" t="s">
        <v>79</v>
      </c>
      <c r="AW238" s="14" t="s">
        <v>31</v>
      </c>
      <c r="AX238" s="14" t="s">
        <v>75</v>
      </c>
      <c r="AY238" s="211" t="s">
        <v>143</v>
      </c>
    </row>
    <row r="239" spans="1:65" s="2" customFormat="1" ht="16.5" customHeight="1">
      <c r="A239" s="33"/>
      <c r="B239" s="34"/>
      <c r="C239" s="176" t="s">
        <v>429</v>
      </c>
      <c r="D239" s="176" t="s">
        <v>145</v>
      </c>
      <c r="E239" s="177" t="s">
        <v>980</v>
      </c>
      <c r="F239" s="178" t="s">
        <v>981</v>
      </c>
      <c r="G239" s="179" t="s">
        <v>158</v>
      </c>
      <c r="H239" s="180">
        <v>48.46</v>
      </c>
      <c r="I239" s="366"/>
      <c r="J239" s="181">
        <f>ROUND(I239*H239,2)</f>
        <v>0</v>
      </c>
      <c r="K239" s="178" t="s">
        <v>149</v>
      </c>
      <c r="L239" s="38"/>
      <c r="M239" s="182" t="s">
        <v>17</v>
      </c>
      <c r="N239" s="183" t="s">
        <v>41</v>
      </c>
      <c r="O239" s="184">
        <v>0.628</v>
      </c>
      <c r="P239" s="184">
        <f>O239*H239</f>
        <v>30.432880000000001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86" t="s">
        <v>257</v>
      </c>
      <c r="AT239" s="186" t="s">
        <v>145</v>
      </c>
      <c r="AU239" s="186" t="s">
        <v>79</v>
      </c>
      <c r="AY239" s="19" t="s">
        <v>143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75</v>
      </c>
      <c r="BK239" s="187">
        <f>ROUND(I239*H239,2)</f>
        <v>0</v>
      </c>
      <c r="BL239" s="19" t="s">
        <v>257</v>
      </c>
      <c r="BM239" s="186" t="s">
        <v>982</v>
      </c>
    </row>
    <row r="240" spans="1:65" s="2" customFormat="1">
      <c r="A240" s="33"/>
      <c r="B240" s="34"/>
      <c r="C240" s="35"/>
      <c r="D240" s="188" t="s">
        <v>152</v>
      </c>
      <c r="E240" s="35"/>
      <c r="F240" s="189" t="s">
        <v>983</v>
      </c>
      <c r="G240" s="35"/>
      <c r="H240" s="35"/>
      <c r="I240" s="35"/>
      <c r="J240" s="35"/>
      <c r="K240" s="35"/>
      <c r="L240" s="38"/>
      <c r="M240" s="190"/>
      <c r="N240" s="191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9" t="s">
        <v>152</v>
      </c>
      <c r="AU240" s="19" t="s">
        <v>79</v>
      </c>
    </row>
    <row r="241" spans="1:65" s="14" customFormat="1">
      <c r="B241" s="202"/>
      <c r="C241" s="203"/>
      <c r="D241" s="194" t="s">
        <v>154</v>
      </c>
      <c r="E241" s="204" t="s">
        <v>17</v>
      </c>
      <c r="F241" s="205" t="s">
        <v>1153</v>
      </c>
      <c r="G241" s="203"/>
      <c r="H241" s="206">
        <v>67.108000000000004</v>
      </c>
      <c r="I241" s="203"/>
      <c r="J241" s="203"/>
      <c r="K241" s="203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154</v>
      </c>
      <c r="AU241" s="211" t="s">
        <v>79</v>
      </c>
      <c r="AV241" s="14" t="s">
        <v>79</v>
      </c>
      <c r="AW241" s="14" t="s">
        <v>31</v>
      </c>
      <c r="AX241" s="14" t="s">
        <v>70</v>
      </c>
      <c r="AY241" s="211" t="s">
        <v>143</v>
      </c>
    </row>
    <row r="242" spans="1:65" s="14" customFormat="1">
      <c r="B242" s="202"/>
      <c r="C242" s="203"/>
      <c r="D242" s="194" t="s">
        <v>154</v>
      </c>
      <c r="E242" s="204" t="s">
        <v>17</v>
      </c>
      <c r="F242" s="205" t="s">
        <v>996</v>
      </c>
      <c r="G242" s="203"/>
      <c r="H242" s="206">
        <v>-4.4000000000000004</v>
      </c>
      <c r="I242" s="203"/>
      <c r="J242" s="203"/>
      <c r="K242" s="203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154</v>
      </c>
      <c r="AU242" s="211" t="s">
        <v>79</v>
      </c>
      <c r="AV242" s="14" t="s">
        <v>79</v>
      </c>
      <c r="AW242" s="14" t="s">
        <v>31</v>
      </c>
      <c r="AX242" s="14" t="s">
        <v>70</v>
      </c>
      <c r="AY242" s="211" t="s">
        <v>143</v>
      </c>
    </row>
    <row r="243" spans="1:65" s="14" customFormat="1">
      <c r="B243" s="202"/>
      <c r="C243" s="203"/>
      <c r="D243" s="194" t="s">
        <v>154</v>
      </c>
      <c r="E243" s="204" t="s">
        <v>17</v>
      </c>
      <c r="F243" s="205" t="s">
        <v>1154</v>
      </c>
      <c r="G243" s="203"/>
      <c r="H243" s="206">
        <v>0.92</v>
      </c>
      <c r="I243" s="203"/>
      <c r="J243" s="203"/>
      <c r="K243" s="203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154</v>
      </c>
      <c r="AU243" s="211" t="s">
        <v>79</v>
      </c>
      <c r="AV243" s="14" t="s">
        <v>79</v>
      </c>
      <c r="AW243" s="14" t="s">
        <v>31</v>
      </c>
      <c r="AX243" s="14" t="s">
        <v>70</v>
      </c>
      <c r="AY243" s="211" t="s">
        <v>143</v>
      </c>
    </row>
    <row r="244" spans="1:65" s="14" customFormat="1">
      <c r="B244" s="202"/>
      <c r="C244" s="203"/>
      <c r="D244" s="194" t="s">
        <v>154</v>
      </c>
      <c r="E244" s="204" t="s">
        <v>17</v>
      </c>
      <c r="F244" s="205" t="s">
        <v>1155</v>
      </c>
      <c r="G244" s="203"/>
      <c r="H244" s="206">
        <v>0.4</v>
      </c>
      <c r="I244" s="203"/>
      <c r="J244" s="203"/>
      <c r="K244" s="203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154</v>
      </c>
      <c r="AU244" s="211" t="s">
        <v>79</v>
      </c>
      <c r="AV244" s="14" t="s">
        <v>79</v>
      </c>
      <c r="AW244" s="14" t="s">
        <v>31</v>
      </c>
      <c r="AX244" s="14" t="s">
        <v>70</v>
      </c>
      <c r="AY244" s="211" t="s">
        <v>143</v>
      </c>
    </row>
    <row r="245" spans="1:65" s="14" customFormat="1">
      <c r="B245" s="202"/>
      <c r="C245" s="203"/>
      <c r="D245" s="194" t="s">
        <v>154</v>
      </c>
      <c r="E245" s="204" t="s">
        <v>17</v>
      </c>
      <c r="F245" s="205" t="s">
        <v>999</v>
      </c>
      <c r="G245" s="203"/>
      <c r="H245" s="206">
        <v>-2.52</v>
      </c>
      <c r="I245" s="203"/>
      <c r="J245" s="203"/>
      <c r="K245" s="203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154</v>
      </c>
      <c r="AU245" s="211" t="s">
        <v>79</v>
      </c>
      <c r="AV245" s="14" t="s">
        <v>79</v>
      </c>
      <c r="AW245" s="14" t="s">
        <v>31</v>
      </c>
      <c r="AX245" s="14" t="s">
        <v>70</v>
      </c>
      <c r="AY245" s="211" t="s">
        <v>143</v>
      </c>
    </row>
    <row r="246" spans="1:65" s="14" customFormat="1">
      <c r="B246" s="202"/>
      <c r="C246" s="203"/>
      <c r="D246" s="194" t="s">
        <v>154</v>
      </c>
      <c r="E246" s="204" t="s">
        <v>17</v>
      </c>
      <c r="F246" s="205" t="s">
        <v>1156</v>
      </c>
      <c r="G246" s="203"/>
      <c r="H246" s="206">
        <v>-11.648</v>
      </c>
      <c r="I246" s="203"/>
      <c r="J246" s="203"/>
      <c r="K246" s="203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154</v>
      </c>
      <c r="AU246" s="211" t="s">
        <v>79</v>
      </c>
      <c r="AV246" s="14" t="s">
        <v>79</v>
      </c>
      <c r="AW246" s="14" t="s">
        <v>31</v>
      </c>
      <c r="AX246" s="14" t="s">
        <v>70</v>
      </c>
      <c r="AY246" s="211" t="s">
        <v>143</v>
      </c>
    </row>
    <row r="247" spans="1:65" s="14" customFormat="1">
      <c r="B247" s="202"/>
      <c r="C247" s="203"/>
      <c r="D247" s="194" t="s">
        <v>154</v>
      </c>
      <c r="E247" s="204" t="s">
        <v>17</v>
      </c>
      <c r="F247" s="205" t="s">
        <v>1001</v>
      </c>
      <c r="G247" s="203"/>
      <c r="H247" s="206">
        <v>0.28000000000000003</v>
      </c>
      <c r="I247" s="203"/>
      <c r="J247" s="203"/>
      <c r="K247" s="203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154</v>
      </c>
      <c r="AU247" s="211" t="s">
        <v>79</v>
      </c>
      <c r="AV247" s="14" t="s">
        <v>79</v>
      </c>
      <c r="AW247" s="14" t="s">
        <v>31</v>
      </c>
      <c r="AX247" s="14" t="s">
        <v>70</v>
      </c>
      <c r="AY247" s="211" t="s">
        <v>143</v>
      </c>
    </row>
    <row r="248" spans="1:65" s="14" customFormat="1">
      <c r="B248" s="202"/>
      <c r="C248" s="203"/>
      <c r="D248" s="194" t="s">
        <v>154</v>
      </c>
      <c r="E248" s="204" t="s">
        <v>17</v>
      </c>
      <c r="F248" s="205" t="s">
        <v>1098</v>
      </c>
      <c r="G248" s="203"/>
      <c r="H248" s="206">
        <v>-1.68</v>
      </c>
      <c r="I248" s="203"/>
      <c r="J248" s="203"/>
      <c r="K248" s="203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154</v>
      </c>
      <c r="AU248" s="211" t="s">
        <v>79</v>
      </c>
      <c r="AV248" s="14" t="s">
        <v>79</v>
      </c>
      <c r="AW248" s="14" t="s">
        <v>31</v>
      </c>
      <c r="AX248" s="14" t="s">
        <v>70</v>
      </c>
      <c r="AY248" s="211" t="s">
        <v>143</v>
      </c>
    </row>
    <row r="249" spans="1:65" s="15" customFormat="1">
      <c r="B249" s="212"/>
      <c r="C249" s="213"/>
      <c r="D249" s="194" t="s">
        <v>154</v>
      </c>
      <c r="E249" s="214" t="s">
        <v>17</v>
      </c>
      <c r="F249" s="215" t="s">
        <v>181</v>
      </c>
      <c r="G249" s="213"/>
      <c r="H249" s="216">
        <v>48.46</v>
      </c>
      <c r="I249" s="213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154</v>
      </c>
      <c r="AU249" s="221" t="s">
        <v>79</v>
      </c>
      <c r="AV249" s="15" t="s">
        <v>150</v>
      </c>
      <c r="AW249" s="15" t="s">
        <v>31</v>
      </c>
      <c r="AX249" s="15" t="s">
        <v>75</v>
      </c>
      <c r="AY249" s="221" t="s">
        <v>143</v>
      </c>
    </row>
    <row r="250" spans="1:65" s="2" customFormat="1" ht="16.5" customHeight="1">
      <c r="A250" s="33"/>
      <c r="B250" s="34"/>
      <c r="C250" s="176" t="s">
        <v>434</v>
      </c>
      <c r="D250" s="176" t="s">
        <v>145</v>
      </c>
      <c r="E250" s="177" t="s">
        <v>731</v>
      </c>
      <c r="F250" s="178" t="s">
        <v>732</v>
      </c>
      <c r="G250" s="179" t="s">
        <v>158</v>
      </c>
      <c r="H250" s="180">
        <v>2.4500000000000002</v>
      </c>
      <c r="I250" s="366"/>
      <c r="J250" s="181">
        <f>ROUND(I250*H250,2)</f>
        <v>0</v>
      </c>
      <c r="K250" s="178" t="s">
        <v>149</v>
      </c>
      <c r="L250" s="38"/>
      <c r="M250" s="182" t="s">
        <v>17</v>
      </c>
      <c r="N250" s="183" t="s">
        <v>41</v>
      </c>
      <c r="O250" s="184">
        <v>0.16600000000000001</v>
      </c>
      <c r="P250" s="184">
        <f>O250*H250</f>
        <v>0.40670000000000006</v>
      </c>
      <c r="Q250" s="184">
        <v>1.2E-4</v>
      </c>
      <c r="R250" s="184">
        <f>Q250*H250</f>
        <v>2.9400000000000004E-4</v>
      </c>
      <c r="S250" s="184">
        <v>0</v>
      </c>
      <c r="T250" s="18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86" t="s">
        <v>257</v>
      </c>
      <c r="AT250" s="186" t="s">
        <v>145</v>
      </c>
      <c r="AU250" s="186" t="s">
        <v>79</v>
      </c>
      <c r="AY250" s="19" t="s">
        <v>143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75</v>
      </c>
      <c r="BK250" s="187">
        <f>ROUND(I250*H250,2)</f>
        <v>0</v>
      </c>
      <c r="BL250" s="19" t="s">
        <v>257</v>
      </c>
      <c r="BM250" s="186" t="s">
        <v>1157</v>
      </c>
    </row>
    <row r="251" spans="1:65" s="2" customFormat="1">
      <c r="A251" s="33"/>
      <c r="B251" s="34"/>
      <c r="C251" s="35"/>
      <c r="D251" s="188" t="s">
        <v>152</v>
      </c>
      <c r="E251" s="35"/>
      <c r="F251" s="189" t="s">
        <v>734</v>
      </c>
      <c r="G251" s="35"/>
      <c r="H251" s="35"/>
      <c r="I251" s="35"/>
      <c r="J251" s="35"/>
      <c r="K251" s="35"/>
      <c r="L251" s="38"/>
      <c r="M251" s="190"/>
      <c r="N251" s="191"/>
      <c r="O251" s="63"/>
      <c r="P251" s="63"/>
      <c r="Q251" s="63"/>
      <c r="R251" s="63"/>
      <c r="S251" s="63"/>
      <c r="T251" s="64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9" t="s">
        <v>152</v>
      </c>
      <c r="AU251" s="19" t="s">
        <v>79</v>
      </c>
    </row>
    <row r="252" spans="1:65" s="2" customFormat="1" ht="16.5" customHeight="1">
      <c r="A252" s="33"/>
      <c r="B252" s="34"/>
      <c r="C252" s="176" t="s">
        <v>439</v>
      </c>
      <c r="D252" s="176" t="s">
        <v>145</v>
      </c>
      <c r="E252" s="177" t="s">
        <v>738</v>
      </c>
      <c r="F252" s="178" t="s">
        <v>739</v>
      </c>
      <c r="G252" s="179" t="s">
        <v>158</v>
      </c>
      <c r="H252" s="180">
        <v>2.4500000000000002</v>
      </c>
      <c r="I252" s="366"/>
      <c r="J252" s="181">
        <f>ROUND(I252*H252,2)</f>
        <v>0</v>
      </c>
      <c r="K252" s="178" t="s">
        <v>149</v>
      </c>
      <c r="L252" s="38"/>
      <c r="M252" s="182" t="s">
        <v>17</v>
      </c>
      <c r="N252" s="183" t="s">
        <v>41</v>
      </c>
      <c r="O252" s="184">
        <v>0.17199999999999999</v>
      </c>
      <c r="P252" s="184">
        <f>O252*H252</f>
        <v>0.4214</v>
      </c>
      <c r="Q252" s="184">
        <v>1.2E-4</v>
      </c>
      <c r="R252" s="184">
        <f>Q252*H252</f>
        <v>2.9400000000000004E-4</v>
      </c>
      <c r="S252" s="184">
        <v>0</v>
      </c>
      <c r="T252" s="18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86" t="s">
        <v>257</v>
      </c>
      <c r="AT252" s="186" t="s">
        <v>145</v>
      </c>
      <c r="AU252" s="186" t="s">
        <v>79</v>
      </c>
      <c r="AY252" s="19" t="s">
        <v>143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75</v>
      </c>
      <c r="BK252" s="187">
        <f>ROUND(I252*H252,2)</f>
        <v>0</v>
      </c>
      <c r="BL252" s="19" t="s">
        <v>257</v>
      </c>
      <c r="BM252" s="186" t="s">
        <v>1158</v>
      </c>
    </row>
    <row r="253" spans="1:65" s="2" customFormat="1">
      <c r="A253" s="33"/>
      <c r="B253" s="34"/>
      <c r="C253" s="35"/>
      <c r="D253" s="188" t="s">
        <v>152</v>
      </c>
      <c r="E253" s="35"/>
      <c r="F253" s="189" t="s">
        <v>741</v>
      </c>
      <c r="G253" s="35"/>
      <c r="H253" s="35"/>
      <c r="I253" s="35"/>
      <c r="J253" s="35"/>
      <c r="K253" s="35"/>
      <c r="L253" s="38"/>
      <c r="M253" s="190"/>
      <c r="N253" s="191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9" t="s">
        <v>152</v>
      </c>
      <c r="AU253" s="19" t="s">
        <v>79</v>
      </c>
    </row>
    <row r="254" spans="1:65" s="2" customFormat="1" ht="16.5" customHeight="1">
      <c r="A254" s="33"/>
      <c r="B254" s="34"/>
      <c r="C254" s="176" t="s">
        <v>444</v>
      </c>
      <c r="D254" s="176" t="s">
        <v>145</v>
      </c>
      <c r="E254" s="177" t="s">
        <v>742</v>
      </c>
      <c r="F254" s="178" t="s">
        <v>993</v>
      </c>
      <c r="G254" s="179" t="s">
        <v>158</v>
      </c>
      <c r="H254" s="180">
        <v>48.46</v>
      </c>
      <c r="I254" s="366"/>
      <c r="J254" s="181">
        <f>ROUND(I254*H254,2)</f>
        <v>0</v>
      </c>
      <c r="K254" s="178" t="s">
        <v>17</v>
      </c>
      <c r="L254" s="38"/>
      <c r="M254" s="182" t="s">
        <v>17</v>
      </c>
      <c r="N254" s="183" t="s">
        <v>41</v>
      </c>
      <c r="O254" s="184">
        <v>0</v>
      </c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86" t="s">
        <v>257</v>
      </c>
      <c r="AT254" s="186" t="s">
        <v>145</v>
      </c>
      <c r="AU254" s="186" t="s">
        <v>79</v>
      </c>
      <c r="AY254" s="19" t="s">
        <v>143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75</v>
      </c>
      <c r="BK254" s="187">
        <f>ROUND(I254*H254,2)</f>
        <v>0</v>
      </c>
      <c r="BL254" s="19" t="s">
        <v>257</v>
      </c>
      <c r="BM254" s="186" t="s">
        <v>994</v>
      </c>
    </row>
    <row r="255" spans="1:65" s="14" customFormat="1">
      <c r="B255" s="202"/>
      <c r="C255" s="203"/>
      <c r="D255" s="194" t="s">
        <v>154</v>
      </c>
      <c r="E255" s="204" t="s">
        <v>17</v>
      </c>
      <c r="F255" s="205" t="s">
        <v>1159</v>
      </c>
      <c r="G255" s="203"/>
      <c r="H255" s="206">
        <v>48.46</v>
      </c>
      <c r="I255" s="203"/>
      <c r="J255" s="203"/>
      <c r="K255" s="203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154</v>
      </c>
      <c r="AU255" s="211" t="s">
        <v>79</v>
      </c>
      <c r="AV255" s="14" t="s">
        <v>79</v>
      </c>
      <c r="AW255" s="14" t="s">
        <v>31</v>
      </c>
      <c r="AX255" s="14" t="s">
        <v>75</v>
      </c>
      <c r="AY255" s="211" t="s">
        <v>143</v>
      </c>
    </row>
    <row r="256" spans="1:65" s="2" customFormat="1" ht="16.5" customHeight="1">
      <c r="A256" s="33"/>
      <c r="B256" s="34"/>
      <c r="C256" s="176" t="s">
        <v>449</v>
      </c>
      <c r="D256" s="176" t="s">
        <v>145</v>
      </c>
      <c r="E256" s="177" t="s">
        <v>1002</v>
      </c>
      <c r="F256" s="178" t="s">
        <v>1003</v>
      </c>
      <c r="G256" s="179" t="s">
        <v>384</v>
      </c>
      <c r="H256" s="180">
        <v>1</v>
      </c>
      <c r="I256" s="366"/>
      <c r="J256" s="181">
        <f>ROUND(I256*H256,2)</f>
        <v>0</v>
      </c>
      <c r="K256" s="178" t="s">
        <v>17</v>
      </c>
      <c r="L256" s="38"/>
      <c r="M256" s="182" t="s">
        <v>17</v>
      </c>
      <c r="N256" s="183" t="s">
        <v>41</v>
      </c>
      <c r="O256" s="184">
        <v>0</v>
      </c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86" t="s">
        <v>257</v>
      </c>
      <c r="AT256" s="186" t="s">
        <v>145</v>
      </c>
      <c r="AU256" s="186" t="s">
        <v>79</v>
      </c>
      <c r="AY256" s="19" t="s">
        <v>143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75</v>
      </c>
      <c r="BK256" s="187">
        <f>ROUND(I256*H256,2)</f>
        <v>0</v>
      </c>
      <c r="BL256" s="19" t="s">
        <v>257</v>
      </c>
      <c r="BM256" s="186" t="s">
        <v>1004</v>
      </c>
    </row>
    <row r="257" spans="1:65" s="12" customFormat="1" ht="22.9" customHeight="1">
      <c r="B257" s="161"/>
      <c r="C257" s="162"/>
      <c r="D257" s="163" t="s">
        <v>69</v>
      </c>
      <c r="E257" s="174" t="s">
        <v>747</v>
      </c>
      <c r="F257" s="174" t="s">
        <v>748</v>
      </c>
      <c r="G257" s="162"/>
      <c r="H257" s="162"/>
      <c r="I257" s="162"/>
      <c r="J257" s="175">
        <f>BK257</f>
        <v>0</v>
      </c>
      <c r="K257" s="162"/>
      <c r="L257" s="166"/>
      <c r="M257" s="167"/>
      <c r="N257" s="168"/>
      <c r="O257" s="168"/>
      <c r="P257" s="169">
        <f>SUM(P258:P305)</f>
        <v>27.857669000000001</v>
      </c>
      <c r="Q257" s="168"/>
      <c r="R257" s="169">
        <f>SUM(R258:R305)</f>
        <v>0.13388749999999999</v>
      </c>
      <c r="S257" s="168"/>
      <c r="T257" s="170">
        <f>SUM(T258:T305)</f>
        <v>1.887807E-2</v>
      </c>
      <c r="AR257" s="171" t="s">
        <v>79</v>
      </c>
      <c r="AT257" s="172" t="s">
        <v>69</v>
      </c>
      <c r="AU257" s="172" t="s">
        <v>75</v>
      </c>
      <c r="AY257" s="171" t="s">
        <v>143</v>
      </c>
      <c r="BK257" s="173">
        <f>SUM(BK258:BK305)</f>
        <v>0</v>
      </c>
    </row>
    <row r="258" spans="1:65" s="2" customFormat="1" ht="16.5" customHeight="1">
      <c r="A258" s="33"/>
      <c r="B258" s="34"/>
      <c r="C258" s="176" t="s">
        <v>159</v>
      </c>
      <c r="D258" s="176" t="s">
        <v>145</v>
      </c>
      <c r="E258" s="177" t="s">
        <v>750</v>
      </c>
      <c r="F258" s="178" t="s">
        <v>751</v>
      </c>
      <c r="G258" s="179" t="s">
        <v>158</v>
      </c>
      <c r="H258" s="180">
        <v>60.896999999999998</v>
      </c>
      <c r="I258" s="366"/>
      <c r="J258" s="181">
        <f>ROUND(I258*H258,2)</f>
        <v>0</v>
      </c>
      <c r="K258" s="178" t="s">
        <v>149</v>
      </c>
      <c r="L258" s="38"/>
      <c r="M258" s="182" t="s">
        <v>17</v>
      </c>
      <c r="N258" s="183" t="s">
        <v>41</v>
      </c>
      <c r="O258" s="184">
        <v>7.3999999999999996E-2</v>
      </c>
      <c r="P258" s="184">
        <f>O258*H258</f>
        <v>4.5063779999999998</v>
      </c>
      <c r="Q258" s="184">
        <v>1E-3</v>
      </c>
      <c r="R258" s="184">
        <f>Q258*H258</f>
        <v>6.0897E-2</v>
      </c>
      <c r="S258" s="184">
        <v>3.1E-4</v>
      </c>
      <c r="T258" s="185">
        <f>S258*H258</f>
        <v>1.887807E-2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86" t="s">
        <v>257</v>
      </c>
      <c r="AT258" s="186" t="s">
        <v>145</v>
      </c>
      <c r="AU258" s="186" t="s">
        <v>79</v>
      </c>
      <c r="AY258" s="19" t="s">
        <v>143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75</v>
      </c>
      <c r="BK258" s="187">
        <f>ROUND(I258*H258,2)</f>
        <v>0</v>
      </c>
      <c r="BL258" s="19" t="s">
        <v>257</v>
      </c>
      <c r="BM258" s="186" t="s">
        <v>1005</v>
      </c>
    </row>
    <row r="259" spans="1:65" s="2" customFormat="1">
      <c r="A259" s="33"/>
      <c r="B259" s="34"/>
      <c r="C259" s="35"/>
      <c r="D259" s="188" t="s">
        <v>152</v>
      </c>
      <c r="E259" s="35"/>
      <c r="F259" s="189" t="s">
        <v>753</v>
      </c>
      <c r="G259" s="35"/>
      <c r="H259" s="35"/>
      <c r="I259" s="35"/>
      <c r="J259" s="35"/>
      <c r="K259" s="35"/>
      <c r="L259" s="38"/>
      <c r="M259" s="190"/>
      <c r="N259" s="191"/>
      <c r="O259" s="63"/>
      <c r="P259" s="63"/>
      <c r="Q259" s="63"/>
      <c r="R259" s="63"/>
      <c r="S259" s="63"/>
      <c r="T259" s="64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9" t="s">
        <v>152</v>
      </c>
      <c r="AU259" s="19" t="s">
        <v>79</v>
      </c>
    </row>
    <row r="260" spans="1:65" s="13" customFormat="1">
      <c r="B260" s="192"/>
      <c r="C260" s="193"/>
      <c r="D260" s="194" t="s">
        <v>154</v>
      </c>
      <c r="E260" s="195" t="s">
        <v>17</v>
      </c>
      <c r="F260" s="196" t="s">
        <v>761</v>
      </c>
      <c r="G260" s="193"/>
      <c r="H260" s="195" t="s">
        <v>17</v>
      </c>
      <c r="I260" s="193"/>
      <c r="J260" s="193"/>
      <c r="K260" s="193"/>
      <c r="L260" s="197"/>
      <c r="M260" s="198"/>
      <c r="N260" s="199"/>
      <c r="O260" s="199"/>
      <c r="P260" s="199"/>
      <c r="Q260" s="199"/>
      <c r="R260" s="199"/>
      <c r="S260" s="199"/>
      <c r="T260" s="200"/>
      <c r="AT260" s="201" t="s">
        <v>154</v>
      </c>
      <c r="AU260" s="201" t="s">
        <v>79</v>
      </c>
      <c r="AV260" s="13" t="s">
        <v>75</v>
      </c>
      <c r="AW260" s="13" t="s">
        <v>31</v>
      </c>
      <c r="AX260" s="13" t="s">
        <v>70</v>
      </c>
      <c r="AY260" s="201" t="s">
        <v>143</v>
      </c>
    </row>
    <row r="261" spans="1:65" s="14" customFormat="1">
      <c r="B261" s="202"/>
      <c r="C261" s="203"/>
      <c r="D261" s="194" t="s">
        <v>154</v>
      </c>
      <c r="E261" s="204" t="s">
        <v>17</v>
      </c>
      <c r="F261" s="205" t="s">
        <v>1160</v>
      </c>
      <c r="G261" s="203"/>
      <c r="H261" s="206">
        <v>69.724999999999994</v>
      </c>
      <c r="I261" s="203"/>
      <c r="J261" s="203"/>
      <c r="K261" s="203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154</v>
      </c>
      <c r="AU261" s="211" t="s">
        <v>79</v>
      </c>
      <c r="AV261" s="14" t="s">
        <v>79</v>
      </c>
      <c r="AW261" s="14" t="s">
        <v>31</v>
      </c>
      <c r="AX261" s="14" t="s">
        <v>70</v>
      </c>
      <c r="AY261" s="211" t="s">
        <v>143</v>
      </c>
    </row>
    <row r="262" spans="1:65" s="14" customFormat="1">
      <c r="B262" s="202"/>
      <c r="C262" s="203"/>
      <c r="D262" s="194" t="s">
        <v>154</v>
      </c>
      <c r="E262" s="204" t="s">
        <v>17</v>
      </c>
      <c r="F262" s="205" t="s">
        <v>1161</v>
      </c>
      <c r="G262" s="203"/>
      <c r="H262" s="206">
        <v>-9.9789999999999992</v>
      </c>
      <c r="I262" s="203"/>
      <c r="J262" s="203"/>
      <c r="K262" s="203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154</v>
      </c>
      <c r="AU262" s="211" t="s">
        <v>79</v>
      </c>
      <c r="AV262" s="14" t="s">
        <v>79</v>
      </c>
      <c r="AW262" s="14" t="s">
        <v>31</v>
      </c>
      <c r="AX262" s="14" t="s">
        <v>70</v>
      </c>
      <c r="AY262" s="211" t="s">
        <v>143</v>
      </c>
    </row>
    <row r="263" spans="1:65" s="14" customFormat="1">
      <c r="B263" s="202"/>
      <c r="C263" s="203"/>
      <c r="D263" s="194" t="s">
        <v>154</v>
      </c>
      <c r="E263" s="204" t="s">
        <v>17</v>
      </c>
      <c r="F263" s="205" t="s">
        <v>1008</v>
      </c>
      <c r="G263" s="203"/>
      <c r="H263" s="206">
        <v>3.5030000000000001</v>
      </c>
      <c r="I263" s="203"/>
      <c r="J263" s="203"/>
      <c r="K263" s="203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154</v>
      </c>
      <c r="AU263" s="211" t="s">
        <v>79</v>
      </c>
      <c r="AV263" s="14" t="s">
        <v>79</v>
      </c>
      <c r="AW263" s="14" t="s">
        <v>31</v>
      </c>
      <c r="AX263" s="14" t="s">
        <v>70</v>
      </c>
      <c r="AY263" s="211" t="s">
        <v>143</v>
      </c>
    </row>
    <row r="264" spans="1:65" s="14" customFormat="1">
      <c r="B264" s="202"/>
      <c r="C264" s="203"/>
      <c r="D264" s="194" t="s">
        <v>154</v>
      </c>
      <c r="E264" s="204" t="s">
        <v>17</v>
      </c>
      <c r="F264" s="205" t="s">
        <v>1009</v>
      </c>
      <c r="G264" s="203"/>
      <c r="H264" s="206">
        <v>1.5229999999999999</v>
      </c>
      <c r="I264" s="203"/>
      <c r="J264" s="203"/>
      <c r="K264" s="203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154</v>
      </c>
      <c r="AU264" s="211" t="s">
        <v>79</v>
      </c>
      <c r="AV264" s="14" t="s">
        <v>79</v>
      </c>
      <c r="AW264" s="14" t="s">
        <v>31</v>
      </c>
      <c r="AX264" s="14" t="s">
        <v>70</v>
      </c>
      <c r="AY264" s="211" t="s">
        <v>143</v>
      </c>
    </row>
    <row r="265" spans="1:65" s="14" customFormat="1">
      <c r="B265" s="202"/>
      <c r="C265" s="203"/>
      <c r="D265" s="194" t="s">
        <v>154</v>
      </c>
      <c r="E265" s="204" t="s">
        <v>17</v>
      </c>
      <c r="F265" s="205" t="s">
        <v>1162</v>
      </c>
      <c r="G265" s="203"/>
      <c r="H265" s="206">
        <v>-0.75600000000000001</v>
      </c>
      <c r="I265" s="203"/>
      <c r="J265" s="203"/>
      <c r="K265" s="203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154</v>
      </c>
      <c r="AU265" s="211" t="s">
        <v>79</v>
      </c>
      <c r="AV265" s="14" t="s">
        <v>79</v>
      </c>
      <c r="AW265" s="14" t="s">
        <v>31</v>
      </c>
      <c r="AX265" s="14" t="s">
        <v>70</v>
      </c>
      <c r="AY265" s="211" t="s">
        <v>143</v>
      </c>
    </row>
    <row r="266" spans="1:65" s="14" customFormat="1">
      <c r="B266" s="202"/>
      <c r="C266" s="203"/>
      <c r="D266" s="194" t="s">
        <v>154</v>
      </c>
      <c r="E266" s="204" t="s">
        <v>17</v>
      </c>
      <c r="F266" s="205" t="s">
        <v>1163</v>
      </c>
      <c r="G266" s="203"/>
      <c r="H266" s="206">
        <v>-3.4940000000000002</v>
      </c>
      <c r="I266" s="203"/>
      <c r="J266" s="203"/>
      <c r="K266" s="203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154</v>
      </c>
      <c r="AU266" s="211" t="s">
        <v>79</v>
      </c>
      <c r="AV266" s="14" t="s">
        <v>79</v>
      </c>
      <c r="AW266" s="14" t="s">
        <v>31</v>
      </c>
      <c r="AX266" s="14" t="s">
        <v>70</v>
      </c>
      <c r="AY266" s="211" t="s">
        <v>143</v>
      </c>
    </row>
    <row r="267" spans="1:65" s="14" customFormat="1">
      <c r="B267" s="202"/>
      <c r="C267" s="203"/>
      <c r="D267" s="194" t="s">
        <v>154</v>
      </c>
      <c r="E267" s="204" t="s">
        <v>17</v>
      </c>
      <c r="F267" s="205" t="s">
        <v>1164</v>
      </c>
      <c r="G267" s="203"/>
      <c r="H267" s="206">
        <v>0.375</v>
      </c>
      <c r="I267" s="203"/>
      <c r="J267" s="203"/>
      <c r="K267" s="203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154</v>
      </c>
      <c r="AU267" s="211" t="s">
        <v>79</v>
      </c>
      <c r="AV267" s="14" t="s">
        <v>79</v>
      </c>
      <c r="AW267" s="14" t="s">
        <v>31</v>
      </c>
      <c r="AX267" s="14" t="s">
        <v>70</v>
      </c>
      <c r="AY267" s="211" t="s">
        <v>143</v>
      </c>
    </row>
    <row r="268" spans="1:65" s="16" customFormat="1">
      <c r="B268" s="232"/>
      <c r="C268" s="233"/>
      <c r="D268" s="194" t="s">
        <v>154</v>
      </c>
      <c r="E268" s="234" t="s">
        <v>17</v>
      </c>
      <c r="F268" s="235" t="s">
        <v>760</v>
      </c>
      <c r="G268" s="233"/>
      <c r="H268" s="236">
        <v>60.896999999999991</v>
      </c>
      <c r="I268" s="233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154</v>
      </c>
      <c r="AU268" s="241" t="s">
        <v>79</v>
      </c>
      <c r="AV268" s="16" t="s">
        <v>95</v>
      </c>
      <c r="AW268" s="16" t="s">
        <v>31</v>
      </c>
      <c r="AX268" s="16" t="s">
        <v>70</v>
      </c>
      <c r="AY268" s="241" t="s">
        <v>143</v>
      </c>
    </row>
    <row r="269" spans="1:65" s="15" customFormat="1">
      <c r="B269" s="212"/>
      <c r="C269" s="213"/>
      <c r="D269" s="194" t="s">
        <v>154</v>
      </c>
      <c r="E269" s="214" t="s">
        <v>17</v>
      </c>
      <c r="F269" s="215" t="s">
        <v>181</v>
      </c>
      <c r="G269" s="213"/>
      <c r="H269" s="216">
        <v>60.896999999999991</v>
      </c>
      <c r="I269" s="213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154</v>
      </c>
      <c r="AU269" s="221" t="s">
        <v>79</v>
      </c>
      <c r="AV269" s="15" t="s">
        <v>150</v>
      </c>
      <c r="AW269" s="15" t="s">
        <v>31</v>
      </c>
      <c r="AX269" s="15" t="s">
        <v>75</v>
      </c>
      <c r="AY269" s="221" t="s">
        <v>143</v>
      </c>
    </row>
    <row r="270" spans="1:65" s="2" customFormat="1" ht="24.2" customHeight="1">
      <c r="A270" s="33"/>
      <c r="B270" s="34"/>
      <c r="C270" s="176" t="s">
        <v>457</v>
      </c>
      <c r="D270" s="176" t="s">
        <v>145</v>
      </c>
      <c r="E270" s="177" t="s">
        <v>1013</v>
      </c>
      <c r="F270" s="178" t="s">
        <v>1014</v>
      </c>
      <c r="G270" s="179" t="s">
        <v>164</v>
      </c>
      <c r="H270" s="180">
        <v>54.64</v>
      </c>
      <c r="I270" s="366"/>
      <c r="J270" s="181">
        <f>ROUND(I270*H270,2)</f>
        <v>0</v>
      </c>
      <c r="K270" s="178" t="s">
        <v>149</v>
      </c>
      <c r="L270" s="38"/>
      <c r="M270" s="182" t="s">
        <v>17</v>
      </c>
      <c r="N270" s="183" t="s">
        <v>41</v>
      </c>
      <c r="O270" s="184">
        <v>2.3E-2</v>
      </c>
      <c r="P270" s="184">
        <f>O270*H270</f>
        <v>1.2567200000000001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86" t="s">
        <v>257</v>
      </c>
      <c r="AT270" s="186" t="s">
        <v>145</v>
      </c>
      <c r="AU270" s="186" t="s">
        <v>79</v>
      </c>
      <c r="AY270" s="19" t="s">
        <v>143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75</v>
      </c>
      <c r="BK270" s="187">
        <f>ROUND(I270*H270,2)</f>
        <v>0</v>
      </c>
      <c r="BL270" s="19" t="s">
        <v>257</v>
      </c>
      <c r="BM270" s="186" t="s">
        <v>1015</v>
      </c>
    </row>
    <row r="271" spans="1:65" s="2" customFormat="1">
      <c r="A271" s="33"/>
      <c r="B271" s="34"/>
      <c r="C271" s="35"/>
      <c r="D271" s="188" t="s">
        <v>152</v>
      </c>
      <c r="E271" s="35"/>
      <c r="F271" s="189" t="s">
        <v>1016</v>
      </c>
      <c r="G271" s="35"/>
      <c r="H271" s="35"/>
      <c r="I271" s="35"/>
      <c r="J271" s="35"/>
      <c r="K271" s="35"/>
      <c r="L271" s="38"/>
      <c r="M271" s="190"/>
      <c r="N271" s="191"/>
      <c r="O271" s="63"/>
      <c r="P271" s="63"/>
      <c r="Q271" s="63"/>
      <c r="R271" s="63"/>
      <c r="S271" s="63"/>
      <c r="T271" s="64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9" t="s">
        <v>152</v>
      </c>
      <c r="AU271" s="19" t="s">
        <v>79</v>
      </c>
    </row>
    <row r="272" spans="1:65" s="13" customFormat="1">
      <c r="B272" s="192"/>
      <c r="C272" s="193"/>
      <c r="D272" s="194" t="s">
        <v>154</v>
      </c>
      <c r="E272" s="195" t="s">
        <v>17</v>
      </c>
      <c r="F272" s="196" t="s">
        <v>1017</v>
      </c>
      <c r="G272" s="193"/>
      <c r="H272" s="195" t="s">
        <v>17</v>
      </c>
      <c r="I272" s="193"/>
      <c r="J272" s="193"/>
      <c r="K272" s="193"/>
      <c r="L272" s="197"/>
      <c r="M272" s="198"/>
      <c r="N272" s="199"/>
      <c r="O272" s="199"/>
      <c r="P272" s="199"/>
      <c r="Q272" s="199"/>
      <c r="R272" s="199"/>
      <c r="S272" s="199"/>
      <c r="T272" s="200"/>
      <c r="AT272" s="201" t="s">
        <v>154</v>
      </c>
      <c r="AU272" s="201" t="s">
        <v>79</v>
      </c>
      <c r="AV272" s="13" t="s">
        <v>75</v>
      </c>
      <c r="AW272" s="13" t="s">
        <v>31</v>
      </c>
      <c r="AX272" s="13" t="s">
        <v>70</v>
      </c>
      <c r="AY272" s="201" t="s">
        <v>143</v>
      </c>
    </row>
    <row r="273" spans="1:65" s="14" customFormat="1">
      <c r="B273" s="202"/>
      <c r="C273" s="203"/>
      <c r="D273" s="194" t="s">
        <v>154</v>
      </c>
      <c r="E273" s="204" t="s">
        <v>17</v>
      </c>
      <c r="F273" s="205" t="s">
        <v>1018</v>
      </c>
      <c r="G273" s="203"/>
      <c r="H273" s="206">
        <v>43.04</v>
      </c>
      <c r="I273" s="203"/>
      <c r="J273" s="203"/>
      <c r="K273" s="203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154</v>
      </c>
      <c r="AU273" s="211" t="s">
        <v>79</v>
      </c>
      <c r="AV273" s="14" t="s">
        <v>79</v>
      </c>
      <c r="AW273" s="14" t="s">
        <v>31</v>
      </c>
      <c r="AX273" s="14" t="s">
        <v>70</v>
      </c>
      <c r="AY273" s="211" t="s">
        <v>143</v>
      </c>
    </row>
    <row r="274" spans="1:65" s="13" customFormat="1">
      <c r="B274" s="192"/>
      <c r="C274" s="193"/>
      <c r="D274" s="194" t="s">
        <v>154</v>
      </c>
      <c r="E274" s="195" t="s">
        <v>17</v>
      </c>
      <c r="F274" s="196" t="s">
        <v>1019</v>
      </c>
      <c r="G274" s="193"/>
      <c r="H274" s="195" t="s">
        <v>17</v>
      </c>
      <c r="I274" s="193"/>
      <c r="J274" s="193"/>
      <c r="K274" s="193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154</v>
      </c>
      <c r="AU274" s="201" t="s">
        <v>79</v>
      </c>
      <c r="AV274" s="13" t="s">
        <v>75</v>
      </c>
      <c r="AW274" s="13" t="s">
        <v>31</v>
      </c>
      <c r="AX274" s="13" t="s">
        <v>70</v>
      </c>
      <c r="AY274" s="201" t="s">
        <v>143</v>
      </c>
    </row>
    <row r="275" spans="1:65" s="14" customFormat="1">
      <c r="B275" s="202"/>
      <c r="C275" s="203"/>
      <c r="D275" s="194" t="s">
        <v>154</v>
      </c>
      <c r="E275" s="204" t="s">
        <v>17</v>
      </c>
      <c r="F275" s="205" t="s">
        <v>1020</v>
      </c>
      <c r="G275" s="203"/>
      <c r="H275" s="206">
        <v>11.6</v>
      </c>
      <c r="I275" s="203"/>
      <c r="J275" s="203"/>
      <c r="K275" s="203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154</v>
      </c>
      <c r="AU275" s="211" t="s">
        <v>79</v>
      </c>
      <c r="AV275" s="14" t="s">
        <v>79</v>
      </c>
      <c r="AW275" s="14" t="s">
        <v>31</v>
      </c>
      <c r="AX275" s="14" t="s">
        <v>70</v>
      </c>
      <c r="AY275" s="211" t="s">
        <v>143</v>
      </c>
    </row>
    <row r="276" spans="1:65" s="15" customFormat="1">
      <c r="B276" s="212"/>
      <c r="C276" s="213"/>
      <c r="D276" s="194" t="s">
        <v>154</v>
      </c>
      <c r="E276" s="214" t="s">
        <v>17</v>
      </c>
      <c r="F276" s="215" t="s">
        <v>181</v>
      </c>
      <c r="G276" s="213"/>
      <c r="H276" s="216">
        <v>54.64</v>
      </c>
      <c r="I276" s="213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154</v>
      </c>
      <c r="AU276" s="221" t="s">
        <v>79</v>
      </c>
      <c r="AV276" s="15" t="s">
        <v>150</v>
      </c>
      <c r="AW276" s="15" t="s">
        <v>31</v>
      </c>
      <c r="AX276" s="15" t="s">
        <v>75</v>
      </c>
      <c r="AY276" s="221" t="s">
        <v>143</v>
      </c>
    </row>
    <row r="277" spans="1:65" s="2" customFormat="1" ht="16.5" customHeight="1">
      <c r="A277" s="33"/>
      <c r="B277" s="34"/>
      <c r="C277" s="222" t="s">
        <v>165</v>
      </c>
      <c r="D277" s="222" t="s">
        <v>263</v>
      </c>
      <c r="E277" s="223" t="s">
        <v>1021</v>
      </c>
      <c r="F277" s="224" t="s">
        <v>1022</v>
      </c>
      <c r="G277" s="225" t="s">
        <v>164</v>
      </c>
      <c r="H277" s="226">
        <v>65.567999999999998</v>
      </c>
      <c r="I277" s="367"/>
      <c r="J277" s="227">
        <f>ROUND(I277*H277,2)</f>
        <v>0</v>
      </c>
      <c r="K277" s="224" t="s">
        <v>149</v>
      </c>
      <c r="L277" s="228"/>
      <c r="M277" s="229" t="s">
        <v>17</v>
      </c>
      <c r="N277" s="230" t="s">
        <v>41</v>
      </c>
      <c r="O277" s="184">
        <v>0</v>
      </c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86" t="s">
        <v>357</v>
      </c>
      <c r="AT277" s="186" t="s">
        <v>263</v>
      </c>
      <c r="AU277" s="186" t="s">
        <v>79</v>
      </c>
      <c r="AY277" s="19" t="s">
        <v>143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75</v>
      </c>
      <c r="BK277" s="187">
        <f>ROUND(I277*H277,2)</f>
        <v>0</v>
      </c>
      <c r="BL277" s="19" t="s">
        <v>257</v>
      </c>
      <c r="BM277" s="186" t="s">
        <v>1023</v>
      </c>
    </row>
    <row r="278" spans="1:65" s="14" customFormat="1">
      <c r="B278" s="202"/>
      <c r="C278" s="203"/>
      <c r="D278" s="194" t="s">
        <v>154</v>
      </c>
      <c r="E278" s="203"/>
      <c r="F278" s="205" t="s">
        <v>1024</v>
      </c>
      <c r="G278" s="203"/>
      <c r="H278" s="206">
        <v>65.567999999999998</v>
      </c>
      <c r="I278" s="203"/>
      <c r="J278" s="203"/>
      <c r="K278" s="203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154</v>
      </c>
      <c r="AU278" s="211" t="s">
        <v>79</v>
      </c>
      <c r="AV278" s="14" t="s">
        <v>79</v>
      </c>
      <c r="AW278" s="14" t="s">
        <v>4</v>
      </c>
      <c r="AX278" s="14" t="s">
        <v>75</v>
      </c>
      <c r="AY278" s="211" t="s">
        <v>143</v>
      </c>
    </row>
    <row r="279" spans="1:65" s="2" customFormat="1" ht="24.2" customHeight="1">
      <c r="A279" s="33"/>
      <c r="B279" s="34"/>
      <c r="C279" s="176" t="s">
        <v>465</v>
      </c>
      <c r="D279" s="176" t="s">
        <v>145</v>
      </c>
      <c r="E279" s="177" t="s">
        <v>1025</v>
      </c>
      <c r="F279" s="178" t="s">
        <v>1026</v>
      </c>
      <c r="G279" s="179" t="s">
        <v>158</v>
      </c>
      <c r="H279" s="180">
        <v>22.256</v>
      </c>
      <c r="I279" s="366"/>
      <c r="J279" s="181">
        <f>ROUND(I279*H279,2)</f>
        <v>0</v>
      </c>
      <c r="K279" s="178" t="s">
        <v>149</v>
      </c>
      <c r="L279" s="38"/>
      <c r="M279" s="182" t="s">
        <v>17</v>
      </c>
      <c r="N279" s="183" t="s">
        <v>41</v>
      </c>
      <c r="O279" s="184">
        <v>1.6E-2</v>
      </c>
      <c r="P279" s="184">
        <f>O279*H279</f>
        <v>0.35609600000000002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86" t="s">
        <v>257</v>
      </c>
      <c r="AT279" s="186" t="s">
        <v>145</v>
      </c>
      <c r="AU279" s="186" t="s">
        <v>79</v>
      </c>
      <c r="AY279" s="19" t="s">
        <v>143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75</v>
      </c>
      <c r="BK279" s="187">
        <f>ROUND(I279*H279,2)</f>
        <v>0</v>
      </c>
      <c r="BL279" s="19" t="s">
        <v>257</v>
      </c>
      <c r="BM279" s="186" t="s">
        <v>1027</v>
      </c>
    </row>
    <row r="280" spans="1:65" s="2" customFormat="1">
      <c r="A280" s="33"/>
      <c r="B280" s="34"/>
      <c r="C280" s="35"/>
      <c r="D280" s="188" t="s">
        <v>152</v>
      </c>
      <c r="E280" s="35"/>
      <c r="F280" s="189" t="s">
        <v>1028</v>
      </c>
      <c r="G280" s="35"/>
      <c r="H280" s="35"/>
      <c r="I280" s="35"/>
      <c r="J280" s="35"/>
      <c r="K280" s="35"/>
      <c r="L280" s="38"/>
      <c r="M280" s="190"/>
      <c r="N280" s="191"/>
      <c r="O280" s="63"/>
      <c r="P280" s="63"/>
      <c r="Q280" s="63"/>
      <c r="R280" s="63"/>
      <c r="S280" s="63"/>
      <c r="T280" s="64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9" t="s">
        <v>152</v>
      </c>
      <c r="AU280" s="19" t="s">
        <v>79</v>
      </c>
    </row>
    <row r="281" spans="1:65" s="13" customFormat="1">
      <c r="B281" s="192"/>
      <c r="C281" s="193"/>
      <c r="D281" s="194" t="s">
        <v>154</v>
      </c>
      <c r="E281" s="195" t="s">
        <v>17</v>
      </c>
      <c r="F281" s="196" t="s">
        <v>1017</v>
      </c>
      <c r="G281" s="193"/>
      <c r="H281" s="195" t="s">
        <v>17</v>
      </c>
      <c r="I281" s="193"/>
      <c r="J281" s="193"/>
      <c r="K281" s="193"/>
      <c r="L281" s="197"/>
      <c r="M281" s="198"/>
      <c r="N281" s="199"/>
      <c r="O281" s="199"/>
      <c r="P281" s="199"/>
      <c r="Q281" s="199"/>
      <c r="R281" s="199"/>
      <c r="S281" s="199"/>
      <c r="T281" s="200"/>
      <c r="AT281" s="201" t="s">
        <v>154</v>
      </c>
      <c r="AU281" s="201" t="s">
        <v>79</v>
      </c>
      <c r="AV281" s="13" t="s">
        <v>75</v>
      </c>
      <c r="AW281" s="13" t="s">
        <v>31</v>
      </c>
      <c r="AX281" s="13" t="s">
        <v>70</v>
      </c>
      <c r="AY281" s="201" t="s">
        <v>143</v>
      </c>
    </row>
    <row r="282" spans="1:65" s="14" customFormat="1">
      <c r="B282" s="202"/>
      <c r="C282" s="203"/>
      <c r="D282" s="194" t="s">
        <v>154</v>
      </c>
      <c r="E282" s="204" t="s">
        <v>17</v>
      </c>
      <c r="F282" s="205" t="s">
        <v>1029</v>
      </c>
      <c r="G282" s="203"/>
      <c r="H282" s="206">
        <v>18.655999999999999</v>
      </c>
      <c r="I282" s="203"/>
      <c r="J282" s="203"/>
      <c r="K282" s="203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154</v>
      </c>
      <c r="AU282" s="211" t="s">
        <v>79</v>
      </c>
      <c r="AV282" s="14" t="s">
        <v>79</v>
      </c>
      <c r="AW282" s="14" t="s">
        <v>31</v>
      </c>
      <c r="AX282" s="14" t="s">
        <v>70</v>
      </c>
      <c r="AY282" s="211" t="s">
        <v>143</v>
      </c>
    </row>
    <row r="283" spans="1:65" s="13" customFormat="1">
      <c r="B283" s="192"/>
      <c r="C283" s="193"/>
      <c r="D283" s="194" t="s">
        <v>154</v>
      </c>
      <c r="E283" s="195" t="s">
        <v>17</v>
      </c>
      <c r="F283" s="196" t="s">
        <v>1019</v>
      </c>
      <c r="G283" s="193"/>
      <c r="H283" s="195" t="s">
        <v>17</v>
      </c>
      <c r="I283" s="193"/>
      <c r="J283" s="193"/>
      <c r="K283" s="193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154</v>
      </c>
      <c r="AU283" s="201" t="s">
        <v>79</v>
      </c>
      <c r="AV283" s="13" t="s">
        <v>75</v>
      </c>
      <c r="AW283" s="13" t="s">
        <v>31</v>
      </c>
      <c r="AX283" s="13" t="s">
        <v>70</v>
      </c>
      <c r="AY283" s="201" t="s">
        <v>143</v>
      </c>
    </row>
    <row r="284" spans="1:65" s="14" customFormat="1">
      <c r="B284" s="202"/>
      <c r="C284" s="203"/>
      <c r="D284" s="194" t="s">
        <v>154</v>
      </c>
      <c r="E284" s="204" t="s">
        <v>17</v>
      </c>
      <c r="F284" s="205" t="s">
        <v>1030</v>
      </c>
      <c r="G284" s="203"/>
      <c r="H284" s="206">
        <v>3.6</v>
      </c>
      <c r="I284" s="203"/>
      <c r="J284" s="203"/>
      <c r="K284" s="203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154</v>
      </c>
      <c r="AU284" s="211" t="s">
        <v>79</v>
      </c>
      <c r="AV284" s="14" t="s">
        <v>79</v>
      </c>
      <c r="AW284" s="14" t="s">
        <v>31</v>
      </c>
      <c r="AX284" s="14" t="s">
        <v>70</v>
      </c>
      <c r="AY284" s="211" t="s">
        <v>143</v>
      </c>
    </row>
    <row r="285" spans="1:65" s="15" customFormat="1">
      <c r="B285" s="212"/>
      <c r="C285" s="213"/>
      <c r="D285" s="194" t="s">
        <v>154</v>
      </c>
      <c r="E285" s="214" t="s">
        <v>17</v>
      </c>
      <c r="F285" s="215" t="s">
        <v>181</v>
      </c>
      <c r="G285" s="213"/>
      <c r="H285" s="216">
        <v>22.256</v>
      </c>
      <c r="I285" s="213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154</v>
      </c>
      <c r="AU285" s="221" t="s">
        <v>79</v>
      </c>
      <c r="AV285" s="15" t="s">
        <v>150</v>
      </c>
      <c r="AW285" s="15" t="s">
        <v>31</v>
      </c>
      <c r="AX285" s="15" t="s">
        <v>75</v>
      </c>
      <c r="AY285" s="221" t="s">
        <v>143</v>
      </c>
    </row>
    <row r="286" spans="1:65" s="2" customFormat="1" ht="16.5" customHeight="1">
      <c r="A286" s="33"/>
      <c r="B286" s="34"/>
      <c r="C286" s="222" t="s">
        <v>470</v>
      </c>
      <c r="D286" s="222" t="s">
        <v>263</v>
      </c>
      <c r="E286" s="223" t="s">
        <v>1031</v>
      </c>
      <c r="F286" s="224" t="s">
        <v>1032</v>
      </c>
      <c r="G286" s="225" t="s">
        <v>158</v>
      </c>
      <c r="H286" s="226">
        <v>26.707000000000001</v>
      </c>
      <c r="I286" s="367"/>
      <c r="J286" s="227">
        <f>ROUND(I286*H286,2)</f>
        <v>0</v>
      </c>
      <c r="K286" s="224" t="s">
        <v>149</v>
      </c>
      <c r="L286" s="228"/>
      <c r="M286" s="229" t="s">
        <v>17</v>
      </c>
      <c r="N286" s="230" t="s">
        <v>41</v>
      </c>
      <c r="O286" s="184">
        <v>0</v>
      </c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86" t="s">
        <v>357</v>
      </c>
      <c r="AT286" s="186" t="s">
        <v>263</v>
      </c>
      <c r="AU286" s="186" t="s">
        <v>79</v>
      </c>
      <c r="AY286" s="19" t="s">
        <v>143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75</v>
      </c>
      <c r="BK286" s="187">
        <f>ROUND(I286*H286,2)</f>
        <v>0</v>
      </c>
      <c r="BL286" s="19" t="s">
        <v>257</v>
      </c>
      <c r="BM286" s="186" t="s">
        <v>1033</v>
      </c>
    </row>
    <row r="287" spans="1:65" s="14" customFormat="1">
      <c r="B287" s="202"/>
      <c r="C287" s="203"/>
      <c r="D287" s="194" t="s">
        <v>154</v>
      </c>
      <c r="E287" s="203"/>
      <c r="F287" s="205" t="s">
        <v>1034</v>
      </c>
      <c r="G287" s="203"/>
      <c r="H287" s="206">
        <v>26.707000000000001</v>
      </c>
      <c r="I287" s="203"/>
      <c r="J287" s="203"/>
      <c r="K287" s="203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154</v>
      </c>
      <c r="AU287" s="211" t="s">
        <v>79</v>
      </c>
      <c r="AV287" s="14" t="s">
        <v>79</v>
      </c>
      <c r="AW287" s="14" t="s">
        <v>4</v>
      </c>
      <c r="AX287" s="14" t="s">
        <v>75</v>
      </c>
      <c r="AY287" s="211" t="s">
        <v>143</v>
      </c>
    </row>
    <row r="288" spans="1:65" s="2" customFormat="1" ht="16.5" customHeight="1">
      <c r="A288" s="33"/>
      <c r="B288" s="34"/>
      <c r="C288" s="176" t="s">
        <v>474</v>
      </c>
      <c r="D288" s="176" t="s">
        <v>145</v>
      </c>
      <c r="E288" s="177" t="s">
        <v>763</v>
      </c>
      <c r="F288" s="178" t="s">
        <v>1035</v>
      </c>
      <c r="G288" s="179" t="s">
        <v>158</v>
      </c>
      <c r="H288" s="180">
        <v>158.67500000000001</v>
      </c>
      <c r="I288" s="366"/>
      <c r="J288" s="181">
        <f>ROUND(I288*H288,2)</f>
        <v>0</v>
      </c>
      <c r="K288" s="178" t="s">
        <v>149</v>
      </c>
      <c r="L288" s="38"/>
      <c r="M288" s="182" t="s">
        <v>17</v>
      </c>
      <c r="N288" s="183" t="s">
        <v>41</v>
      </c>
      <c r="O288" s="184">
        <v>3.3000000000000002E-2</v>
      </c>
      <c r="P288" s="184">
        <f>O288*H288</f>
        <v>5.2362750000000009</v>
      </c>
      <c r="Q288" s="184">
        <v>2.0000000000000001E-4</v>
      </c>
      <c r="R288" s="184">
        <f>Q288*H288</f>
        <v>3.1735000000000006E-2</v>
      </c>
      <c r="S288" s="184">
        <v>0</v>
      </c>
      <c r="T288" s="18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86" t="s">
        <v>257</v>
      </c>
      <c r="AT288" s="186" t="s">
        <v>145</v>
      </c>
      <c r="AU288" s="186" t="s">
        <v>79</v>
      </c>
      <c r="AY288" s="19" t="s">
        <v>143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75</v>
      </c>
      <c r="BK288" s="187">
        <f>ROUND(I288*H288,2)</f>
        <v>0</v>
      </c>
      <c r="BL288" s="19" t="s">
        <v>257</v>
      </c>
      <c r="BM288" s="186" t="s">
        <v>1036</v>
      </c>
    </row>
    <row r="289" spans="1:65" s="2" customFormat="1">
      <c r="A289" s="33"/>
      <c r="B289" s="34"/>
      <c r="C289" s="35"/>
      <c r="D289" s="188" t="s">
        <v>152</v>
      </c>
      <c r="E289" s="35"/>
      <c r="F289" s="189" t="s">
        <v>766</v>
      </c>
      <c r="G289" s="35"/>
      <c r="H289" s="35"/>
      <c r="I289" s="35"/>
      <c r="J289" s="35"/>
      <c r="K289" s="35"/>
      <c r="L289" s="38"/>
      <c r="M289" s="190"/>
      <c r="N289" s="191"/>
      <c r="O289" s="63"/>
      <c r="P289" s="63"/>
      <c r="Q289" s="63"/>
      <c r="R289" s="63"/>
      <c r="S289" s="63"/>
      <c r="T289" s="64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9" t="s">
        <v>152</v>
      </c>
      <c r="AU289" s="19" t="s">
        <v>79</v>
      </c>
    </row>
    <row r="290" spans="1:65" s="13" customFormat="1">
      <c r="B290" s="192"/>
      <c r="C290" s="193"/>
      <c r="D290" s="194" t="s">
        <v>154</v>
      </c>
      <c r="E290" s="195" t="s">
        <v>17</v>
      </c>
      <c r="F290" s="196" t="s">
        <v>1113</v>
      </c>
      <c r="G290" s="193"/>
      <c r="H290" s="195" t="s">
        <v>17</v>
      </c>
      <c r="I290" s="193"/>
      <c r="J290" s="193"/>
      <c r="K290" s="193"/>
      <c r="L290" s="197"/>
      <c r="M290" s="198"/>
      <c r="N290" s="199"/>
      <c r="O290" s="199"/>
      <c r="P290" s="199"/>
      <c r="Q290" s="199"/>
      <c r="R290" s="199"/>
      <c r="S290" s="199"/>
      <c r="T290" s="200"/>
      <c r="AT290" s="201" t="s">
        <v>154</v>
      </c>
      <c r="AU290" s="201" t="s">
        <v>79</v>
      </c>
      <c r="AV290" s="13" t="s">
        <v>75</v>
      </c>
      <c r="AW290" s="13" t="s">
        <v>31</v>
      </c>
      <c r="AX290" s="13" t="s">
        <v>70</v>
      </c>
      <c r="AY290" s="201" t="s">
        <v>143</v>
      </c>
    </row>
    <row r="291" spans="1:65" s="14" customFormat="1">
      <c r="B291" s="202"/>
      <c r="C291" s="203"/>
      <c r="D291" s="194" t="s">
        <v>154</v>
      </c>
      <c r="E291" s="204" t="s">
        <v>17</v>
      </c>
      <c r="F291" s="205" t="s">
        <v>1123</v>
      </c>
      <c r="G291" s="203"/>
      <c r="H291" s="206">
        <v>35.018999999999998</v>
      </c>
      <c r="I291" s="203"/>
      <c r="J291" s="203"/>
      <c r="K291" s="203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154</v>
      </c>
      <c r="AU291" s="211" t="s">
        <v>79</v>
      </c>
      <c r="AV291" s="14" t="s">
        <v>79</v>
      </c>
      <c r="AW291" s="14" t="s">
        <v>31</v>
      </c>
      <c r="AX291" s="14" t="s">
        <v>70</v>
      </c>
      <c r="AY291" s="211" t="s">
        <v>143</v>
      </c>
    </row>
    <row r="292" spans="1:65" s="14" customFormat="1">
      <c r="B292" s="202"/>
      <c r="C292" s="203"/>
      <c r="D292" s="194" t="s">
        <v>154</v>
      </c>
      <c r="E292" s="204" t="s">
        <v>17</v>
      </c>
      <c r="F292" s="205" t="s">
        <v>1124</v>
      </c>
      <c r="G292" s="203"/>
      <c r="H292" s="206">
        <v>36.659999999999997</v>
      </c>
      <c r="I292" s="203"/>
      <c r="J292" s="203"/>
      <c r="K292" s="203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154</v>
      </c>
      <c r="AU292" s="211" t="s">
        <v>79</v>
      </c>
      <c r="AV292" s="14" t="s">
        <v>79</v>
      </c>
      <c r="AW292" s="14" t="s">
        <v>31</v>
      </c>
      <c r="AX292" s="14" t="s">
        <v>70</v>
      </c>
      <c r="AY292" s="211" t="s">
        <v>143</v>
      </c>
    </row>
    <row r="293" spans="1:65" s="16" customFormat="1">
      <c r="B293" s="232"/>
      <c r="C293" s="233"/>
      <c r="D293" s="194" t="s">
        <v>154</v>
      </c>
      <c r="E293" s="234" t="s">
        <v>17</v>
      </c>
      <c r="F293" s="235" t="s">
        <v>760</v>
      </c>
      <c r="G293" s="233"/>
      <c r="H293" s="236">
        <v>71.679000000000002</v>
      </c>
      <c r="I293" s="233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154</v>
      </c>
      <c r="AU293" s="241" t="s">
        <v>79</v>
      </c>
      <c r="AV293" s="16" t="s">
        <v>95</v>
      </c>
      <c r="AW293" s="16" t="s">
        <v>31</v>
      </c>
      <c r="AX293" s="16" t="s">
        <v>70</v>
      </c>
      <c r="AY293" s="241" t="s">
        <v>143</v>
      </c>
    </row>
    <row r="294" spans="1:65" s="13" customFormat="1">
      <c r="B294" s="192"/>
      <c r="C294" s="193"/>
      <c r="D294" s="194" t="s">
        <v>154</v>
      </c>
      <c r="E294" s="195" t="s">
        <v>17</v>
      </c>
      <c r="F294" s="196" t="s">
        <v>761</v>
      </c>
      <c r="G294" s="193"/>
      <c r="H294" s="195" t="s">
        <v>17</v>
      </c>
      <c r="I294" s="193"/>
      <c r="J294" s="193"/>
      <c r="K294" s="193"/>
      <c r="L294" s="197"/>
      <c r="M294" s="198"/>
      <c r="N294" s="199"/>
      <c r="O294" s="199"/>
      <c r="P294" s="199"/>
      <c r="Q294" s="199"/>
      <c r="R294" s="199"/>
      <c r="S294" s="199"/>
      <c r="T294" s="200"/>
      <c r="AT294" s="201" t="s">
        <v>154</v>
      </c>
      <c r="AU294" s="201" t="s">
        <v>79</v>
      </c>
      <c r="AV294" s="13" t="s">
        <v>75</v>
      </c>
      <c r="AW294" s="13" t="s">
        <v>31</v>
      </c>
      <c r="AX294" s="13" t="s">
        <v>70</v>
      </c>
      <c r="AY294" s="201" t="s">
        <v>143</v>
      </c>
    </row>
    <row r="295" spans="1:65" s="14" customFormat="1">
      <c r="B295" s="202"/>
      <c r="C295" s="203"/>
      <c r="D295" s="194" t="s">
        <v>154</v>
      </c>
      <c r="E295" s="204" t="s">
        <v>17</v>
      </c>
      <c r="F295" s="205" t="s">
        <v>1165</v>
      </c>
      <c r="G295" s="203"/>
      <c r="H295" s="206">
        <v>99.606999999999999</v>
      </c>
      <c r="I295" s="203"/>
      <c r="J295" s="203"/>
      <c r="K295" s="203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154</v>
      </c>
      <c r="AU295" s="211" t="s">
        <v>79</v>
      </c>
      <c r="AV295" s="14" t="s">
        <v>79</v>
      </c>
      <c r="AW295" s="14" t="s">
        <v>31</v>
      </c>
      <c r="AX295" s="14" t="s">
        <v>70</v>
      </c>
      <c r="AY295" s="211" t="s">
        <v>143</v>
      </c>
    </row>
    <row r="296" spans="1:65" s="14" customFormat="1">
      <c r="B296" s="202"/>
      <c r="C296" s="203"/>
      <c r="D296" s="194" t="s">
        <v>154</v>
      </c>
      <c r="E296" s="204" t="s">
        <v>17</v>
      </c>
      <c r="F296" s="205" t="s">
        <v>1039</v>
      </c>
      <c r="G296" s="203"/>
      <c r="H296" s="206">
        <v>-14.256</v>
      </c>
      <c r="I296" s="203"/>
      <c r="J296" s="203"/>
      <c r="K296" s="203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154</v>
      </c>
      <c r="AU296" s="211" t="s">
        <v>79</v>
      </c>
      <c r="AV296" s="14" t="s">
        <v>79</v>
      </c>
      <c r="AW296" s="14" t="s">
        <v>31</v>
      </c>
      <c r="AX296" s="14" t="s">
        <v>70</v>
      </c>
      <c r="AY296" s="211" t="s">
        <v>143</v>
      </c>
    </row>
    <row r="297" spans="1:65" s="14" customFormat="1">
      <c r="B297" s="202"/>
      <c r="C297" s="203"/>
      <c r="D297" s="194" t="s">
        <v>154</v>
      </c>
      <c r="E297" s="204" t="s">
        <v>17</v>
      </c>
      <c r="F297" s="205" t="s">
        <v>1040</v>
      </c>
      <c r="G297" s="203"/>
      <c r="H297" s="206">
        <v>5.0049999999999999</v>
      </c>
      <c r="I297" s="203"/>
      <c r="J297" s="203"/>
      <c r="K297" s="203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154</v>
      </c>
      <c r="AU297" s="211" t="s">
        <v>79</v>
      </c>
      <c r="AV297" s="14" t="s">
        <v>79</v>
      </c>
      <c r="AW297" s="14" t="s">
        <v>31</v>
      </c>
      <c r="AX297" s="14" t="s">
        <v>70</v>
      </c>
      <c r="AY297" s="211" t="s">
        <v>143</v>
      </c>
    </row>
    <row r="298" spans="1:65" s="14" customFormat="1">
      <c r="B298" s="202"/>
      <c r="C298" s="203"/>
      <c r="D298" s="194" t="s">
        <v>154</v>
      </c>
      <c r="E298" s="204" t="s">
        <v>17</v>
      </c>
      <c r="F298" s="205" t="s">
        <v>1041</v>
      </c>
      <c r="G298" s="203"/>
      <c r="H298" s="206">
        <v>2.1760000000000002</v>
      </c>
      <c r="I298" s="203"/>
      <c r="J298" s="203"/>
      <c r="K298" s="203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154</v>
      </c>
      <c r="AU298" s="211" t="s">
        <v>79</v>
      </c>
      <c r="AV298" s="14" t="s">
        <v>79</v>
      </c>
      <c r="AW298" s="14" t="s">
        <v>31</v>
      </c>
      <c r="AX298" s="14" t="s">
        <v>70</v>
      </c>
      <c r="AY298" s="211" t="s">
        <v>143</v>
      </c>
    </row>
    <row r="299" spans="1:65" s="14" customFormat="1">
      <c r="B299" s="202"/>
      <c r="C299" s="203"/>
      <c r="D299" s="194" t="s">
        <v>154</v>
      </c>
      <c r="E299" s="204" t="s">
        <v>17</v>
      </c>
      <c r="F299" s="205" t="s">
        <v>1166</v>
      </c>
      <c r="G299" s="203"/>
      <c r="H299" s="206">
        <v>-1.08</v>
      </c>
      <c r="I299" s="203"/>
      <c r="J299" s="203"/>
      <c r="K299" s="203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154</v>
      </c>
      <c r="AU299" s="211" t="s">
        <v>79</v>
      </c>
      <c r="AV299" s="14" t="s">
        <v>79</v>
      </c>
      <c r="AW299" s="14" t="s">
        <v>31</v>
      </c>
      <c r="AX299" s="14" t="s">
        <v>70</v>
      </c>
      <c r="AY299" s="211" t="s">
        <v>143</v>
      </c>
    </row>
    <row r="300" spans="1:65" s="14" customFormat="1">
      <c r="B300" s="202"/>
      <c r="C300" s="203"/>
      <c r="D300" s="194" t="s">
        <v>154</v>
      </c>
      <c r="E300" s="204" t="s">
        <v>17</v>
      </c>
      <c r="F300" s="205" t="s">
        <v>1167</v>
      </c>
      <c r="G300" s="203"/>
      <c r="H300" s="206">
        <v>-4.992</v>
      </c>
      <c r="I300" s="203"/>
      <c r="J300" s="203"/>
      <c r="K300" s="203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154</v>
      </c>
      <c r="AU300" s="211" t="s">
        <v>79</v>
      </c>
      <c r="AV300" s="14" t="s">
        <v>79</v>
      </c>
      <c r="AW300" s="14" t="s">
        <v>31</v>
      </c>
      <c r="AX300" s="14" t="s">
        <v>70</v>
      </c>
      <c r="AY300" s="211" t="s">
        <v>143</v>
      </c>
    </row>
    <row r="301" spans="1:65" s="14" customFormat="1">
      <c r="B301" s="202"/>
      <c r="C301" s="203"/>
      <c r="D301" s="194" t="s">
        <v>154</v>
      </c>
      <c r="E301" s="204" t="s">
        <v>17</v>
      </c>
      <c r="F301" s="205" t="s">
        <v>1168</v>
      </c>
      <c r="G301" s="203"/>
      <c r="H301" s="206">
        <v>0.53600000000000003</v>
      </c>
      <c r="I301" s="203"/>
      <c r="J301" s="203"/>
      <c r="K301" s="203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154</v>
      </c>
      <c r="AU301" s="211" t="s">
        <v>79</v>
      </c>
      <c r="AV301" s="14" t="s">
        <v>79</v>
      </c>
      <c r="AW301" s="14" t="s">
        <v>31</v>
      </c>
      <c r="AX301" s="14" t="s">
        <v>70</v>
      </c>
      <c r="AY301" s="211" t="s">
        <v>143</v>
      </c>
    </row>
    <row r="302" spans="1:65" s="16" customFormat="1">
      <c r="B302" s="232"/>
      <c r="C302" s="233"/>
      <c r="D302" s="194" t="s">
        <v>154</v>
      </c>
      <c r="E302" s="234" t="s">
        <v>17</v>
      </c>
      <c r="F302" s="235" t="s">
        <v>760</v>
      </c>
      <c r="G302" s="233"/>
      <c r="H302" s="236">
        <v>86.995999999999995</v>
      </c>
      <c r="I302" s="233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154</v>
      </c>
      <c r="AU302" s="241" t="s">
        <v>79</v>
      </c>
      <c r="AV302" s="16" t="s">
        <v>95</v>
      </c>
      <c r="AW302" s="16" t="s">
        <v>31</v>
      </c>
      <c r="AX302" s="16" t="s">
        <v>70</v>
      </c>
      <c r="AY302" s="241" t="s">
        <v>143</v>
      </c>
    </row>
    <row r="303" spans="1:65" s="15" customFormat="1">
      <c r="B303" s="212"/>
      <c r="C303" s="213"/>
      <c r="D303" s="194" t="s">
        <v>154</v>
      </c>
      <c r="E303" s="214" t="s">
        <v>17</v>
      </c>
      <c r="F303" s="215" t="s">
        <v>181</v>
      </c>
      <c r="G303" s="213"/>
      <c r="H303" s="216">
        <v>158.67499999999998</v>
      </c>
      <c r="I303" s="213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154</v>
      </c>
      <c r="AU303" s="221" t="s">
        <v>79</v>
      </c>
      <c r="AV303" s="15" t="s">
        <v>150</v>
      </c>
      <c r="AW303" s="15" t="s">
        <v>31</v>
      </c>
      <c r="AX303" s="15" t="s">
        <v>75</v>
      </c>
      <c r="AY303" s="221" t="s">
        <v>143</v>
      </c>
    </row>
    <row r="304" spans="1:65" s="2" customFormat="1" ht="24.2" customHeight="1">
      <c r="A304" s="33"/>
      <c r="B304" s="34"/>
      <c r="C304" s="176" t="s">
        <v>479</v>
      </c>
      <c r="D304" s="176" t="s">
        <v>145</v>
      </c>
      <c r="E304" s="177" t="s">
        <v>770</v>
      </c>
      <c r="F304" s="178" t="s">
        <v>771</v>
      </c>
      <c r="G304" s="179" t="s">
        <v>158</v>
      </c>
      <c r="H304" s="180">
        <v>158.67500000000001</v>
      </c>
      <c r="I304" s="366"/>
      <c r="J304" s="181">
        <f>ROUND(I304*H304,2)</f>
        <v>0</v>
      </c>
      <c r="K304" s="178" t="s">
        <v>149</v>
      </c>
      <c r="L304" s="38"/>
      <c r="M304" s="182" t="s">
        <v>17</v>
      </c>
      <c r="N304" s="183" t="s">
        <v>41</v>
      </c>
      <c r="O304" s="184">
        <v>0.104</v>
      </c>
      <c r="P304" s="184">
        <f>O304*H304</f>
        <v>16.502200000000002</v>
      </c>
      <c r="Q304" s="184">
        <v>2.5999999999999998E-4</v>
      </c>
      <c r="R304" s="184">
        <f>Q304*H304</f>
        <v>4.1255500000000001E-2</v>
      </c>
      <c r="S304" s="184">
        <v>0</v>
      </c>
      <c r="T304" s="18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86" t="s">
        <v>257</v>
      </c>
      <c r="AT304" s="186" t="s">
        <v>145</v>
      </c>
      <c r="AU304" s="186" t="s">
        <v>79</v>
      </c>
      <c r="AY304" s="19" t="s">
        <v>143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75</v>
      </c>
      <c r="BK304" s="187">
        <f>ROUND(I304*H304,2)</f>
        <v>0</v>
      </c>
      <c r="BL304" s="19" t="s">
        <v>257</v>
      </c>
      <c r="BM304" s="186" t="s">
        <v>1046</v>
      </c>
    </row>
    <row r="305" spans="1:65" s="2" customFormat="1">
      <c r="A305" s="33"/>
      <c r="B305" s="34"/>
      <c r="C305" s="35"/>
      <c r="D305" s="188" t="s">
        <v>152</v>
      </c>
      <c r="E305" s="35"/>
      <c r="F305" s="189" t="s">
        <v>773</v>
      </c>
      <c r="G305" s="35"/>
      <c r="H305" s="35"/>
      <c r="I305" s="35"/>
      <c r="J305" s="35"/>
      <c r="K305" s="35"/>
      <c r="L305" s="38"/>
      <c r="M305" s="190"/>
      <c r="N305" s="191"/>
      <c r="O305" s="63"/>
      <c r="P305" s="63"/>
      <c r="Q305" s="63"/>
      <c r="R305" s="63"/>
      <c r="S305" s="63"/>
      <c r="T305" s="64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9" t="s">
        <v>152</v>
      </c>
      <c r="AU305" s="19" t="s">
        <v>79</v>
      </c>
    </row>
    <row r="306" spans="1:65" s="12" customFormat="1" ht="22.9" customHeight="1">
      <c r="B306" s="161"/>
      <c r="C306" s="334"/>
      <c r="D306" s="335"/>
      <c r="E306" s="336"/>
      <c r="F306" s="336"/>
      <c r="G306" s="334"/>
      <c r="H306" s="334"/>
      <c r="I306" s="334"/>
      <c r="J306" s="337"/>
      <c r="K306" s="338"/>
      <c r="L306" s="166"/>
      <c r="M306" s="167"/>
      <c r="N306" s="168"/>
      <c r="O306" s="168"/>
      <c r="P306" s="169"/>
      <c r="Q306" s="168"/>
      <c r="R306" s="169"/>
      <c r="S306" s="168"/>
      <c r="T306" s="170"/>
      <c r="AR306" s="171"/>
      <c r="AT306" s="172"/>
      <c r="AU306" s="172"/>
      <c r="AY306" s="171"/>
      <c r="BK306" s="173"/>
    </row>
    <row r="307" spans="1:65" s="2" customFormat="1" ht="16.5" customHeight="1">
      <c r="A307" s="33"/>
      <c r="B307" s="34"/>
      <c r="C307" s="339"/>
      <c r="D307" s="339"/>
      <c r="E307" s="340"/>
      <c r="F307" s="341"/>
      <c r="G307" s="342"/>
      <c r="H307" s="343"/>
      <c r="I307" s="344"/>
      <c r="J307" s="344"/>
      <c r="K307" s="345"/>
      <c r="L307" s="38"/>
      <c r="M307" s="182"/>
      <c r="N307" s="183"/>
      <c r="O307" s="184"/>
      <c r="P307" s="184"/>
      <c r="Q307" s="184"/>
      <c r="R307" s="184"/>
      <c r="S307" s="184"/>
      <c r="T307" s="185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86"/>
      <c r="AT307" s="186"/>
      <c r="AU307" s="186"/>
      <c r="AY307" s="19"/>
      <c r="BE307" s="187"/>
      <c r="BF307" s="187"/>
      <c r="BG307" s="187"/>
      <c r="BH307" s="187"/>
      <c r="BI307" s="187"/>
      <c r="BJ307" s="19"/>
      <c r="BK307" s="187"/>
      <c r="BL307" s="19"/>
      <c r="BM307" s="186"/>
    </row>
    <row r="308" spans="1:65" s="2" customFormat="1" ht="16.5" customHeight="1">
      <c r="A308" s="33"/>
      <c r="B308" s="34"/>
      <c r="C308" s="339"/>
      <c r="D308" s="339"/>
      <c r="E308" s="340"/>
      <c r="F308" s="341"/>
      <c r="G308" s="342"/>
      <c r="H308" s="343"/>
      <c r="I308" s="344"/>
      <c r="J308" s="344"/>
      <c r="K308" s="345"/>
      <c r="L308" s="38"/>
      <c r="M308" s="182"/>
      <c r="N308" s="183"/>
      <c r="O308" s="184"/>
      <c r="P308" s="184"/>
      <c r="Q308" s="184"/>
      <c r="R308" s="184"/>
      <c r="S308" s="184"/>
      <c r="T308" s="185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86"/>
      <c r="AT308" s="186"/>
      <c r="AU308" s="186"/>
      <c r="AY308" s="19"/>
      <c r="BE308" s="187"/>
      <c r="BF308" s="187"/>
      <c r="BG308" s="187"/>
      <c r="BH308" s="187"/>
      <c r="BI308" s="187"/>
      <c r="BJ308" s="19"/>
      <c r="BK308" s="187"/>
      <c r="BL308" s="19"/>
      <c r="BM308" s="186"/>
    </row>
    <row r="309" spans="1:65" s="2" customFormat="1" ht="16.5" customHeight="1">
      <c r="A309" s="33"/>
      <c r="B309" s="34"/>
      <c r="C309" s="346"/>
      <c r="D309" s="346"/>
      <c r="E309" s="347"/>
      <c r="F309" s="348"/>
      <c r="G309" s="349"/>
      <c r="H309" s="350"/>
      <c r="I309" s="351"/>
      <c r="J309" s="351"/>
      <c r="K309" s="352"/>
      <c r="L309" s="228"/>
      <c r="M309" s="229"/>
      <c r="N309" s="230"/>
      <c r="O309" s="184"/>
      <c r="P309" s="184"/>
      <c r="Q309" s="184"/>
      <c r="R309" s="184"/>
      <c r="S309" s="184"/>
      <c r="T309" s="18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86"/>
      <c r="AT309" s="186"/>
      <c r="AU309" s="186"/>
      <c r="AY309" s="19"/>
      <c r="BE309" s="187"/>
      <c r="BF309" s="187"/>
      <c r="BG309" s="187"/>
      <c r="BH309" s="187"/>
      <c r="BI309" s="187"/>
      <c r="BJ309" s="19"/>
      <c r="BK309" s="187"/>
      <c r="BL309" s="19"/>
      <c r="BM309" s="186"/>
    </row>
    <row r="310" spans="1:65" s="14" customFormat="1">
      <c r="B310" s="202"/>
      <c r="C310" s="353"/>
      <c r="D310" s="354"/>
      <c r="E310" s="355"/>
      <c r="F310" s="356"/>
      <c r="G310" s="353"/>
      <c r="H310" s="357"/>
      <c r="I310" s="353"/>
      <c r="J310" s="353"/>
      <c r="K310" s="358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/>
      <c r="AU310" s="211"/>
      <c r="AY310" s="211"/>
    </row>
    <row r="311" spans="1:65" s="2" customFormat="1" ht="24.2" customHeight="1">
      <c r="A311" s="33"/>
      <c r="B311" s="34"/>
      <c r="C311" s="339"/>
      <c r="D311" s="339"/>
      <c r="E311" s="340"/>
      <c r="F311" s="341"/>
      <c r="G311" s="342"/>
      <c r="H311" s="343"/>
      <c r="I311" s="344"/>
      <c r="J311" s="344"/>
      <c r="K311" s="345"/>
      <c r="L311" s="38"/>
      <c r="M311" s="182"/>
      <c r="N311" s="183"/>
      <c r="O311" s="184"/>
      <c r="P311" s="184"/>
      <c r="Q311" s="184"/>
      <c r="R311" s="184"/>
      <c r="S311" s="184"/>
      <c r="T311" s="185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86"/>
      <c r="AT311" s="186"/>
      <c r="AU311" s="186"/>
      <c r="AY311" s="19"/>
      <c r="BE311" s="187"/>
      <c r="BF311" s="187"/>
      <c r="BG311" s="187"/>
      <c r="BH311" s="187"/>
      <c r="BI311" s="187"/>
      <c r="BJ311" s="19"/>
      <c r="BK311" s="187"/>
      <c r="BL311" s="19"/>
      <c r="BM311" s="186"/>
    </row>
    <row r="312" spans="1:65" s="2" customFormat="1">
      <c r="A312" s="33"/>
      <c r="B312" s="34"/>
      <c r="C312" s="359"/>
      <c r="D312" s="360"/>
      <c r="E312" s="359"/>
      <c r="F312" s="361"/>
      <c r="G312" s="359"/>
      <c r="H312" s="359"/>
      <c r="I312" s="359"/>
      <c r="J312" s="359"/>
      <c r="K312" s="362"/>
      <c r="L312" s="38"/>
      <c r="M312" s="242"/>
      <c r="N312" s="243"/>
      <c r="O312" s="244"/>
      <c r="P312" s="244"/>
      <c r="Q312" s="244"/>
      <c r="R312" s="244"/>
      <c r="S312" s="244"/>
      <c r="T312" s="245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9"/>
      <c r="AU312" s="19"/>
    </row>
    <row r="313" spans="1:65" s="2" customFormat="1" ht="6.95" customHeight="1">
      <c r="A313" s="33"/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38"/>
      <c r="M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</row>
  </sheetData>
  <sheetProtection formatColumns="0" formatRows="0" autoFilter="0"/>
  <autoFilter ref="C97:K312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13" r:id="rId2"/>
    <hyperlink ref="F116" r:id="rId3"/>
    <hyperlink ref="F127" r:id="rId4"/>
    <hyperlink ref="F135" r:id="rId5"/>
    <hyperlink ref="F138" r:id="rId6"/>
    <hyperlink ref="F149" r:id="rId7"/>
    <hyperlink ref="F151" r:id="rId8"/>
    <hyperlink ref="F154" r:id="rId9"/>
    <hyperlink ref="F156" r:id="rId10"/>
    <hyperlink ref="F158" r:id="rId11"/>
    <hyperlink ref="F160" r:id="rId12"/>
    <hyperlink ref="F163" r:id="rId13"/>
    <hyperlink ref="F167" r:id="rId14"/>
    <hyperlink ref="F173" r:id="rId15"/>
    <hyperlink ref="F180" r:id="rId16"/>
    <hyperlink ref="F182" r:id="rId17"/>
    <hyperlink ref="F185" r:id="rId18"/>
    <hyperlink ref="F190" r:id="rId19"/>
    <hyperlink ref="F194" r:id="rId20"/>
    <hyperlink ref="F197" r:id="rId21"/>
    <hyperlink ref="F199" r:id="rId22"/>
    <hyperlink ref="F202" r:id="rId23"/>
    <hyperlink ref="F205" r:id="rId24"/>
    <hyperlink ref="F208" r:id="rId25"/>
    <hyperlink ref="F211" r:id="rId26"/>
    <hyperlink ref="F220" r:id="rId27"/>
    <hyperlink ref="F223" r:id="rId28"/>
    <hyperlink ref="F225" r:id="rId29"/>
    <hyperlink ref="F229" r:id="rId30"/>
    <hyperlink ref="F233" r:id="rId31"/>
    <hyperlink ref="F236" r:id="rId32"/>
    <hyperlink ref="F240" r:id="rId33"/>
    <hyperlink ref="F251" r:id="rId34"/>
    <hyperlink ref="F253" r:id="rId35"/>
    <hyperlink ref="F259" r:id="rId36"/>
    <hyperlink ref="F271" r:id="rId37"/>
    <hyperlink ref="F280" r:id="rId38"/>
    <hyperlink ref="F289" r:id="rId39"/>
    <hyperlink ref="F305" r:id="rId40"/>
  </hyperlinks>
  <pageMargins left="0.39374999999999999" right="0.39374999999999999" top="0.39374999999999999" bottom="0.39374999999999999" header="0" footer="0"/>
  <pageSetup paperSize="9" fitToHeight="100" orientation="landscape" blackAndWhite="1" r:id="rId41"/>
  <headerFooter>
    <oddFooter>&amp;CStrana &amp;P z &amp;N</oddFooter>
  </headerFooter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A76" workbookViewId="0">
      <selection activeCell="W110" sqref="W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1" customFormat="1" ht="12" customHeight="1">
      <c r="B8" s="22"/>
      <c r="D8" s="111" t="s">
        <v>99</v>
      </c>
      <c r="L8" s="22"/>
    </row>
    <row r="9" spans="1:46" s="2" customFormat="1" ht="16.5" customHeight="1">
      <c r="A9" s="33"/>
      <c r="B9" s="38"/>
      <c r="C9" s="33"/>
      <c r="D9" s="33"/>
      <c r="E9" s="411" t="s">
        <v>787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1" t="s">
        <v>788</v>
      </c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413" t="s">
        <v>1169</v>
      </c>
      <c r="F11" s="414"/>
      <c r="G11" s="414"/>
      <c r="H11" s="414"/>
      <c r="I11" s="33"/>
      <c r="J11" s="33"/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1" t="s">
        <v>16</v>
      </c>
      <c r="E13" s="33"/>
      <c r="F13" s="102" t="s">
        <v>17</v>
      </c>
      <c r="G13" s="33"/>
      <c r="H13" s="33"/>
      <c r="I13" s="111" t="s">
        <v>18</v>
      </c>
      <c r="J13" s="102" t="s">
        <v>17</v>
      </c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19</v>
      </c>
      <c r="E14" s="33"/>
      <c r="F14" s="102" t="s">
        <v>33</v>
      </c>
      <c r="G14" s="33"/>
      <c r="H14" s="33"/>
      <c r="I14" s="111" t="s">
        <v>21</v>
      </c>
      <c r="J14" s="113" t="str">
        <f>'Rekapitulace stavby'!AN8</f>
        <v>26. 10. 2023</v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1" t="s">
        <v>23</v>
      </c>
      <c r="E16" s="33"/>
      <c r="F16" s="33"/>
      <c r="G16" s="33"/>
      <c r="H16" s="33"/>
      <c r="I16" s="111" t="s">
        <v>24</v>
      </c>
      <c r="J16" s="102" t="str">
        <f>IF('Rekapitulace stavby'!AN10="","",'Rekapitulace stavby'!AN10)</f>
        <v/>
      </c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2" t="str">
        <f>IF('Rekapitulace stavby'!E11="","",'Rekapitulace stavby'!E11)</f>
        <v>Město Sokolov</v>
      </c>
      <c r="F17" s="33"/>
      <c r="G17" s="33"/>
      <c r="H17" s="33"/>
      <c r="I17" s="111" t="s">
        <v>26</v>
      </c>
      <c r="J17" s="102" t="str">
        <f>IF('Rekapitulace stavby'!AN11="","",'Rekapitulace stavby'!AN11)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1" t="s">
        <v>27</v>
      </c>
      <c r="E19" s="33"/>
      <c r="F19" s="33"/>
      <c r="G19" s="33"/>
      <c r="H19" s="33"/>
      <c r="I19" s="111" t="s">
        <v>24</v>
      </c>
      <c r="J19" s="102" t="str">
        <f>'Rekapitulace stavby'!AN13</f>
        <v/>
      </c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415" t="str">
        <f>'Rekapitulace stavby'!E14</f>
        <v>dle VŘ</v>
      </c>
      <c r="F20" s="415"/>
      <c r="G20" s="415"/>
      <c r="H20" s="415"/>
      <c r="I20" s="111" t="s">
        <v>26</v>
      </c>
      <c r="J20" s="102" t="str">
        <f>'Rekapitulace stavby'!AN14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1" t="s">
        <v>29</v>
      </c>
      <c r="E22" s="33"/>
      <c r="F22" s="33"/>
      <c r="G22" s="33"/>
      <c r="H22" s="33"/>
      <c r="I22" s="111" t="s">
        <v>24</v>
      </c>
      <c r="J22" s="102" t="str">
        <f>IF('Rekapitulace stavby'!AN16="","",'Rekapitulace stavby'!AN16)</f>
        <v/>
      </c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2" t="str">
        <f>IF('Rekapitulace stavby'!E17="","",'Rekapitulace stavby'!E17)</f>
        <v>Jiří Preisler a Petr Holan</v>
      </c>
      <c r="F23" s="33"/>
      <c r="G23" s="33"/>
      <c r="H23" s="33"/>
      <c r="I23" s="111" t="s">
        <v>26</v>
      </c>
      <c r="J23" s="102" t="str">
        <f>IF('Rekapitulace stavby'!AN17="","",'Rekapitulace stavby'!AN17)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1" t="s">
        <v>32</v>
      </c>
      <c r="E25" s="33"/>
      <c r="F25" s="33"/>
      <c r="G25" s="33"/>
      <c r="H25" s="33"/>
      <c r="I25" s="111" t="s">
        <v>24</v>
      </c>
      <c r="J25" s="102" t="str">
        <f>IF('Rekapitulace stavby'!AN19="","",'Rekapitulace stavby'!AN19)</f>
        <v/>
      </c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2" t="str">
        <f>IF('Rekapitulace stavby'!E20="","",'Rekapitulace stavby'!E20)</f>
        <v xml:space="preserve"> </v>
      </c>
      <c r="F26" s="33"/>
      <c r="G26" s="33"/>
      <c r="H26" s="33"/>
      <c r="I26" s="111" t="s">
        <v>26</v>
      </c>
      <c r="J26" s="102" t="str">
        <f>IF('Rekapitulace stavby'!AN20="","",'Rekapitulace stavby'!AN20)</f>
        <v/>
      </c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11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1" t="s">
        <v>34</v>
      </c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14"/>
      <c r="B29" s="115"/>
      <c r="C29" s="114"/>
      <c r="D29" s="114"/>
      <c r="E29" s="416" t="s">
        <v>17</v>
      </c>
      <c r="F29" s="416"/>
      <c r="G29" s="416"/>
      <c r="H29" s="416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18" t="s">
        <v>36</v>
      </c>
      <c r="E32" s="33"/>
      <c r="F32" s="33"/>
      <c r="G32" s="33"/>
      <c r="H32" s="33"/>
      <c r="I32" s="33"/>
      <c r="J32" s="119">
        <f>ROUND(J94, 2)</f>
        <v>0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17"/>
      <c r="E33" s="117"/>
      <c r="F33" s="117"/>
      <c r="G33" s="117"/>
      <c r="H33" s="117"/>
      <c r="I33" s="117"/>
      <c r="J33" s="117"/>
      <c r="K33" s="117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0" t="s">
        <v>38</v>
      </c>
      <c r="G34" s="33"/>
      <c r="H34" s="33"/>
      <c r="I34" s="120" t="s">
        <v>37</v>
      </c>
      <c r="J34" s="120" t="s">
        <v>39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1" t="s">
        <v>40</v>
      </c>
      <c r="E35" s="111" t="s">
        <v>41</v>
      </c>
      <c r="F35" s="122">
        <f>ROUND((SUM(BE94:BE199)),  2)</f>
        <v>0</v>
      </c>
      <c r="G35" s="33"/>
      <c r="H35" s="33"/>
      <c r="I35" s="123">
        <v>0.21</v>
      </c>
      <c r="J35" s="122">
        <f>ROUND(((SUM(BE94:BE199))*I35),  2)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1" t="s">
        <v>42</v>
      </c>
      <c r="F36" s="122">
        <f>ROUND((SUM(BF94:BF199)),  2)</f>
        <v>0</v>
      </c>
      <c r="G36" s="33"/>
      <c r="H36" s="33"/>
      <c r="I36" s="123">
        <v>0.15</v>
      </c>
      <c r="J36" s="122">
        <f>ROUND(((SUM(BF94:BF199))*I36),  2)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ROUND((SUM(BG94:BG199)),  2)</f>
        <v>0</v>
      </c>
      <c r="G37" s="33"/>
      <c r="H37" s="33"/>
      <c r="I37" s="123">
        <v>0.21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1" t="s">
        <v>44</v>
      </c>
      <c r="F38" s="122">
        <f>ROUND((SUM(BH94:BH199)),  2)</f>
        <v>0</v>
      </c>
      <c r="G38" s="33"/>
      <c r="H38" s="33"/>
      <c r="I38" s="123">
        <v>0.15</v>
      </c>
      <c r="J38" s="122">
        <f>0</f>
        <v>0</v>
      </c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1" t="s">
        <v>45</v>
      </c>
      <c r="F39" s="122">
        <f>ROUND((SUM(BI94:BI199)),  2)</f>
        <v>0</v>
      </c>
      <c r="G39" s="33"/>
      <c r="H39" s="33"/>
      <c r="I39" s="123">
        <v>0</v>
      </c>
      <c r="J39" s="122">
        <f>0</f>
        <v>0</v>
      </c>
      <c r="K39" s="33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9">
        <f>SUM(J32:J39)</f>
        <v>0</v>
      </c>
      <c r="K41" s="130"/>
      <c r="L41" s="11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1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customHeight="1">
      <c r="A46" s="33"/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customHeight="1">
      <c r="A47" s="33"/>
      <c r="B47" s="34"/>
      <c r="C47" s="25" t="s">
        <v>101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14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409" t="str">
        <f>E7</f>
        <v>ZŠ Pionýrů 1614, Sokolov - Bezbariérové zpřístupnění pavilonu D - verze schodolez</v>
      </c>
      <c r="F50" s="410"/>
      <c r="G50" s="410"/>
      <c r="H50" s="410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customHeight="1">
      <c r="B51" s="23"/>
      <c r="C51" s="30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3"/>
      <c r="B52" s="34"/>
      <c r="C52" s="35"/>
      <c r="D52" s="35"/>
      <c r="E52" s="409" t="s">
        <v>787</v>
      </c>
      <c r="F52" s="408"/>
      <c r="G52" s="408"/>
      <c r="H52" s="408"/>
      <c r="I52" s="35"/>
      <c r="J52" s="35"/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customHeight="1">
      <c r="A53" s="33"/>
      <c r="B53" s="34"/>
      <c r="C53" s="30" t="s">
        <v>788</v>
      </c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customHeight="1">
      <c r="A54" s="33"/>
      <c r="B54" s="34"/>
      <c r="C54" s="35"/>
      <c r="D54" s="35"/>
      <c r="E54" s="397" t="str">
        <f>E11</f>
        <v>2.4 - Chodba</v>
      </c>
      <c r="F54" s="408"/>
      <c r="G54" s="408"/>
      <c r="H54" s="408"/>
      <c r="I54" s="35"/>
      <c r="J54" s="35"/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customHeight="1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customHeight="1">
      <c r="A56" s="33"/>
      <c r="B56" s="34"/>
      <c r="C56" s="30" t="s">
        <v>19</v>
      </c>
      <c r="D56" s="35"/>
      <c r="E56" s="35"/>
      <c r="F56" s="28" t="str">
        <f>F14</f>
        <v xml:space="preserve"> </v>
      </c>
      <c r="G56" s="35"/>
      <c r="H56" s="35"/>
      <c r="I56" s="30" t="s">
        <v>21</v>
      </c>
      <c r="J56" s="58" t="str">
        <f>IF(J14="","",J14)</f>
        <v>26. 10. 2023</v>
      </c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customHeight="1">
      <c r="A58" s="33"/>
      <c r="B58" s="34"/>
      <c r="C58" s="30" t="s">
        <v>23</v>
      </c>
      <c r="D58" s="35"/>
      <c r="E58" s="35"/>
      <c r="F58" s="28" t="str">
        <f>E17</f>
        <v>Město Sokolov</v>
      </c>
      <c r="G58" s="35"/>
      <c r="H58" s="35"/>
      <c r="I58" s="30" t="s">
        <v>29</v>
      </c>
      <c r="J58" s="31" t="str">
        <f>E23</f>
        <v>Jiří Preisler a Petr Holan</v>
      </c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customHeight="1">
      <c r="A59" s="33"/>
      <c r="B59" s="34"/>
      <c r="C59" s="30" t="s">
        <v>27</v>
      </c>
      <c r="D59" s="35"/>
      <c r="E59" s="35"/>
      <c r="F59" s="28" t="str">
        <f>IF(E20="","",E20)</f>
        <v>dle VŘ</v>
      </c>
      <c r="G59" s="35"/>
      <c r="H59" s="35"/>
      <c r="I59" s="30" t="s">
        <v>32</v>
      </c>
      <c r="J59" s="31" t="str">
        <f>E26</f>
        <v xml:space="preserve"> 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112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customHeight="1">
      <c r="A61" s="33"/>
      <c r="B61" s="34"/>
      <c r="C61" s="135" t="s">
        <v>102</v>
      </c>
      <c r="D61" s="136"/>
      <c r="E61" s="136"/>
      <c r="F61" s="136"/>
      <c r="G61" s="136"/>
      <c r="H61" s="136"/>
      <c r="I61" s="136"/>
      <c r="J61" s="137" t="s">
        <v>103</v>
      </c>
      <c r="K61" s="136"/>
      <c r="L61" s="112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customHeight="1">
      <c r="A63" s="33"/>
      <c r="B63" s="34"/>
      <c r="C63" s="138" t="s">
        <v>68</v>
      </c>
      <c r="D63" s="35"/>
      <c r="E63" s="35"/>
      <c r="F63" s="35"/>
      <c r="G63" s="35"/>
      <c r="H63" s="35"/>
      <c r="I63" s="35"/>
      <c r="J63" s="76">
        <f>J94</f>
        <v>0</v>
      </c>
      <c r="K63" s="35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9" t="s">
        <v>104</v>
      </c>
    </row>
    <row r="64" spans="1:47" s="9" customFormat="1" ht="24.95" customHeight="1">
      <c r="B64" s="139"/>
      <c r="C64" s="140"/>
      <c r="D64" s="141" t="s">
        <v>105</v>
      </c>
      <c r="E64" s="142"/>
      <c r="F64" s="142"/>
      <c r="G64" s="142"/>
      <c r="H64" s="142"/>
      <c r="I64" s="142"/>
      <c r="J64" s="143">
        <f>J95</f>
        <v>0</v>
      </c>
      <c r="K64" s="140"/>
      <c r="L64" s="144"/>
    </row>
    <row r="65" spans="1:31" s="10" customFormat="1" ht="19.899999999999999" customHeight="1">
      <c r="B65" s="145"/>
      <c r="C65" s="96"/>
      <c r="D65" s="146" t="s">
        <v>790</v>
      </c>
      <c r="E65" s="147"/>
      <c r="F65" s="147"/>
      <c r="G65" s="147"/>
      <c r="H65" s="147"/>
      <c r="I65" s="147"/>
      <c r="J65" s="148">
        <f>J96</f>
        <v>0</v>
      </c>
      <c r="K65" s="96"/>
      <c r="L65" s="149"/>
    </row>
    <row r="66" spans="1:31" s="10" customFormat="1" ht="19.899999999999999" customHeight="1">
      <c r="B66" s="145"/>
      <c r="C66" s="96"/>
      <c r="D66" s="146" t="s">
        <v>791</v>
      </c>
      <c r="E66" s="147"/>
      <c r="F66" s="147"/>
      <c r="G66" s="147"/>
      <c r="H66" s="147"/>
      <c r="I66" s="147"/>
      <c r="J66" s="148">
        <f>J102</f>
        <v>0</v>
      </c>
      <c r="K66" s="96"/>
      <c r="L66" s="149"/>
    </row>
    <row r="67" spans="1:31" s="10" customFormat="1" ht="19.899999999999999" customHeight="1">
      <c r="B67" s="145"/>
      <c r="C67" s="96"/>
      <c r="D67" s="146" t="s">
        <v>113</v>
      </c>
      <c r="E67" s="147"/>
      <c r="F67" s="147"/>
      <c r="G67" s="147"/>
      <c r="H67" s="147"/>
      <c r="I67" s="147"/>
      <c r="J67" s="148">
        <f>J113</f>
        <v>0</v>
      </c>
      <c r="K67" s="96"/>
      <c r="L67" s="149"/>
    </row>
    <row r="68" spans="1:31" s="10" customFormat="1" ht="19.899999999999999" customHeight="1">
      <c r="B68" s="145"/>
      <c r="C68" s="96"/>
      <c r="D68" s="146" t="s">
        <v>114</v>
      </c>
      <c r="E68" s="147"/>
      <c r="F68" s="147"/>
      <c r="G68" s="147"/>
      <c r="H68" s="147"/>
      <c r="I68" s="147"/>
      <c r="J68" s="148">
        <f>J125</f>
        <v>0</v>
      </c>
      <c r="K68" s="96"/>
      <c r="L68" s="149"/>
    </row>
    <row r="69" spans="1:31" s="9" customFormat="1" ht="24.95" customHeight="1">
      <c r="B69" s="139"/>
      <c r="C69" s="140"/>
      <c r="D69" s="141" t="s">
        <v>115</v>
      </c>
      <c r="E69" s="142"/>
      <c r="F69" s="142"/>
      <c r="G69" s="142"/>
      <c r="H69" s="142"/>
      <c r="I69" s="142"/>
      <c r="J69" s="143">
        <f>J128</f>
        <v>0</v>
      </c>
      <c r="K69" s="140"/>
      <c r="L69" s="144"/>
    </row>
    <row r="70" spans="1:31" s="10" customFormat="1" ht="19.899999999999999" customHeight="1">
      <c r="B70" s="145"/>
      <c r="C70" s="96"/>
      <c r="D70" s="146" t="s">
        <v>121</v>
      </c>
      <c r="E70" s="147"/>
      <c r="F70" s="147"/>
      <c r="G70" s="147"/>
      <c r="H70" s="147"/>
      <c r="I70" s="147"/>
      <c r="J70" s="148">
        <f>J129</f>
        <v>0</v>
      </c>
      <c r="K70" s="96"/>
      <c r="L70" s="149"/>
    </row>
    <row r="71" spans="1:31" s="10" customFormat="1" ht="19.899999999999999" customHeight="1">
      <c r="B71" s="145"/>
      <c r="C71" s="96"/>
      <c r="D71" s="146" t="s">
        <v>123</v>
      </c>
      <c r="E71" s="147"/>
      <c r="F71" s="147"/>
      <c r="G71" s="147"/>
      <c r="H71" s="147"/>
      <c r="I71" s="147"/>
      <c r="J71" s="148">
        <f>J161</f>
        <v>0</v>
      </c>
      <c r="K71" s="96"/>
      <c r="L71" s="149"/>
    </row>
    <row r="72" spans="1:31" s="10" customFormat="1" ht="19.899999999999999" customHeight="1">
      <c r="B72" s="145"/>
      <c r="C72" s="96"/>
      <c r="D72" s="146" t="s">
        <v>125</v>
      </c>
      <c r="E72" s="147"/>
      <c r="F72" s="147"/>
      <c r="G72" s="147"/>
      <c r="H72" s="147"/>
      <c r="I72" s="147"/>
      <c r="J72" s="148">
        <f>J174</f>
        <v>0</v>
      </c>
      <c r="K72" s="96"/>
      <c r="L72" s="149"/>
    </row>
    <row r="73" spans="1:31" s="2" customFormat="1" ht="21.7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8" spans="1:31" s="2" customFormat="1" ht="6.95" customHeight="1">
      <c r="A78" s="33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4.95" customHeight="1">
      <c r="A79" s="33"/>
      <c r="B79" s="34"/>
      <c r="C79" s="25" t="s">
        <v>128</v>
      </c>
      <c r="D79" s="35"/>
      <c r="E79" s="35"/>
      <c r="F79" s="35"/>
      <c r="G79" s="35"/>
      <c r="H79" s="35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12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3" s="2" customFormat="1" ht="12" customHeight="1">
      <c r="A81" s="33"/>
      <c r="B81" s="34"/>
      <c r="C81" s="30" t="s">
        <v>14</v>
      </c>
      <c r="D81" s="35"/>
      <c r="E81" s="35"/>
      <c r="F81" s="35"/>
      <c r="G81" s="35"/>
      <c r="H81" s="35"/>
      <c r="I81" s="35"/>
      <c r="J81" s="35"/>
      <c r="K81" s="35"/>
      <c r="L81" s="11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3" s="2" customFormat="1" ht="16.5" customHeight="1">
      <c r="A82" s="33"/>
      <c r="B82" s="34"/>
      <c r="C82" s="35"/>
      <c r="D82" s="35"/>
      <c r="E82" s="409" t="str">
        <f>E7</f>
        <v>ZŠ Pionýrů 1614, Sokolov - Bezbariérové zpřístupnění pavilonu D - verze schodolez</v>
      </c>
      <c r="F82" s="410"/>
      <c r="G82" s="410"/>
      <c r="H82" s="410"/>
      <c r="I82" s="35"/>
      <c r="J82" s="35"/>
      <c r="K82" s="35"/>
      <c r="L82" s="112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3" s="1" customFormat="1" ht="12" customHeight="1">
      <c r="B83" s="23"/>
      <c r="C83" s="30" t="s">
        <v>99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3"/>
      <c r="B84" s="34"/>
      <c r="C84" s="35"/>
      <c r="D84" s="35"/>
      <c r="E84" s="409" t="s">
        <v>787</v>
      </c>
      <c r="F84" s="408"/>
      <c r="G84" s="408"/>
      <c r="H84" s="408"/>
      <c r="I84" s="35"/>
      <c r="J84" s="35"/>
      <c r="K84" s="35"/>
      <c r="L84" s="112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3" s="2" customFormat="1" ht="12" customHeight="1">
      <c r="A85" s="33"/>
      <c r="B85" s="34"/>
      <c r="C85" s="30" t="s">
        <v>788</v>
      </c>
      <c r="D85" s="35"/>
      <c r="E85" s="35"/>
      <c r="F85" s="35"/>
      <c r="G85" s="35"/>
      <c r="H85" s="35"/>
      <c r="I85" s="35"/>
      <c r="J85" s="35"/>
      <c r="K85" s="35"/>
      <c r="L85" s="11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3" s="2" customFormat="1" ht="16.5" customHeight="1">
      <c r="A86" s="33"/>
      <c r="B86" s="34"/>
      <c r="C86" s="35"/>
      <c r="D86" s="35"/>
      <c r="E86" s="397" t="str">
        <f>E11</f>
        <v>2.4 - Chodba</v>
      </c>
      <c r="F86" s="408"/>
      <c r="G86" s="408"/>
      <c r="H86" s="408"/>
      <c r="I86" s="35"/>
      <c r="J86" s="35"/>
      <c r="K86" s="35"/>
      <c r="L86" s="112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3" s="2" customFormat="1" ht="6.95" customHeight="1">
      <c r="A87" s="33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112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3" s="2" customFormat="1" ht="12" customHeight="1">
      <c r="A88" s="33"/>
      <c r="B88" s="34"/>
      <c r="C88" s="30" t="s">
        <v>19</v>
      </c>
      <c r="D88" s="35"/>
      <c r="E88" s="35"/>
      <c r="F88" s="28" t="str">
        <f>F14</f>
        <v xml:space="preserve"> </v>
      </c>
      <c r="G88" s="35"/>
      <c r="H88" s="35"/>
      <c r="I88" s="30" t="s">
        <v>21</v>
      </c>
      <c r="J88" s="58" t="str">
        <f>IF(J14="","",J14)</f>
        <v>26. 10. 2023</v>
      </c>
      <c r="K88" s="35"/>
      <c r="L88" s="112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3" s="2" customFormat="1" ht="6.95" customHeight="1">
      <c r="A89" s="33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112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3" s="2" customFormat="1" ht="25.7" customHeight="1">
      <c r="A90" s="33"/>
      <c r="B90" s="34"/>
      <c r="C90" s="30" t="s">
        <v>23</v>
      </c>
      <c r="D90" s="35"/>
      <c r="E90" s="35"/>
      <c r="F90" s="28" t="str">
        <f>E17</f>
        <v>Město Sokolov</v>
      </c>
      <c r="G90" s="35"/>
      <c r="H90" s="35"/>
      <c r="I90" s="30" t="s">
        <v>29</v>
      </c>
      <c r="J90" s="31" t="str">
        <f>E23</f>
        <v>Jiří Preisler a Petr Holan</v>
      </c>
      <c r="K90" s="35"/>
      <c r="L90" s="112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3" s="2" customFormat="1" ht="15.2" customHeight="1">
      <c r="A91" s="33"/>
      <c r="B91" s="34"/>
      <c r="C91" s="30" t="s">
        <v>27</v>
      </c>
      <c r="D91" s="35"/>
      <c r="E91" s="35"/>
      <c r="F91" s="28" t="str">
        <f>IF(E20="","",E20)</f>
        <v>dle VŘ</v>
      </c>
      <c r="G91" s="35"/>
      <c r="H91" s="35"/>
      <c r="I91" s="30" t="s">
        <v>32</v>
      </c>
      <c r="J91" s="31" t="str">
        <f>E26</f>
        <v xml:space="preserve"> </v>
      </c>
      <c r="K91" s="35"/>
      <c r="L91" s="112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3" s="2" customFormat="1" ht="10.3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112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63" s="11" customFormat="1" ht="29.25" customHeight="1">
      <c r="A93" s="150"/>
      <c r="B93" s="151"/>
      <c r="C93" s="152" t="s">
        <v>129</v>
      </c>
      <c r="D93" s="153" t="s">
        <v>55</v>
      </c>
      <c r="E93" s="153" t="s">
        <v>51</v>
      </c>
      <c r="F93" s="153" t="s">
        <v>52</v>
      </c>
      <c r="G93" s="153" t="s">
        <v>130</v>
      </c>
      <c r="H93" s="153" t="s">
        <v>131</v>
      </c>
      <c r="I93" s="153" t="s">
        <v>132</v>
      </c>
      <c r="J93" s="153" t="s">
        <v>103</v>
      </c>
      <c r="K93" s="154" t="s">
        <v>133</v>
      </c>
      <c r="L93" s="155"/>
      <c r="M93" s="67" t="s">
        <v>17</v>
      </c>
      <c r="N93" s="68" t="s">
        <v>40</v>
      </c>
      <c r="O93" s="68" t="s">
        <v>134</v>
      </c>
      <c r="P93" s="68" t="s">
        <v>135</v>
      </c>
      <c r="Q93" s="68" t="s">
        <v>136</v>
      </c>
      <c r="R93" s="68" t="s">
        <v>137</v>
      </c>
      <c r="S93" s="68" t="s">
        <v>138</v>
      </c>
      <c r="T93" s="69" t="s">
        <v>139</v>
      </c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</row>
    <row r="94" spans="1:63" s="2" customFormat="1" ht="22.9" customHeight="1">
      <c r="A94" s="33"/>
      <c r="B94" s="34"/>
      <c r="C94" s="74" t="s">
        <v>140</v>
      </c>
      <c r="D94" s="35"/>
      <c r="E94" s="35"/>
      <c r="F94" s="35"/>
      <c r="G94" s="35"/>
      <c r="H94" s="35"/>
      <c r="I94" s="35"/>
      <c r="J94" s="156">
        <f>BK94</f>
        <v>0</v>
      </c>
      <c r="K94" s="35"/>
      <c r="L94" s="38"/>
      <c r="M94" s="70"/>
      <c r="N94" s="157"/>
      <c r="O94" s="71"/>
      <c r="P94" s="158">
        <f>P95+P128</f>
        <v>155.52207799999999</v>
      </c>
      <c r="Q94" s="71"/>
      <c r="R94" s="158">
        <f>R95+R128</f>
        <v>3.34463752</v>
      </c>
      <c r="S94" s="71"/>
      <c r="T94" s="159">
        <f>T95+T128</f>
        <v>2.3157100000000002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9" t="s">
        <v>69</v>
      </c>
      <c r="AU94" s="19" t="s">
        <v>104</v>
      </c>
      <c r="BK94" s="160">
        <f>BK95+BK128</f>
        <v>0</v>
      </c>
    </row>
    <row r="95" spans="1:63" s="12" customFormat="1" ht="25.9" customHeight="1">
      <c r="B95" s="161"/>
      <c r="C95" s="162"/>
      <c r="D95" s="163" t="s">
        <v>69</v>
      </c>
      <c r="E95" s="164" t="s">
        <v>141</v>
      </c>
      <c r="F95" s="164" t="s">
        <v>142</v>
      </c>
      <c r="G95" s="162"/>
      <c r="H95" s="162"/>
      <c r="I95" s="162"/>
      <c r="J95" s="165">
        <f>BK95</f>
        <v>0</v>
      </c>
      <c r="K95" s="162"/>
      <c r="L95" s="166"/>
      <c r="M95" s="167"/>
      <c r="N95" s="168"/>
      <c r="O95" s="168"/>
      <c r="P95" s="169">
        <f>P96+P102+P113+P125</f>
        <v>85.435227999999981</v>
      </c>
      <c r="Q95" s="168"/>
      <c r="R95" s="169">
        <f>R96+R102+R113+R125</f>
        <v>1.596285</v>
      </c>
      <c r="S95" s="168"/>
      <c r="T95" s="170">
        <f>T96+T102+T113+T125</f>
        <v>2.14771</v>
      </c>
      <c r="AR95" s="171" t="s">
        <v>75</v>
      </c>
      <c r="AT95" s="172" t="s">
        <v>69</v>
      </c>
      <c r="AU95" s="172" t="s">
        <v>70</v>
      </c>
      <c r="AY95" s="171" t="s">
        <v>143</v>
      </c>
      <c r="BK95" s="173">
        <f>BK96+BK102+BK113+BK125</f>
        <v>0</v>
      </c>
    </row>
    <row r="96" spans="1:63" s="12" customFormat="1" ht="22.9" customHeight="1">
      <c r="B96" s="161"/>
      <c r="C96" s="162"/>
      <c r="D96" s="163" t="s">
        <v>69</v>
      </c>
      <c r="E96" s="174" t="s">
        <v>188</v>
      </c>
      <c r="F96" s="174" t="s">
        <v>794</v>
      </c>
      <c r="G96" s="162"/>
      <c r="H96" s="162"/>
      <c r="I96" s="162"/>
      <c r="J96" s="175">
        <f>BK96</f>
        <v>0</v>
      </c>
      <c r="K96" s="162"/>
      <c r="L96" s="166"/>
      <c r="M96" s="167"/>
      <c r="N96" s="168"/>
      <c r="O96" s="168"/>
      <c r="P96" s="169">
        <f>SUM(P97:P101)</f>
        <v>30.850299999999997</v>
      </c>
      <c r="Q96" s="168"/>
      <c r="R96" s="169">
        <f>SUM(R97:R101)</f>
        <v>1.596285</v>
      </c>
      <c r="S96" s="168"/>
      <c r="T96" s="170">
        <f>SUM(T97:T101)</f>
        <v>0</v>
      </c>
      <c r="AR96" s="171" t="s">
        <v>75</v>
      </c>
      <c r="AT96" s="172" t="s">
        <v>69</v>
      </c>
      <c r="AU96" s="172" t="s">
        <v>75</v>
      </c>
      <c r="AY96" s="171" t="s">
        <v>143</v>
      </c>
      <c r="BK96" s="173">
        <f>SUM(BK97:BK101)</f>
        <v>0</v>
      </c>
    </row>
    <row r="97" spans="1:65" s="2" customFormat="1" ht="21.75" customHeight="1">
      <c r="A97" s="33"/>
      <c r="B97" s="34"/>
      <c r="C97" s="176" t="s">
        <v>75</v>
      </c>
      <c r="D97" s="176" t="s">
        <v>145</v>
      </c>
      <c r="E97" s="177" t="s">
        <v>809</v>
      </c>
      <c r="F97" s="178" t="s">
        <v>810</v>
      </c>
      <c r="G97" s="179" t="s">
        <v>158</v>
      </c>
      <c r="H97" s="180">
        <v>50</v>
      </c>
      <c r="I97" s="366"/>
      <c r="J97" s="181">
        <f>ROUND(I97*H97,2)</f>
        <v>0</v>
      </c>
      <c r="K97" s="178" t="s">
        <v>17</v>
      </c>
      <c r="L97" s="38"/>
      <c r="M97" s="182" t="s">
        <v>17</v>
      </c>
      <c r="N97" s="183" t="s">
        <v>41</v>
      </c>
      <c r="O97" s="184">
        <v>0.28999999999999998</v>
      </c>
      <c r="P97" s="184">
        <f>O97*H97</f>
        <v>14.499999999999998</v>
      </c>
      <c r="Q97" s="184">
        <v>3.0599999999999999E-2</v>
      </c>
      <c r="R97" s="184">
        <f>Q97*H97</f>
        <v>1.53</v>
      </c>
      <c r="S97" s="184">
        <v>0</v>
      </c>
      <c r="T97" s="185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6" t="s">
        <v>150</v>
      </c>
      <c r="AT97" s="186" t="s">
        <v>145</v>
      </c>
      <c r="AU97" s="186" t="s">
        <v>79</v>
      </c>
      <c r="AY97" s="19" t="s">
        <v>143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75</v>
      </c>
      <c r="BK97" s="187">
        <f>ROUND(I97*H97,2)</f>
        <v>0</v>
      </c>
      <c r="BL97" s="19" t="s">
        <v>150</v>
      </c>
      <c r="BM97" s="186" t="s">
        <v>1170</v>
      </c>
    </row>
    <row r="98" spans="1:65" s="2" customFormat="1" ht="16.5" customHeight="1">
      <c r="A98" s="33"/>
      <c r="B98" s="34"/>
      <c r="C98" s="176" t="s">
        <v>79</v>
      </c>
      <c r="D98" s="176" t="s">
        <v>145</v>
      </c>
      <c r="E98" s="177" t="s">
        <v>1171</v>
      </c>
      <c r="F98" s="178" t="s">
        <v>1172</v>
      </c>
      <c r="G98" s="179" t="s">
        <v>164</v>
      </c>
      <c r="H98" s="180">
        <v>44.19</v>
      </c>
      <c r="I98" s="366"/>
      <c r="J98" s="181">
        <f>ROUND(I98*H98,2)</f>
        <v>0</v>
      </c>
      <c r="K98" s="178" t="s">
        <v>149</v>
      </c>
      <c r="L98" s="38"/>
      <c r="M98" s="182" t="s">
        <v>17</v>
      </c>
      <c r="N98" s="183" t="s">
        <v>41</v>
      </c>
      <c r="O98" s="184">
        <v>0.37</v>
      </c>
      <c r="P98" s="184">
        <f>O98*H98</f>
        <v>16.350300000000001</v>
      </c>
      <c r="Q98" s="184">
        <v>1.5E-3</v>
      </c>
      <c r="R98" s="184">
        <f>Q98*H98</f>
        <v>6.6284999999999997E-2</v>
      </c>
      <c r="S98" s="184">
        <v>0</v>
      </c>
      <c r="T98" s="18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6" t="s">
        <v>150</v>
      </c>
      <c r="AT98" s="186" t="s">
        <v>145</v>
      </c>
      <c r="AU98" s="186" t="s">
        <v>79</v>
      </c>
      <c r="AY98" s="19" t="s">
        <v>143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75</v>
      </c>
      <c r="BK98" s="187">
        <f>ROUND(I98*H98,2)</f>
        <v>0</v>
      </c>
      <c r="BL98" s="19" t="s">
        <v>150</v>
      </c>
      <c r="BM98" s="186" t="s">
        <v>1173</v>
      </c>
    </row>
    <row r="99" spans="1:65" s="2" customFormat="1">
      <c r="A99" s="33"/>
      <c r="B99" s="34"/>
      <c r="C99" s="35"/>
      <c r="D99" s="188" t="s">
        <v>152</v>
      </c>
      <c r="E99" s="35"/>
      <c r="F99" s="189" t="s">
        <v>1174</v>
      </c>
      <c r="G99" s="35"/>
      <c r="H99" s="35"/>
      <c r="I99" s="35"/>
      <c r="J99" s="35"/>
      <c r="K99" s="35"/>
      <c r="L99" s="38"/>
      <c r="M99" s="190"/>
      <c r="N99" s="191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9" t="s">
        <v>152</v>
      </c>
      <c r="AU99" s="19" t="s">
        <v>79</v>
      </c>
    </row>
    <row r="100" spans="1:65" s="13" customFormat="1">
      <c r="B100" s="192"/>
      <c r="C100" s="193"/>
      <c r="D100" s="194" t="s">
        <v>154</v>
      </c>
      <c r="E100" s="195" t="s">
        <v>17</v>
      </c>
      <c r="F100" s="196" t="s">
        <v>1175</v>
      </c>
      <c r="G100" s="193"/>
      <c r="H100" s="195" t="s">
        <v>17</v>
      </c>
      <c r="I100" s="193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154</v>
      </c>
      <c r="AU100" s="201" t="s">
        <v>79</v>
      </c>
      <c r="AV100" s="13" t="s">
        <v>75</v>
      </c>
      <c r="AW100" s="13" t="s">
        <v>31</v>
      </c>
      <c r="AX100" s="13" t="s">
        <v>70</v>
      </c>
      <c r="AY100" s="201" t="s">
        <v>143</v>
      </c>
    </row>
    <row r="101" spans="1:65" s="14" customFormat="1">
      <c r="B101" s="202"/>
      <c r="C101" s="203"/>
      <c r="D101" s="194" t="s">
        <v>154</v>
      </c>
      <c r="E101" s="204" t="s">
        <v>17</v>
      </c>
      <c r="F101" s="205" t="s">
        <v>1176</v>
      </c>
      <c r="G101" s="203"/>
      <c r="H101" s="206">
        <v>44.19</v>
      </c>
      <c r="I101" s="203"/>
      <c r="J101" s="203"/>
      <c r="K101" s="203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154</v>
      </c>
      <c r="AU101" s="211" t="s">
        <v>79</v>
      </c>
      <c r="AV101" s="14" t="s">
        <v>79</v>
      </c>
      <c r="AW101" s="14" t="s">
        <v>31</v>
      </c>
      <c r="AX101" s="14" t="s">
        <v>75</v>
      </c>
      <c r="AY101" s="211" t="s">
        <v>143</v>
      </c>
    </row>
    <row r="102" spans="1:65" s="12" customFormat="1" ht="22.9" customHeight="1">
      <c r="B102" s="161"/>
      <c r="C102" s="162"/>
      <c r="D102" s="163" t="s">
        <v>69</v>
      </c>
      <c r="E102" s="174" t="s">
        <v>211</v>
      </c>
      <c r="F102" s="174" t="s">
        <v>816</v>
      </c>
      <c r="G102" s="162"/>
      <c r="H102" s="162"/>
      <c r="I102" s="162"/>
      <c r="J102" s="175">
        <f>BK102</f>
        <v>0</v>
      </c>
      <c r="K102" s="162"/>
      <c r="L102" s="166"/>
      <c r="M102" s="167"/>
      <c r="N102" s="168"/>
      <c r="O102" s="168"/>
      <c r="P102" s="169">
        <f>SUM(P103:P112)</f>
        <v>41.830619999999996</v>
      </c>
      <c r="Q102" s="168"/>
      <c r="R102" s="169">
        <f>SUM(R103:R112)</f>
        <v>0</v>
      </c>
      <c r="S102" s="168"/>
      <c r="T102" s="170">
        <f>SUM(T103:T112)</f>
        <v>2.14771</v>
      </c>
      <c r="AR102" s="171" t="s">
        <v>75</v>
      </c>
      <c r="AT102" s="172" t="s">
        <v>69</v>
      </c>
      <c r="AU102" s="172" t="s">
        <v>75</v>
      </c>
      <c r="AY102" s="171" t="s">
        <v>143</v>
      </c>
      <c r="BK102" s="173">
        <f>SUM(BK103:BK112)</f>
        <v>0</v>
      </c>
    </row>
    <row r="103" spans="1:65" s="2" customFormat="1" ht="24.2" customHeight="1">
      <c r="A103" s="33"/>
      <c r="B103" s="34"/>
      <c r="C103" s="176" t="s">
        <v>95</v>
      </c>
      <c r="D103" s="176" t="s">
        <v>145</v>
      </c>
      <c r="E103" s="177" t="s">
        <v>333</v>
      </c>
      <c r="F103" s="178" t="s">
        <v>334</v>
      </c>
      <c r="G103" s="179" t="s">
        <v>158</v>
      </c>
      <c r="H103" s="180">
        <v>50</v>
      </c>
      <c r="I103" s="366"/>
      <c r="J103" s="181">
        <f>ROUND(I103*H103,2)</f>
        <v>0</v>
      </c>
      <c r="K103" s="178" t="s">
        <v>149</v>
      </c>
      <c r="L103" s="38"/>
      <c r="M103" s="182" t="s">
        <v>17</v>
      </c>
      <c r="N103" s="183" t="s">
        <v>41</v>
      </c>
      <c r="O103" s="184">
        <v>0.16200000000000001</v>
      </c>
      <c r="P103" s="184">
        <f>O103*H103</f>
        <v>8.1</v>
      </c>
      <c r="Q103" s="184">
        <v>0</v>
      </c>
      <c r="R103" s="184">
        <f>Q103*H103</f>
        <v>0</v>
      </c>
      <c r="S103" s="184">
        <v>3.5000000000000003E-2</v>
      </c>
      <c r="T103" s="185">
        <f>S103*H103</f>
        <v>1.7500000000000002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6" t="s">
        <v>150</v>
      </c>
      <c r="AT103" s="186" t="s">
        <v>145</v>
      </c>
      <c r="AU103" s="186" t="s">
        <v>79</v>
      </c>
      <c r="AY103" s="19" t="s">
        <v>143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75</v>
      </c>
      <c r="BK103" s="187">
        <f>ROUND(I103*H103,2)</f>
        <v>0</v>
      </c>
      <c r="BL103" s="19" t="s">
        <v>150</v>
      </c>
      <c r="BM103" s="186" t="s">
        <v>1177</v>
      </c>
    </row>
    <row r="104" spans="1:65" s="2" customFormat="1">
      <c r="A104" s="33"/>
      <c r="B104" s="34"/>
      <c r="C104" s="35"/>
      <c r="D104" s="188" t="s">
        <v>152</v>
      </c>
      <c r="E104" s="35"/>
      <c r="F104" s="189" t="s">
        <v>336</v>
      </c>
      <c r="G104" s="35"/>
      <c r="H104" s="35"/>
      <c r="I104" s="35"/>
      <c r="J104" s="35"/>
      <c r="K104" s="35"/>
      <c r="L104" s="38"/>
      <c r="M104" s="190"/>
      <c r="N104" s="191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68"/>
      <c r="Z104" s="33"/>
      <c r="AA104" s="33"/>
      <c r="AB104" s="33"/>
      <c r="AC104" s="33"/>
      <c r="AD104" s="33"/>
      <c r="AE104" s="33"/>
      <c r="AT104" s="19" t="s">
        <v>152</v>
      </c>
      <c r="AU104" s="19" t="s">
        <v>79</v>
      </c>
    </row>
    <row r="105" spans="1:65" s="2" customFormat="1" ht="16.5" customHeight="1">
      <c r="A105" s="33"/>
      <c r="B105" s="34"/>
      <c r="C105" s="176" t="s">
        <v>150</v>
      </c>
      <c r="D105" s="176" t="s">
        <v>145</v>
      </c>
      <c r="E105" s="177" t="s">
        <v>339</v>
      </c>
      <c r="F105" s="178" t="s">
        <v>340</v>
      </c>
      <c r="G105" s="179" t="s">
        <v>164</v>
      </c>
      <c r="H105" s="180">
        <v>44.19</v>
      </c>
      <c r="I105" s="366"/>
      <c r="J105" s="181">
        <f>ROUND(I105*H105,2)</f>
        <v>0</v>
      </c>
      <c r="K105" s="178" t="s">
        <v>149</v>
      </c>
      <c r="L105" s="38"/>
      <c r="M105" s="182" t="s">
        <v>17</v>
      </c>
      <c r="N105" s="183" t="s">
        <v>41</v>
      </c>
      <c r="O105" s="184">
        <v>9.8000000000000004E-2</v>
      </c>
      <c r="P105" s="184">
        <f>O105*H105</f>
        <v>4.3306199999999997</v>
      </c>
      <c r="Q105" s="184">
        <v>0</v>
      </c>
      <c r="R105" s="184">
        <f>Q105*H105</f>
        <v>0</v>
      </c>
      <c r="S105" s="184">
        <v>8.9999999999999993E-3</v>
      </c>
      <c r="T105" s="185">
        <f>S105*H105</f>
        <v>0.39770999999999995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6" t="s">
        <v>150</v>
      </c>
      <c r="AT105" s="186" t="s">
        <v>145</v>
      </c>
      <c r="AU105" s="186" t="s">
        <v>79</v>
      </c>
      <c r="AY105" s="19" t="s">
        <v>143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75</v>
      </c>
      <c r="BK105" s="187">
        <f>ROUND(I105*H105,2)</f>
        <v>0</v>
      </c>
      <c r="BL105" s="19" t="s">
        <v>150</v>
      </c>
      <c r="BM105" s="186" t="s">
        <v>1178</v>
      </c>
    </row>
    <row r="106" spans="1:65" s="2" customFormat="1">
      <c r="A106" s="33"/>
      <c r="B106" s="34"/>
      <c r="C106" s="35"/>
      <c r="D106" s="188" t="s">
        <v>152</v>
      </c>
      <c r="E106" s="35"/>
      <c r="F106" s="189" t="s">
        <v>342</v>
      </c>
      <c r="G106" s="35"/>
      <c r="H106" s="35"/>
      <c r="I106" s="35"/>
      <c r="J106" s="35"/>
      <c r="K106" s="35"/>
      <c r="L106" s="38"/>
      <c r="M106" s="190"/>
      <c r="N106" s="191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9" t="s">
        <v>152</v>
      </c>
      <c r="AU106" s="19" t="s">
        <v>79</v>
      </c>
    </row>
    <row r="107" spans="1:65" s="14" customFormat="1">
      <c r="B107" s="202"/>
      <c r="C107" s="203"/>
      <c r="D107" s="194" t="s">
        <v>154</v>
      </c>
      <c r="E107" s="204" t="s">
        <v>17</v>
      </c>
      <c r="F107" s="205" t="s">
        <v>1179</v>
      </c>
      <c r="G107" s="203"/>
      <c r="H107" s="206">
        <v>44.19</v>
      </c>
      <c r="I107" s="203"/>
      <c r="J107" s="203"/>
      <c r="K107" s="203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154</v>
      </c>
      <c r="AU107" s="211" t="s">
        <v>79</v>
      </c>
      <c r="AV107" s="14" t="s">
        <v>79</v>
      </c>
      <c r="AW107" s="14" t="s">
        <v>31</v>
      </c>
      <c r="AX107" s="14" t="s">
        <v>75</v>
      </c>
      <c r="AY107" s="211" t="s">
        <v>143</v>
      </c>
    </row>
    <row r="108" spans="1:65" s="2" customFormat="1" ht="16.5" customHeight="1">
      <c r="A108" s="33"/>
      <c r="B108" s="34"/>
      <c r="C108" s="176" t="s">
        <v>182</v>
      </c>
      <c r="D108" s="176" t="s">
        <v>145</v>
      </c>
      <c r="E108" s="177" t="s">
        <v>820</v>
      </c>
      <c r="F108" s="178" t="s">
        <v>821</v>
      </c>
      <c r="G108" s="179" t="s">
        <v>158</v>
      </c>
      <c r="H108" s="180">
        <v>50</v>
      </c>
      <c r="I108" s="366"/>
      <c r="J108" s="181">
        <f>ROUND(I108*H108,2)</f>
        <v>0</v>
      </c>
      <c r="K108" s="178" t="s">
        <v>149</v>
      </c>
      <c r="L108" s="38"/>
      <c r="M108" s="182" t="s">
        <v>17</v>
      </c>
      <c r="N108" s="183" t="s">
        <v>41</v>
      </c>
      <c r="O108" s="184">
        <v>0.30599999999999999</v>
      </c>
      <c r="P108" s="184">
        <f>O108*H108</f>
        <v>15.299999999999999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86" t="s">
        <v>150</v>
      </c>
      <c r="AT108" s="186" t="s">
        <v>145</v>
      </c>
      <c r="AU108" s="186" t="s">
        <v>79</v>
      </c>
      <c r="AY108" s="19" t="s">
        <v>143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75</v>
      </c>
      <c r="BK108" s="187">
        <f>ROUND(I108*H108,2)</f>
        <v>0</v>
      </c>
      <c r="BL108" s="19" t="s">
        <v>150</v>
      </c>
      <c r="BM108" s="186" t="s">
        <v>1180</v>
      </c>
    </row>
    <row r="109" spans="1:65" s="2" customFormat="1">
      <c r="A109" s="33"/>
      <c r="B109" s="34"/>
      <c r="C109" s="35"/>
      <c r="D109" s="188" t="s">
        <v>152</v>
      </c>
      <c r="E109" s="35"/>
      <c r="F109" s="189" t="s">
        <v>823</v>
      </c>
      <c r="G109" s="35"/>
      <c r="H109" s="35"/>
      <c r="I109" s="35"/>
      <c r="J109" s="35"/>
      <c r="K109" s="35"/>
      <c r="L109" s="38"/>
      <c r="M109" s="190"/>
      <c r="N109" s="191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9" t="s">
        <v>152</v>
      </c>
      <c r="AU109" s="19" t="s">
        <v>79</v>
      </c>
    </row>
    <row r="110" spans="1:65" s="2" customFormat="1" ht="16.5" customHeight="1">
      <c r="A110" s="33"/>
      <c r="B110" s="34"/>
      <c r="C110" s="176" t="s">
        <v>188</v>
      </c>
      <c r="D110" s="176" t="s">
        <v>145</v>
      </c>
      <c r="E110" s="177" t="s">
        <v>824</v>
      </c>
      <c r="F110" s="178" t="s">
        <v>825</v>
      </c>
      <c r="G110" s="179" t="s">
        <v>158</v>
      </c>
      <c r="H110" s="180">
        <v>100</v>
      </c>
      <c r="I110" s="366"/>
      <c r="J110" s="181">
        <f>ROUND(I110*H110,2)</f>
        <v>0</v>
      </c>
      <c r="K110" s="178" t="s">
        <v>149</v>
      </c>
      <c r="L110" s="38"/>
      <c r="M110" s="182" t="s">
        <v>17</v>
      </c>
      <c r="N110" s="183" t="s">
        <v>41</v>
      </c>
      <c r="O110" s="184">
        <v>0.14099999999999999</v>
      </c>
      <c r="P110" s="184">
        <f>O110*H110</f>
        <v>14.099999999999998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6" t="s">
        <v>150</v>
      </c>
      <c r="AT110" s="186" t="s">
        <v>145</v>
      </c>
      <c r="AU110" s="186" t="s">
        <v>79</v>
      </c>
      <c r="AY110" s="19" t="s">
        <v>143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75</v>
      </c>
      <c r="BK110" s="187">
        <f>ROUND(I110*H110,2)</f>
        <v>0</v>
      </c>
      <c r="BL110" s="19" t="s">
        <v>150</v>
      </c>
      <c r="BM110" s="186" t="s">
        <v>1181</v>
      </c>
    </row>
    <row r="111" spans="1:65" s="2" customFormat="1">
      <c r="A111" s="33"/>
      <c r="B111" s="34"/>
      <c r="C111" s="35"/>
      <c r="D111" s="188" t="s">
        <v>152</v>
      </c>
      <c r="E111" s="35"/>
      <c r="F111" s="189" t="s">
        <v>827</v>
      </c>
      <c r="G111" s="35"/>
      <c r="H111" s="35"/>
      <c r="I111" s="35"/>
      <c r="J111" s="35"/>
      <c r="K111" s="35"/>
      <c r="L111" s="38"/>
      <c r="M111" s="190"/>
      <c r="N111" s="191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9" t="s">
        <v>152</v>
      </c>
      <c r="AU111" s="19" t="s">
        <v>79</v>
      </c>
    </row>
    <row r="112" spans="1:65" s="14" customFormat="1">
      <c r="B112" s="202"/>
      <c r="C112" s="203"/>
      <c r="D112" s="194" t="s">
        <v>154</v>
      </c>
      <c r="E112" s="204" t="s">
        <v>17</v>
      </c>
      <c r="F112" s="205" t="s">
        <v>1182</v>
      </c>
      <c r="G112" s="203"/>
      <c r="H112" s="206">
        <v>100</v>
      </c>
      <c r="I112" s="203"/>
      <c r="J112" s="203"/>
      <c r="K112" s="203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154</v>
      </c>
      <c r="AU112" s="211" t="s">
        <v>79</v>
      </c>
      <c r="AV112" s="14" t="s">
        <v>79</v>
      </c>
      <c r="AW112" s="14" t="s">
        <v>31</v>
      </c>
      <c r="AX112" s="14" t="s">
        <v>75</v>
      </c>
      <c r="AY112" s="211" t="s">
        <v>143</v>
      </c>
    </row>
    <row r="113" spans="1:65" s="12" customFormat="1" ht="22.9" customHeight="1">
      <c r="B113" s="161"/>
      <c r="C113" s="162"/>
      <c r="D113" s="163" t="s">
        <v>69</v>
      </c>
      <c r="E113" s="174" t="s">
        <v>344</v>
      </c>
      <c r="F113" s="174" t="s">
        <v>345</v>
      </c>
      <c r="G113" s="162"/>
      <c r="H113" s="162"/>
      <c r="I113" s="162"/>
      <c r="J113" s="175">
        <f>BK113</f>
        <v>0</v>
      </c>
      <c r="K113" s="162"/>
      <c r="L113" s="166"/>
      <c r="M113" s="167"/>
      <c r="N113" s="168"/>
      <c r="O113" s="168"/>
      <c r="P113" s="169">
        <f>SUM(P114:P124)</f>
        <v>6.3064679999999997</v>
      </c>
      <c r="Q113" s="168"/>
      <c r="R113" s="169">
        <f>SUM(R114:R124)</f>
        <v>0</v>
      </c>
      <c r="S113" s="168"/>
      <c r="T113" s="170">
        <f>SUM(T114:T124)</f>
        <v>0</v>
      </c>
      <c r="AR113" s="171" t="s">
        <v>75</v>
      </c>
      <c r="AT113" s="172" t="s">
        <v>69</v>
      </c>
      <c r="AU113" s="172" t="s">
        <v>75</v>
      </c>
      <c r="AY113" s="171" t="s">
        <v>143</v>
      </c>
      <c r="BK113" s="173">
        <f>SUM(BK114:BK124)</f>
        <v>0</v>
      </c>
    </row>
    <row r="114" spans="1:65" s="2" customFormat="1" ht="16.5" customHeight="1">
      <c r="A114" s="33"/>
      <c r="B114" s="34"/>
      <c r="C114" s="176" t="s">
        <v>199</v>
      </c>
      <c r="D114" s="176" t="s">
        <v>145</v>
      </c>
      <c r="E114" s="177" t="s">
        <v>836</v>
      </c>
      <c r="F114" s="178" t="s">
        <v>837</v>
      </c>
      <c r="G114" s="179" t="s">
        <v>349</v>
      </c>
      <c r="H114" s="180">
        <v>2.3159999999999998</v>
      </c>
      <c r="I114" s="366"/>
      <c r="J114" s="181">
        <f>ROUND(I114*H114,2)</f>
        <v>0</v>
      </c>
      <c r="K114" s="178" t="s">
        <v>149</v>
      </c>
      <c r="L114" s="38"/>
      <c r="M114" s="182" t="s">
        <v>17</v>
      </c>
      <c r="N114" s="183" t="s">
        <v>41</v>
      </c>
      <c r="O114" s="184">
        <v>0.13600000000000001</v>
      </c>
      <c r="P114" s="184">
        <f>O114*H114</f>
        <v>0.31497599999999998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86" t="s">
        <v>150</v>
      </c>
      <c r="AT114" s="186" t="s">
        <v>145</v>
      </c>
      <c r="AU114" s="186" t="s">
        <v>79</v>
      </c>
      <c r="AY114" s="19" t="s">
        <v>143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75</v>
      </c>
      <c r="BK114" s="187">
        <f>ROUND(I114*H114,2)</f>
        <v>0</v>
      </c>
      <c r="BL114" s="19" t="s">
        <v>150</v>
      </c>
      <c r="BM114" s="186" t="s">
        <v>1183</v>
      </c>
    </row>
    <row r="115" spans="1:65" s="2" customFormat="1">
      <c r="A115" s="33"/>
      <c r="B115" s="34"/>
      <c r="C115" s="35"/>
      <c r="D115" s="188" t="s">
        <v>152</v>
      </c>
      <c r="E115" s="35"/>
      <c r="F115" s="189" t="s">
        <v>839</v>
      </c>
      <c r="G115" s="35"/>
      <c r="H115" s="35"/>
      <c r="I115" s="35"/>
      <c r="J115" s="35"/>
      <c r="K115" s="35"/>
      <c r="L115" s="38"/>
      <c r="M115" s="190"/>
      <c r="N115" s="191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9" t="s">
        <v>152</v>
      </c>
      <c r="AU115" s="19" t="s">
        <v>79</v>
      </c>
    </row>
    <row r="116" spans="1:65" s="2" customFormat="1" ht="24.2" customHeight="1">
      <c r="A116" s="33"/>
      <c r="B116" s="34"/>
      <c r="C116" s="176" t="s">
        <v>204</v>
      </c>
      <c r="D116" s="176" t="s">
        <v>145</v>
      </c>
      <c r="E116" s="177" t="s">
        <v>347</v>
      </c>
      <c r="F116" s="178" t="s">
        <v>1184</v>
      </c>
      <c r="G116" s="179" t="s">
        <v>349</v>
      </c>
      <c r="H116" s="180">
        <v>2.3159999999999998</v>
      </c>
      <c r="I116" s="366"/>
      <c r="J116" s="181">
        <f>ROUND(I116*H116,2)</f>
        <v>0</v>
      </c>
      <c r="K116" s="178" t="s">
        <v>149</v>
      </c>
      <c r="L116" s="38"/>
      <c r="M116" s="182" t="s">
        <v>17</v>
      </c>
      <c r="N116" s="183" t="s">
        <v>41</v>
      </c>
      <c r="O116" s="184">
        <v>2.42</v>
      </c>
      <c r="P116" s="184">
        <f>O116*H116</f>
        <v>5.6047199999999995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86" t="s">
        <v>150</v>
      </c>
      <c r="AT116" s="186" t="s">
        <v>145</v>
      </c>
      <c r="AU116" s="186" t="s">
        <v>79</v>
      </c>
      <c r="AY116" s="19" t="s">
        <v>143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75</v>
      </c>
      <c r="BK116" s="187">
        <f>ROUND(I116*H116,2)</f>
        <v>0</v>
      </c>
      <c r="BL116" s="19" t="s">
        <v>150</v>
      </c>
      <c r="BM116" s="186" t="s">
        <v>1185</v>
      </c>
    </row>
    <row r="117" spans="1:65" s="2" customFormat="1">
      <c r="A117" s="33"/>
      <c r="B117" s="34"/>
      <c r="C117" s="35"/>
      <c r="D117" s="188" t="s">
        <v>152</v>
      </c>
      <c r="E117" s="35"/>
      <c r="F117" s="189" t="s">
        <v>351</v>
      </c>
      <c r="G117" s="35"/>
      <c r="H117" s="35"/>
      <c r="I117" s="35"/>
      <c r="J117" s="35"/>
      <c r="K117" s="35"/>
      <c r="L117" s="38"/>
      <c r="M117" s="190"/>
      <c r="N117" s="191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9" t="s">
        <v>152</v>
      </c>
      <c r="AU117" s="19" t="s">
        <v>79</v>
      </c>
    </row>
    <row r="118" spans="1:65" s="2" customFormat="1" ht="21.75" customHeight="1">
      <c r="A118" s="33"/>
      <c r="B118" s="34"/>
      <c r="C118" s="176" t="s">
        <v>211</v>
      </c>
      <c r="D118" s="176" t="s">
        <v>145</v>
      </c>
      <c r="E118" s="177" t="s">
        <v>353</v>
      </c>
      <c r="F118" s="178" t="s">
        <v>354</v>
      </c>
      <c r="G118" s="179" t="s">
        <v>349</v>
      </c>
      <c r="H118" s="180">
        <v>2.3159999999999998</v>
      </c>
      <c r="I118" s="366"/>
      <c r="J118" s="181">
        <f>ROUND(I118*H118,2)</f>
        <v>0</v>
      </c>
      <c r="K118" s="178" t="s">
        <v>149</v>
      </c>
      <c r="L118" s="38"/>
      <c r="M118" s="182" t="s">
        <v>17</v>
      </c>
      <c r="N118" s="183" t="s">
        <v>41</v>
      </c>
      <c r="O118" s="184">
        <v>0.125</v>
      </c>
      <c r="P118" s="184">
        <f>O118*H118</f>
        <v>0.28949999999999998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6" t="s">
        <v>150</v>
      </c>
      <c r="AT118" s="186" t="s">
        <v>145</v>
      </c>
      <c r="AU118" s="186" t="s">
        <v>79</v>
      </c>
      <c r="AY118" s="19" t="s">
        <v>143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75</v>
      </c>
      <c r="BK118" s="187">
        <f>ROUND(I118*H118,2)</f>
        <v>0</v>
      </c>
      <c r="BL118" s="19" t="s">
        <v>150</v>
      </c>
      <c r="BM118" s="186" t="s">
        <v>1186</v>
      </c>
    </row>
    <row r="119" spans="1:65" s="2" customFormat="1">
      <c r="A119" s="33"/>
      <c r="B119" s="34"/>
      <c r="C119" s="35"/>
      <c r="D119" s="188" t="s">
        <v>152</v>
      </c>
      <c r="E119" s="35"/>
      <c r="F119" s="189" t="s">
        <v>356</v>
      </c>
      <c r="G119" s="35"/>
      <c r="H119" s="35"/>
      <c r="I119" s="35"/>
      <c r="J119" s="35"/>
      <c r="K119" s="35"/>
      <c r="L119" s="38"/>
      <c r="M119" s="190"/>
      <c r="N119" s="191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9" t="s">
        <v>152</v>
      </c>
      <c r="AU119" s="19" t="s">
        <v>79</v>
      </c>
    </row>
    <row r="120" spans="1:65" s="2" customFormat="1" ht="24.2" customHeight="1">
      <c r="A120" s="33"/>
      <c r="B120" s="34"/>
      <c r="C120" s="176" t="s">
        <v>217</v>
      </c>
      <c r="D120" s="176" t="s">
        <v>145</v>
      </c>
      <c r="E120" s="177" t="s">
        <v>358</v>
      </c>
      <c r="F120" s="178" t="s">
        <v>359</v>
      </c>
      <c r="G120" s="179" t="s">
        <v>349</v>
      </c>
      <c r="H120" s="180">
        <v>16.212</v>
      </c>
      <c r="I120" s="366"/>
      <c r="J120" s="181">
        <f>ROUND(I120*H120,2)</f>
        <v>0</v>
      </c>
      <c r="K120" s="178" t="s">
        <v>149</v>
      </c>
      <c r="L120" s="38"/>
      <c r="M120" s="182" t="s">
        <v>17</v>
      </c>
      <c r="N120" s="183" t="s">
        <v>41</v>
      </c>
      <c r="O120" s="184">
        <v>6.0000000000000001E-3</v>
      </c>
      <c r="P120" s="184">
        <f>O120*H120</f>
        <v>9.7271999999999997E-2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86" t="s">
        <v>150</v>
      </c>
      <c r="AT120" s="186" t="s">
        <v>145</v>
      </c>
      <c r="AU120" s="186" t="s">
        <v>79</v>
      </c>
      <c r="AY120" s="19" t="s">
        <v>143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75</v>
      </c>
      <c r="BK120" s="187">
        <f>ROUND(I120*H120,2)</f>
        <v>0</v>
      </c>
      <c r="BL120" s="19" t="s">
        <v>150</v>
      </c>
      <c r="BM120" s="186" t="s">
        <v>1187</v>
      </c>
    </row>
    <row r="121" spans="1:65" s="2" customFormat="1">
      <c r="A121" s="33"/>
      <c r="B121" s="34"/>
      <c r="C121" s="35"/>
      <c r="D121" s="188" t="s">
        <v>152</v>
      </c>
      <c r="E121" s="35"/>
      <c r="F121" s="189" t="s">
        <v>361</v>
      </c>
      <c r="G121" s="35"/>
      <c r="H121" s="35"/>
      <c r="I121" s="35"/>
      <c r="J121" s="35"/>
      <c r="K121" s="35"/>
      <c r="L121" s="38"/>
      <c r="M121" s="190"/>
      <c r="N121" s="191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9" t="s">
        <v>152</v>
      </c>
      <c r="AU121" s="19" t="s">
        <v>79</v>
      </c>
    </row>
    <row r="122" spans="1:65" s="14" customFormat="1">
      <c r="B122" s="202"/>
      <c r="C122" s="203"/>
      <c r="D122" s="194" t="s">
        <v>154</v>
      </c>
      <c r="E122" s="204" t="s">
        <v>17</v>
      </c>
      <c r="F122" s="205" t="s">
        <v>1188</v>
      </c>
      <c r="G122" s="203"/>
      <c r="H122" s="206">
        <v>16.212</v>
      </c>
      <c r="I122" s="203"/>
      <c r="J122" s="203"/>
      <c r="K122" s="203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154</v>
      </c>
      <c r="AU122" s="211" t="s">
        <v>79</v>
      </c>
      <c r="AV122" s="14" t="s">
        <v>79</v>
      </c>
      <c r="AW122" s="14" t="s">
        <v>31</v>
      </c>
      <c r="AX122" s="14" t="s">
        <v>75</v>
      </c>
      <c r="AY122" s="211" t="s">
        <v>143</v>
      </c>
    </row>
    <row r="123" spans="1:65" s="2" customFormat="1" ht="24.2" customHeight="1">
      <c r="A123" s="33"/>
      <c r="B123" s="34"/>
      <c r="C123" s="176" t="s">
        <v>224</v>
      </c>
      <c r="D123" s="176" t="s">
        <v>145</v>
      </c>
      <c r="E123" s="177" t="s">
        <v>366</v>
      </c>
      <c r="F123" s="178" t="s">
        <v>367</v>
      </c>
      <c r="G123" s="179" t="s">
        <v>349</v>
      </c>
      <c r="H123" s="180">
        <v>2.3159999999999998</v>
      </c>
      <c r="I123" s="366"/>
      <c r="J123" s="181">
        <f>ROUND(I123*H123,2)</f>
        <v>0</v>
      </c>
      <c r="K123" s="178" t="s">
        <v>149</v>
      </c>
      <c r="L123" s="38"/>
      <c r="M123" s="182" t="s">
        <v>17</v>
      </c>
      <c r="N123" s="183" t="s">
        <v>41</v>
      </c>
      <c r="O123" s="184">
        <v>0</v>
      </c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86" t="s">
        <v>150</v>
      </c>
      <c r="AT123" s="186" t="s">
        <v>145</v>
      </c>
      <c r="AU123" s="186" t="s">
        <v>79</v>
      </c>
      <c r="AY123" s="19" t="s">
        <v>143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75</v>
      </c>
      <c r="BK123" s="187">
        <f>ROUND(I123*H123,2)</f>
        <v>0</v>
      </c>
      <c r="BL123" s="19" t="s">
        <v>150</v>
      </c>
      <c r="BM123" s="186" t="s">
        <v>1189</v>
      </c>
    </row>
    <row r="124" spans="1:65" s="2" customFormat="1">
      <c r="A124" s="33"/>
      <c r="B124" s="34"/>
      <c r="C124" s="35"/>
      <c r="D124" s="188" t="s">
        <v>152</v>
      </c>
      <c r="E124" s="35"/>
      <c r="F124" s="189" t="s">
        <v>369</v>
      </c>
      <c r="G124" s="35"/>
      <c r="H124" s="35"/>
      <c r="I124" s="35"/>
      <c r="J124" s="35"/>
      <c r="K124" s="35"/>
      <c r="L124" s="38"/>
      <c r="M124" s="190"/>
      <c r="N124" s="191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9" t="s">
        <v>152</v>
      </c>
      <c r="AU124" s="19" t="s">
        <v>79</v>
      </c>
    </row>
    <row r="125" spans="1:65" s="12" customFormat="1" ht="22.9" customHeight="1">
      <c r="B125" s="161"/>
      <c r="C125" s="162"/>
      <c r="D125" s="163" t="s">
        <v>69</v>
      </c>
      <c r="E125" s="174" t="s">
        <v>370</v>
      </c>
      <c r="F125" s="174" t="s">
        <v>371</v>
      </c>
      <c r="G125" s="162"/>
      <c r="H125" s="162"/>
      <c r="I125" s="162"/>
      <c r="J125" s="175">
        <f>BK125</f>
        <v>0</v>
      </c>
      <c r="K125" s="162"/>
      <c r="L125" s="166"/>
      <c r="M125" s="167"/>
      <c r="N125" s="168"/>
      <c r="O125" s="168"/>
      <c r="P125" s="169">
        <f>SUM(P126:P127)</f>
        <v>6.4478400000000002</v>
      </c>
      <c r="Q125" s="168"/>
      <c r="R125" s="169">
        <f>SUM(R126:R127)</f>
        <v>0</v>
      </c>
      <c r="S125" s="168"/>
      <c r="T125" s="170">
        <f>SUM(T126:T127)</f>
        <v>0</v>
      </c>
      <c r="AR125" s="171" t="s">
        <v>75</v>
      </c>
      <c r="AT125" s="172" t="s">
        <v>69</v>
      </c>
      <c r="AU125" s="172" t="s">
        <v>75</v>
      </c>
      <c r="AY125" s="171" t="s">
        <v>143</v>
      </c>
      <c r="BK125" s="173">
        <f>SUM(BK126:BK127)</f>
        <v>0</v>
      </c>
    </row>
    <row r="126" spans="1:65" s="2" customFormat="1" ht="33" customHeight="1">
      <c r="A126" s="33"/>
      <c r="B126" s="34"/>
      <c r="C126" s="176" t="s">
        <v>230</v>
      </c>
      <c r="D126" s="176" t="s">
        <v>145</v>
      </c>
      <c r="E126" s="177" t="s">
        <v>373</v>
      </c>
      <c r="F126" s="178" t="s">
        <v>374</v>
      </c>
      <c r="G126" s="179" t="s">
        <v>349</v>
      </c>
      <c r="H126" s="180">
        <v>1.5960000000000001</v>
      </c>
      <c r="I126" s="366"/>
      <c r="J126" s="181">
        <f>ROUND(I126*H126,2)</f>
        <v>0</v>
      </c>
      <c r="K126" s="178" t="s">
        <v>149</v>
      </c>
      <c r="L126" s="38"/>
      <c r="M126" s="182" t="s">
        <v>17</v>
      </c>
      <c r="N126" s="183" t="s">
        <v>41</v>
      </c>
      <c r="O126" s="184">
        <v>4.04</v>
      </c>
      <c r="P126" s="184">
        <f>O126*H126</f>
        <v>6.4478400000000002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6" t="s">
        <v>150</v>
      </c>
      <c r="AT126" s="186" t="s">
        <v>145</v>
      </c>
      <c r="AU126" s="186" t="s">
        <v>79</v>
      </c>
      <c r="AY126" s="19" t="s">
        <v>143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75</v>
      </c>
      <c r="BK126" s="187">
        <f>ROUND(I126*H126,2)</f>
        <v>0</v>
      </c>
      <c r="BL126" s="19" t="s">
        <v>150</v>
      </c>
      <c r="BM126" s="186" t="s">
        <v>1190</v>
      </c>
    </row>
    <row r="127" spans="1:65" s="2" customFormat="1">
      <c r="A127" s="33"/>
      <c r="B127" s="34"/>
      <c r="C127" s="35"/>
      <c r="D127" s="188" t="s">
        <v>152</v>
      </c>
      <c r="E127" s="35"/>
      <c r="F127" s="189" t="s">
        <v>376</v>
      </c>
      <c r="G127" s="35"/>
      <c r="H127" s="35"/>
      <c r="I127" s="35"/>
      <c r="J127" s="35"/>
      <c r="K127" s="35"/>
      <c r="L127" s="38"/>
      <c r="M127" s="190"/>
      <c r="N127" s="191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9" t="s">
        <v>152</v>
      </c>
      <c r="AU127" s="19" t="s">
        <v>79</v>
      </c>
    </row>
    <row r="128" spans="1:65" s="12" customFormat="1" ht="25.9" customHeight="1">
      <c r="B128" s="161"/>
      <c r="C128" s="162"/>
      <c r="D128" s="163" t="s">
        <v>69</v>
      </c>
      <c r="E128" s="164" t="s">
        <v>377</v>
      </c>
      <c r="F128" s="164" t="s">
        <v>378</v>
      </c>
      <c r="G128" s="162"/>
      <c r="H128" s="162"/>
      <c r="I128" s="162"/>
      <c r="J128" s="165">
        <f>BK128</f>
        <v>0</v>
      </c>
      <c r="K128" s="162"/>
      <c r="L128" s="166"/>
      <c r="M128" s="167"/>
      <c r="N128" s="168"/>
      <c r="O128" s="168"/>
      <c r="P128" s="169">
        <f>P129+P161+P174</f>
        <v>70.086850000000013</v>
      </c>
      <c r="Q128" s="168"/>
      <c r="R128" s="169">
        <f>R129+R161+R174</f>
        <v>1.7483525199999999</v>
      </c>
      <c r="S128" s="168"/>
      <c r="T128" s="170">
        <f>T129+T161+T174</f>
        <v>0.16800000000000001</v>
      </c>
      <c r="AR128" s="171" t="s">
        <v>79</v>
      </c>
      <c r="AT128" s="172" t="s">
        <v>69</v>
      </c>
      <c r="AU128" s="172" t="s">
        <v>70</v>
      </c>
      <c r="AY128" s="171" t="s">
        <v>143</v>
      </c>
      <c r="BK128" s="173">
        <f>BK129+BK161+BK174</f>
        <v>0</v>
      </c>
    </row>
    <row r="129" spans="1:65" s="12" customFormat="1" ht="22.9" customHeight="1">
      <c r="B129" s="161"/>
      <c r="C129" s="162"/>
      <c r="D129" s="163" t="s">
        <v>69</v>
      </c>
      <c r="E129" s="174" t="s">
        <v>563</v>
      </c>
      <c r="F129" s="174" t="s">
        <v>564</v>
      </c>
      <c r="G129" s="162"/>
      <c r="H129" s="162"/>
      <c r="I129" s="162"/>
      <c r="J129" s="175">
        <f>BK129</f>
        <v>0</v>
      </c>
      <c r="K129" s="162"/>
      <c r="L129" s="166"/>
      <c r="M129" s="167"/>
      <c r="N129" s="168"/>
      <c r="O129" s="168"/>
      <c r="P129" s="169">
        <f>SUM(P130:P160)</f>
        <v>15.673999999999999</v>
      </c>
      <c r="Q129" s="168"/>
      <c r="R129" s="169">
        <f>SUM(R130:R160)</f>
        <v>0.14560000000000001</v>
      </c>
      <c r="S129" s="168"/>
      <c r="T129" s="170">
        <f>SUM(T130:T160)</f>
        <v>0.16800000000000001</v>
      </c>
      <c r="AR129" s="171" t="s">
        <v>79</v>
      </c>
      <c r="AT129" s="172" t="s">
        <v>69</v>
      </c>
      <c r="AU129" s="172" t="s">
        <v>75</v>
      </c>
      <c r="AY129" s="171" t="s">
        <v>143</v>
      </c>
      <c r="BK129" s="173">
        <f>SUM(BK130:BK160)</f>
        <v>0</v>
      </c>
    </row>
    <row r="130" spans="1:65" s="2" customFormat="1" ht="16.5" customHeight="1">
      <c r="A130" s="33"/>
      <c r="B130" s="34"/>
      <c r="C130" s="176" t="s">
        <v>236</v>
      </c>
      <c r="D130" s="176" t="s">
        <v>145</v>
      </c>
      <c r="E130" s="177" t="s">
        <v>579</v>
      </c>
      <c r="F130" s="178" t="s">
        <v>891</v>
      </c>
      <c r="G130" s="179" t="s">
        <v>148</v>
      </c>
      <c r="H130" s="180">
        <v>7</v>
      </c>
      <c r="I130" s="366"/>
      <c r="J130" s="181">
        <f>ROUND(I130*H130,2)</f>
        <v>0</v>
      </c>
      <c r="K130" s="178" t="s">
        <v>149</v>
      </c>
      <c r="L130" s="38"/>
      <c r="M130" s="182" t="s">
        <v>17</v>
      </c>
      <c r="N130" s="183" t="s">
        <v>41</v>
      </c>
      <c r="O130" s="184">
        <v>0.05</v>
      </c>
      <c r="P130" s="184">
        <f>O130*H130</f>
        <v>0.35000000000000003</v>
      </c>
      <c r="Q130" s="184">
        <v>0</v>
      </c>
      <c r="R130" s="184">
        <f>Q130*H130</f>
        <v>0</v>
      </c>
      <c r="S130" s="184">
        <v>2.4E-2</v>
      </c>
      <c r="T130" s="185">
        <f>S130*H130</f>
        <v>0.16800000000000001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6" t="s">
        <v>257</v>
      </c>
      <c r="AT130" s="186" t="s">
        <v>145</v>
      </c>
      <c r="AU130" s="186" t="s">
        <v>79</v>
      </c>
      <c r="AY130" s="19" t="s">
        <v>143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75</v>
      </c>
      <c r="BK130" s="187">
        <f>ROUND(I130*H130,2)</f>
        <v>0</v>
      </c>
      <c r="BL130" s="19" t="s">
        <v>257</v>
      </c>
      <c r="BM130" s="186" t="s">
        <v>1191</v>
      </c>
    </row>
    <row r="131" spans="1:65" s="2" customFormat="1">
      <c r="A131" s="33"/>
      <c r="B131" s="34"/>
      <c r="C131" s="35"/>
      <c r="D131" s="188" t="s">
        <v>152</v>
      </c>
      <c r="E131" s="35"/>
      <c r="F131" s="189" t="s">
        <v>582</v>
      </c>
      <c r="G131" s="35"/>
      <c r="H131" s="35"/>
      <c r="I131" s="35"/>
      <c r="J131" s="35"/>
      <c r="K131" s="35"/>
      <c r="L131" s="38"/>
      <c r="M131" s="190"/>
      <c r="N131" s="191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9" t="s">
        <v>152</v>
      </c>
      <c r="AU131" s="19" t="s">
        <v>79</v>
      </c>
    </row>
    <row r="132" spans="1:65" s="13" customFormat="1">
      <c r="B132" s="192"/>
      <c r="C132" s="193"/>
      <c r="D132" s="194" t="s">
        <v>154</v>
      </c>
      <c r="E132" s="195" t="s">
        <v>17</v>
      </c>
      <c r="F132" s="196" t="s">
        <v>1192</v>
      </c>
      <c r="G132" s="193"/>
      <c r="H132" s="195" t="s">
        <v>17</v>
      </c>
      <c r="I132" s="193"/>
      <c r="J132" s="193"/>
      <c r="K132" s="193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154</v>
      </c>
      <c r="AU132" s="201" t="s">
        <v>79</v>
      </c>
      <c r="AV132" s="13" t="s">
        <v>75</v>
      </c>
      <c r="AW132" s="13" t="s">
        <v>31</v>
      </c>
      <c r="AX132" s="13" t="s">
        <v>70</v>
      </c>
      <c r="AY132" s="201" t="s">
        <v>143</v>
      </c>
    </row>
    <row r="133" spans="1:65" s="14" customFormat="1">
      <c r="B133" s="202"/>
      <c r="C133" s="203"/>
      <c r="D133" s="194" t="s">
        <v>154</v>
      </c>
      <c r="E133" s="204" t="s">
        <v>17</v>
      </c>
      <c r="F133" s="205" t="s">
        <v>75</v>
      </c>
      <c r="G133" s="203"/>
      <c r="H133" s="206">
        <v>1</v>
      </c>
      <c r="I133" s="203"/>
      <c r="J133" s="203"/>
      <c r="K133" s="203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154</v>
      </c>
      <c r="AU133" s="211" t="s">
        <v>79</v>
      </c>
      <c r="AV133" s="14" t="s">
        <v>79</v>
      </c>
      <c r="AW133" s="14" t="s">
        <v>31</v>
      </c>
      <c r="AX133" s="14" t="s">
        <v>70</v>
      </c>
      <c r="AY133" s="211" t="s">
        <v>143</v>
      </c>
    </row>
    <row r="134" spans="1:65" s="13" customFormat="1">
      <c r="B134" s="192"/>
      <c r="C134" s="193"/>
      <c r="D134" s="194" t="s">
        <v>154</v>
      </c>
      <c r="E134" s="195" t="s">
        <v>17</v>
      </c>
      <c r="F134" s="196" t="s">
        <v>1193</v>
      </c>
      <c r="G134" s="193"/>
      <c r="H134" s="195" t="s">
        <v>17</v>
      </c>
      <c r="I134" s="193"/>
      <c r="J134" s="193"/>
      <c r="K134" s="193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154</v>
      </c>
      <c r="AU134" s="201" t="s">
        <v>79</v>
      </c>
      <c r="AV134" s="13" t="s">
        <v>75</v>
      </c>
      <c r="AW134" s="13" t="s">
        <v>31</v>
      </c>
      <c r="AX134" s="13" t="s">
        <v>70</v>
      </c>
      <c r="AY134" s="201" t="s">
        <v>143</v>
      </c>
    </row>
    <row r="135" spans="1:65" s="14" customFormat="1">
      <c r="B135" s="202"/>
      <c r="C135" s="203"/>
      <c r="D135" s="194" t="s">
        <v>154</v>
      </c>
      <c r="E135" s="204" t="s">
        <v>17</v>
      </c>
      <c r="F135" s="205" t="s">
        <v>75</v>
      </c>
      <c r="G135" s="203"/>
      <c r="H135" s="206">
        <v>1</v>
      </c>
      <c r="I135" s="203"/>
      <c r="J135" s="203"/>
      <c r="K135" s="203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154</v>
      </c>
      <c r="AU135" s="211" t="s">
        <v>79</v>
      </c>
      <c r="AV135" s="14" t="s">
        <v>79</v>
      </c>
      <c r="AW135" s="14" t="s">
        <v>31</v>
      </c>
      <c r="AX135" s="14" t="s">
        <v>70</v>
      </c>
      <c r="AY135" s="211" t="s">
        <v>143</v>
      </c>
    </row>
    <row r="136" spans="1:65" s="13" customFormat="1">
      <c r="B136" s="192"/>
      <c r="C136" s="193"/>
      <c r="D136" s="194" t="s">
        <v>154</v>
      </c>
      <c r="E136" s="195" t="s">
        <v>17</v>
      </c>
      <c r="F136" s="196" t="s">
        <v>1194</v>
      </c>
      <c r="G136" s="193"/>
      <c r="H136" s="195" t="s">
        <v>17</v>
      </c>
      <c r="I136" s="193"/>
      <c r="J136" s="193"/>
      <c r="K136" s="193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154</v>
      </c>
      <c r="AU136" s="201" t="s">
        <v>79</v>
      </c>
      <c r="AV136" s="13" t="s">
        <v>75</v>
      </c>
      <c r="AW136" s="13" t="s">
        <v>31</v>
      </c>
      <c r="AX136" s="13" t="s">
        <v>70</v>
      </c>
      <c r="AY136" s="201" t="s">
        <v>143</v>
      </c>
    </row>
    <row r="137" spans="1:65" s="14" customFormat="1">
      <c r="B137" s="202"/>
      <c r="C137" s="203"/>
      <c r="D137" s="194" t="s">
        <v>154</v>
      </c>
      <c r="E137" s="204" t="s">
        <v>17</v>
      </c>
      <c r="F137" s="205" t="s">
        <v>75</v>
      </c>
      <c r="G137" s="203"/>
      <c r="H137" s="206">
        <v>1</v>
      </c>
      <c r="I137" s="203"/>
      <c r="J137" s="203"/>
      <c r="K137" s="203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154</v>
      </c>
      <c r="AU137" s="211" t="s">
        <v>79</v>
      </c>
      <c r="AV137" s="14" t="s">
        <v>79</v>
      </c>
      <c r="AW137" s="14" t="s">
        <v>31</v>
      </c>
      <c r="AX137" s="14" t="s">
        <v>70</v>
      </c>
      <c r="AY137" s="211" t="s">
        <v>143</v>
      </c>
    </row>
    <row r="138" spans="1:65" s="13" customFormat="1">
      <c r="B138" s="192"/>
      <c r="C138" s="193"/>
      <c r="D138" s="194" t="s">
        <v>154</v>
      </c>
      <c r="E138" s="195" t="s">
        <v>17</v>
      </c>
      <c r="F138" s="196" t="s">
        <v>1195</v>
      </c>
      <c r="G138" s="193"/>
      <c r="H138" s="195" t="s">
        <v>17</v>
      </c>
      <c r="I138" s="193"/>
      <c r="J138" s="193"/>
      <c r="K138" s="193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154</v>
      </c>
      <c r="AU138" s="201" t="s">
        <v>79</v>
      </c>
      <c r="AV138" s="13" t="s">
        <v>75</v>
      </c>
      <c r="AW138" s="13" t="s">
        <v>31</v>
      </c>
      <c r="AX138" s="13" t="s">
        <v>70</v>
      </c>
      <c r="AY138" s="201" t="s">
        <v>143</v>
      </c>
    </row>
    <row r="139" spans="1:65" s="14" customFormat="1">
      <c r="B139" s="202"/>
      <c r="C139" s="203"/>
      <c r="D139" s="194" t="s">
        <v>154</v>
      </c>
      <c r="E139" s="204" t="s">
        <v>17</v>
      </c>
      <c r="F139" s="205" t="s">
        <v>75</v>
      </c>
      <c r="G139" s="203"/>
      <c r="H139" s="206">
        <v>1</v>
      </c>
      <c r="I139" s="203"/>
      <c r="J139" s="203"/>
      <c r="K139" s="203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154</v>
      </c>
      <c r="AU139" s="211" t="s">
        <v>79</v>
      </c>
      <c r="AV139" s="14" t="s">
        <v>79</v>
      </c>
      <c r="AW139" s="14" t="s">
        <v>31</v>
      </c>
      <c r="AX139" s="14" t="s">
        <v>70</v>
      </c>
      <c r="AY139" s="211" t="s">
        <v>143</v>
      </c>
    </row>
    <row r="140" spans="1:65" s="13" customFormat="1">
      <c r="B140" s="192"/>
      <c r="C140" s="193"/>
      <c r="D140" s="194" t="s">
        <v>154</v>
      </c>
      <c r="E140" s="195" t="s">
        <v>17</v>
      </c>
      <c r="F140" s="196" t="s">
        <v>1196</v>
      </c>
      <c r="G140" s="193"/>
      <c r="H140" s="195" t="s">
        <v>17</v>
      </c>
      <c r="I140" s="193"/>
      <c r="J140" s="193"/>
      <c r="K140" s="193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154</v>
      </c>
      <c r="AU140" s="201" t="s">
        <v>79</v>
      </c>
      <c r="AV140" s="13" t="s">
        <v>75</v>
      </c>
      <c r="AW140" s="13" t="s">
        <v>31</v>
      </c>
      <c r="AX140" s="13" t="s">
        <v>70</v>
      </c>
      <c r="AY140" s="201" t="s">
        <v>143</v>
      </c>
    </row>
    <row r="141" spans="1:65" s="14" customFormat="1">
      <c r="B141" s="202"/>
      <c r="C141" s="203"/>
      <c r="D141" s="194" t="s">
        <v>154</v>
      </c>
      <c r="E141" s="204" t="s">
        <v>17</v>
      </c>
      <c r="F141" s="205" t="s">
        <v>75</v>
      </c>
      <c r="G141" s="203"/>
      <c r="H141" s="206">
        <v>1</v>
      </c>
      <c r="I141" s="203"/>
      <c r="J141" s="203"/>
      <c r="K141" s="203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154</v>
      </c>
      <c r="AU141" s="211" t="s">
        <v>79</v>
      </c>
      <c r="AV141" s="14" t="s">
        <v>79</v>
      </c>
      <c r="AW141" s="14" t="s">
        <v>31</v>
      </c>
      <c r="AX141" s="14" t="s">
        <v>70</v>
      </c>
      <c r="AY141" s="211" t="s">
        <v>143</v>
      </c>
    </row>
    <row r="142" spans="1:65" s="13" customFormat="1">
      <c r="B142" s="192"/>
      <c r="C142" s="193"/>
      <c r="D142" s="194" t="s">
        <v>154</v>
      </c>
      <c r="E142" s="195" t="s">
        <v>17</v>
      </c>
      <c r="F142" s="196" t="s">
        <v>1197</v>
      </c>
      <c r="G142" s="193"/>
      <c r="H142" s="195" t="s">
        <v>17</v>
      </c>
      <c r="I142" s="193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154</v>
      </c>
      <c r="AU142" s="201" t="s">
        <v>79</v>
      </c>
      <c r="AV142" s="13" t="s">
        <v>75</v>
      </c>
      <c r="AW142" s="13" t="s">
        <v>31</v>
      </c>
      <c r="AX142" s="13" t="s">
        <v>70</v>
      </c>
      <c r="AY142" s="201" t="s">
        <v>143</v>
      </c>
    </row>
    <row r="143" spans="1:65" s="14" customFormat="1">
      <c r="B143" s="202"/>
      <c r="C143" s="203"/>
      <c r="D143" s="194" t="s">
        <v>154</v>
      </c>
      <c r="E143" s="204" t="s">
        <v>17</v>
      </c>
      <c r="F143" s="205" t="s">
        <v>75</v>
      </c>
      <c r="G143" s="203"/>
      <c r="H143" s="206">
        <v>1</v>
      </c>
      <c r="I143" s="203"/>
      <c r="J143" s="203"/>
      <c r="K143" s="203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154</v>
      </c>
      <c r="AU143" s="211" t="s">
        <v>79</v>
      </c>
      <c r="AV143" s="14" t="s">
        <v>79</v>
      </c>
      <c r="AW143" s="14" t="s">
        <v>31</v>
      </c>
      <c r="AX143" s="14" t="s">
        <v>70</v>
      </c>
      <c r="AY143" s="211" t="s">
        <v>143</v>
      </c>
    </row>
    <row r="144" spans="1:65" s="13" customFormat="1">
      <c r="B144" s="192"/>
      <c r="C144" s="193"/>
      <c r="D144" s="194" t="s">
        <v>154</v>
      </c>
      <c r="E144" s="195" t="s">
        <v>17</v>
      </c>
      <c r="F144" s="196" t="s">
        <v>1198</v>
      </c>
      <c r="G144" s="193"/>
      <c r="H144" s="195" t="s">
        <v>17</v>
      </c>
      <c r="I144" s="193"/>
      <c r="J144" s="193"/>
      <c r="K144" s="193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154</v>
      </c>
      <c r="AU144" s="201" t="s">
        <v>79</v>
      </c>
      <c r="AV144" s="13" t="s">
        <v>75</v>
      </c>
      <c r="AW144" s="13" t="s">
        <v>31</v>
      </c>
      <c r="AX144" s="13" t="s">
        <v>70</v>
      </c>
      <c r="AY144" s="201" t="s">
        <v>143</v>
      </c>
    </row>
    <row r="145" spans="1:65" s="14" customFormat="1">
      <c r="B145" s="202"/>
      <c r="C145" s="203"/>
      <c r="D145" s="194" t="s">
        <v>154</v>
      </c>
      <c r="E145" s="204" t="s">
        <v>17</v>
      </c>
      <c r="F145" s="205" t="s">
        <v>75</v>
      </c>
      <c r="G145" s="203"/>
      <c r="H145" s="206">
        <v>1</v>
      </c>
      <c r="I145" s="203"/>
      <c r="J145" s="203"/>
      <c r="K145" s="203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154</v>
      </c>
      <c r="AU145" s="211" t="s">
        <v>79</v>
      </c>
      <c r="AV145" s="14" t="s">
        <v>79</v>
      </c>
      <c r="AW145" s="14" t="s">
        <v>31</v>
      </c>
      <c r="AX145" s="14" t="s">
        <v>70</v>
      </c>
      <c r="AY145" s="211" t="s">
        <v>143</v>
      </c>
    </row>
    <row r="146" spans="1:65" s="15" customFormat="1">
      <c r="B146" s="212"/>
      <c r="C146" s="213"/>
      <c r="D146" s="194" t="s">
        <v>154</v>
      </c>
      <c r="E146" s="214" t="s">
        <v>17</v>
      </c>
      <c r="F146" s="215" t="s">
        <v>181</v>
      </c>
      <c r="G146" s="213"/>
      <c r="H146" s="216">
        <v>7</v>
      </c>
      <c r="I146" s="213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154</v>
      </c>
      <c r="AU146" s="221" t="s">
        <v>79</v>
      </c>
      <c r="AV146" s="15" t="s">
        <v>150</v>
      </c>
      <c r="AW146" s="15" t="s">
        <v>31</v>
      </c>
      <c r="AX146" s="15" t="s">
        <v>75</v>
      </c>
      <c r="AY146" s="221" t="s">
        <v>143</v>
      </c>
    </row>
    <row r="147" spans="1:65" s="2" customFormat="1" ht="24.2" customHeight="1">
      <c r="A147" s="33"/>
      <c r="B147" s="34"/>
      <c r="C147" s="176" t="s">
        <v>243</v>
      </c>
      <c r="D147" s="176" t="s">
        <v>145</v>
      </c>
      <c r="E147" s="177" t="s">
        <v>596</v>
      </c>
      <c r="F147" s="178" t="s">
        <v>597</v>
      </c>
      <c r="G147" s="179" t="s">
        <v>148</v>
      </c>
      <c r="H147" s="180">
        <v>5</v>
      </c>
      <c r="I147" s="366"/>
      <c r="J147" s="181">
        <f>ROUND(I147*H147,2)</f>
        <v>0</v>
      </c>
      <c r="K147" s="178" t="s">
        <v>17</v>
      </c>
      <c r="L147" s="38"/>
      <c r="M147" s="182" t="s">
        <v>17</v>
      </c>
      <c r="N147" s="183" t="s">
        <v>41</v>
      </c>
      <c r="O147" s="184">
        <v>1.6819999999999999</v>
      </c>
      <c r="P147" s="184">
        <f>O147*H147</f>
        <v>8.41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6" t="s">
        <v>257</v>
      </c>
      <c r="AT147" s="186" t="s">
        <v>145</v>
      </c>
      <c r="AU147" s="186" t="s">
        <v>79</v>
      </c>
      <c r="AY147" s="19" t="s">
        <v>143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75</v>
      </c>
      <c r="BK147" s="187">
        <f>ROUND(I147*H147,2)</f>
        <v>0</v>
      </c>
      <c r="BL147" s="19" t="s">
        <v>257</v>
      </c>
      <c r="BM147" s="186" t="s">
        <v>1199</v>
      </c>
    </row>
    <row r="148" spans="1:65" s="14" customFormat="1">
      <c r="B148" s="202"/>
      <c r="C148" s="203"/>
      <c r="D148" s="194" t="s">
        <v>154</v>
      </c>
      <c r="E148" s="204" t="s">
        <v>17</v>
      </c>
      <c r="F148" s="205" t="s">
        <v>182</v>
      </c>
      <c r="G148" s="203"/>
      <c r="H148" s="206">
        <v>5</v>
      </c>
      <c r="I148" s="203"/>
      <c r="J148" s="203"/>
      <c r="K148" s="203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154</v>
      </c>
      <c r="AU148" s="211" t="s">
        <v>79</v>
      </c>
      <c r="AV148" s="14" t="s">
        <v>79</v>
      </c>
      <c r="AW148" s="14" t="s">
        <v>31</v>
      </c>
      <c r="AX148" s="14" t="s">
        <v>75</v>
      </c>
      <c r="AY148" s="211" t="s">
        <v>143</v>
      </c>
    </row>
    <row r="149" spans="1:65" s="2" customFormat="1" ht="16.5" customHeight="1">
      <c r="A149" s="33"/>
      <c r="B149" s="34"/>
      <c r="C149" s="222" t="s">
        <v>8</v>
      </c>
      <c r="D149" s="222" t="s">
        <v>263</v>
      </c>
      <c r="E149" s="223" t="s">
        <v>1200</v>
      </c>
      <c r="F149" s="224" t="s">
        <v>1201</v>
      </c>
      <c r="G149" s="225" t="s">
        <v>148</v>
      </c>
      <c r="H149" s="226">
        <v>2</v>
      </c>
      <c r="I149" s="367"/>
      <c r="J149" s="227">
        <f>ROUND(I149*H149,2)</f>
        <v>0</v>
      </c>
      <c r="K149" s="224" t="s">
        <v>149</v>
      </c>
      <c r="L149" s="228"/>
      <c r="M149" s="229" t="s">
        <v>17</v>
      </c>
      <c r="N149" s="230" t="s">
        <v>41</v>
      </c>
      <c r="O149" s="184">
        <v>0</v>
      </c>
      <c r="P149" s="184">
        <f>O149*H149</f>
        <v>0</v>
      </c>
      <c r="Q149" s="184">
        <v>1.6E-2</v>
      </c>
      <c r="R149" s="184">
        <f>Q149*H149</f>
        <v>3.2000000000000001E-2</v>
      </c>
      <c r="S149" s="184">
        <v>0</v>
      </c>
      <c r="T149" s="18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6" t="s">
        <v>357</v>
      </c>
      <c r="AT149" s="186" t="s">
        <v>263</v>
      </c>
      <c r="AU149" s="186" t="s">
        <v>79</v>
      </c>
      <c r="AY149" s="19" t="s">
        <v>143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75</v>
      </c>
      <c r="BK149" s="187">
        <f>ROUND(I149*H149,2)</f>
        <v>0</v>
      </c>
      <c r="BL149" s="19" t="s">
        <v>257</v>
      </c>
      <c r="BM149" s="186" t="s">
        <v>1202</v>
      </c>
    </row>
    <row r="150" spans="1:65" s="2" customFormat="1" ht="16.5" customHeight="1">
      <c r="A150" s="33"/>
      <c r="B150" s="34"/>
      <c r="C150" s="222" t="s">
        <v>257</v>
      </c>
      <c r="D150" s="222" t="s">
        <v>263</v>
      </c>
      <c r="E150" s="223" t="s">
        <v>601</v>
      </c>
      <c r="F150" s="224" t="s">
        <v>602</v>
      </c>
      <c r="G150" s="225" t="s">
        <v>148</v>
      </c>
      <c r="H150" s="226">
        <v>3</v>
      </c>
      <c r="I150" s="367"/>
      <c r="J150" s="227">
        <f>ROUND(I150*H150,2)</f>
        <v>0</v>
      </c>
      <c r="K150" s="224" t="s">
        <v>149</v>
      </c>
      <c r="L150" s="228"/>
      <c r="M150" s="229" t="s">
        <v>17</v>
      </c>
      <c r="N150" s="230" t="s">
        <v>41</v>
      </c>
      <c r="O150" s="184">
        <v>0</v>
      </c>
      <c r="P150" s="184">
        <f>O150*H150</f>
        <v>0</v>
      </c>
      <c r="Q150" s="184">
        <v>1.95E-2</v>
      </c>
      <c r="R150" s="184">
        <f>Q150*H150</f>
        <v>5.8499999999999996E-2</v>
      </c>
      <c r="S150" s="184">
        <v>0</v>
      </c>
      <c r="T150" s="18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6" t="s">
        <v>357</v>
      </c>
      <c r="AT150" s="186" t="s">
        <v>263</v>
      </c>
      <c r="AU150" s="186" t="s">
        <v>79</v>
      </c>
      <c r="AY150" s="19" t="s">
        <v>143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75</v>
      </c>
      <c r="BK150" s="187">
        <f>ROUND(I150*H150,2)</f>
        <v>0</v>
      </c>
      <c r="BL150" s="19" t="s">
        <v>257</v>
      </c>
      <c r="BM150" s="186" t="s">
        <v>1203</v>
      </c>
    </row>
    <row r="151" spans="1:65" s="2" customFormat="1" ht="24.2" customHeight="1">
      <c r="A151" s="33"/>
      <c r="B151" s="34"/>
      <c r="C151" s="176" t="s">
        <v>262</v>
      </c>
      <c r="D151" s="176" t="s">
        <v>145</v>
      </c>
      <c r="E151" s="177" t="s">
        <v>893</v>
      </c>
      <c r="F151" s="178" t="s">
        <v>894</v>
      </c>
      <c r="G151" s="179" t="s">
        <v>148</v>
      </c>
      <c r="H151" s="180">
        <v>2</v>
      </c>
      <c r="I151" s="366"/>
      <c r="J151" s="181">
        <f>ROUND(I151*H151,2)</f>
        <v>0</v>
      </c>
      <c r="K151" s="178" t="s">
        <v>17</v>
      </c>
      <c r="L151" s="38"/>
      <c r="M151" s="182" t="s">
        <v>17</v>
      </c>
      <c r="N151" s="183" t="s">
        <v>41</v>
      </c>
      <c r="O151" s="184">
        <v>1.825</v>
      </c>
      <c r="P151" s="184">
        <f>O151*H151</f>
        <v>3.65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6" t="s">
        <v>257</v>
      </c>
      <c r="AT151" s="186" t="s">
        <v>145</v>
      </c>
      <c r="AU151" s="186" t="s">
        <v>79</v>
      </c>
      <c r="AY151" s="19" t="s">
        <v>143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75</v>
      </c>
      <c r="BK151" s="187">
        <f>ROUND(I151*H151,2)</f>
        <v>0</v>
      </c>
      <c r="BL151" s="19" t="s">
        <v>257</v>
      </c>
      <c r="BM151" s="186" t="s">
        <v>1204</v>
      </c>
    </row>
    <row r="152" spans="1:65" s="14" customFormat="1">
      <c r="B152" s="202"/>
      <c r="C152" s="203"/>
      <c r="D152" s="194" t="s">
        <v>154</v>
      </c>
      <c r="E152" s="204" t="s">
        <v>17</v>
      </c>
      <c r="F152" s="205" t="s">
        <v>79</v>
      </c>
      <c r="G152" s="203"/>
      <c r="H152" s="206">
        <v>2</v>
      </c>
      <c r="I152" s="203"/>
      <c r="J152" s="203"/>
      <c r="K152" s="203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154</v>
      </c>
      <c r="AU152" s="211" t="s">
        <v>79</v>
      </c>
      <c r="AV152" s="14" t="s">
        <v>79</v>
      </c>
      <c r="AW152" s="14" t="s">
        <v>31</v>
      </c>
      <c r="AX152" s="14" t="s">
        <v>75</v>
      </c>
      <c r="AY152" s="211" t="s">
        <v>143</v>
      </c>
    </row>
    <row r="153" spans="1:65" s="2" customFormat="1" ht="16.5" customHeight="1">
      <c r="A153" s="33"/>
      <c r="B153" s="34"/>
      <c r="C153" s="222" t="s">
        <v>269</v>
      </c>
      <c r="D153" s="222" t="s">
        <v>263</v>
      </c>
      <c r="E153" s="223" t="s">
        <v>897</v>
      </c>
      <c r="F153" s="224" t="s">
        <v>898</v>
      </c>
      <c r="G153" s="225" t="s">
        <v>148</v>
      </c>
      <c r="H153" s="226">
        <v>2</v>
      </c>
      <c r="I153" s="367"/>
      <c r="J153" s="227">
        <f>ROUND(I153*H153,2)</f>
        <v>0</v>
      </c>
      <c r="K153" s="224" t="s">
        <v>149</v>
      </c>
      <c r="L153" s="228"/>
      <c r="M153" s="229" t="s">
        <v>17</v>
      </c>
      <c r="N153" s="230" t="s">
        <v>41</v>
      </c>
      <c r="O153" s="184">
        <v>0</v>
      </c>
      <c r="P153" s="184">
        <f>O153*H153</f>
        <v>0</v>
      </c>
      <c r="Q153" s="184">
        <v>2.0500000000000001E-2</v>
      </c>
      <c r="R153" s="184">
        <f>Q153*H153</f>
        <v>4.1000000000000002E-2</v>
      </c>
      <c r="S153" s="184">
        <v>0</v>
      </c>
      <c r="T153" s="18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6" t="s">
        <v>357</v>
      </c>
      <c r="AT153" s="186" t="s">
        <v>263</v>
      </c>
      <c r="AU153" s="186" t="s">
        <v>79</v>
      </c>
      <c r="AY153" s="19" t="s">
        <v>143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75</v>
      </c>
      <c r="BK153" s="187">
        <f>ROUND(I153*H153,2)</f>
        <v>0</v>
      </c>
      <c r="BL153" s="19" t="s">
        <v>257</v>
      </c>
      <c r="BM153" s="186" t="s">
        <v>1205</v>
      </c>
    </row>
    <row r="154" spans="1:65" s="2" customFormat="1" ht="16.5" customHeight="1">
      <c r="A154" s="33"/>
      <c r="B154" s="34"/>
      <c r="C154" s="176" t="s">
        <v>276</v>
      </c>
      <c r="D154" s="176" t="s">
        <v>145</v>
      </c>
      <c r="E154" s="177" t="s">
        <v>900</v>
      </c>
      <c r="F154" s="178" t="s">
        <v>901</v>
      </c>
      <c r="G154" s="179" t="s">
        <v>148</v>
      </c>
      <c r="H154" s="180">
        <v>6</v>
      </c>
      <c r="I154" s="366"/>
      <c r="J154" s="181">
        <f>ROUND(I154*H154,2)</f>
        <v>0</v>
      </c>
      <c r="K154" s="178" t="s">
        <v>17</v>
      </c>
      <c r="L154" s="38"/>
      <c r="M154" s="182" t="s">
        <v>17</v>
      </c>
      <c r="N154" s="183" t="s">
        <v>41</v>
      </c>
      <c r="O154" s="184">
        <v>0.20899999999999999</v>
      </c>
      <c r="P154" s="184">
        <f>O154*H154</f>
        <v>1.254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6" t="s">
        <v>257</v>
      </c>
      <c r="AT154" s="186" t="s">
        <v>145</v>
      </c>
      <c r="AU154" s="186" t="s">
        <v>79</v>
      </c>
      <c r="AY154" s="19" t="s">
        <v>143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75</v>
      </c>
      <c r="BK154" s="187">
        <f>ROUND(I154*H154,2)</f>
        <v>0</v>
      </c>
      <c r="BL154" s="19" t="s">
        <v>257</v>
      </c>
      <c r="BM154" s="186" t="s">
        <v>1206</v>
      </c>
    </row>
    <row r="155" spans="1:65" s="2" customFormat="1" ht="16.5" customHeight="1">
      <c r="A155" s="33"/>
      <c r="B155" s="34"/>
      <c r="C155" s="222" t="s">
        <v>281</v>
      </c>
      <c r="D155" s="222" t="s">
        <v>263</v>
      </c>
      <c r="E155" s="223" t="s">
        <v>904</v>
      </c>
      <c r="F155" s="224" t="s">
        <v>905</v>
      </c>
      <c r="G155" s="225" t="s">
        <v>148</v>
      </c>
      <c r="H155" s="226">
        <v>6</v>
      </c>
      <c r="I155" s="367"/>
      <c r="J155" s="227">
        <f>ROUND(I155*H155,2)</f>
        <v>0</v>
      </c>
      <c r="K155" s="224" t="s">
        <v>149</v>
      </c>
      <c r="L155" s="228"/>
      <c r="M155" s="229" t="s">
        <v>17</v>
      </c>
      <c r="N155" s="230" t="s">
        <v>41</v>
      </c>
      <c r="O155" s="184">
        <v>0</v>
      </c>
      <c r="P155" s="184">
        <f>O155*H155</f>
        <v>0</v>
      </c>
      <c r="Q155" s="184">
        <v>1.4999999999999999E-4</v>
      </c>
      <c r="R155" s="184">
        <f>Q155*H155</f>
        <v>8.9999999999999998E-4</v>
      </c>
      <c r="S155" s="184">
        <v>0</v>
      </c>
      <c r="T155" s="18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6" t="s">
        <v>357</v>
      </c>
      <c r="AT155" s="186" t="s">
        <v>263</v>
      </c>
      <c r="AU155" s="186" t="s">
        <v>79</v>
      </c>
      <c r="AY155" s="19" t="s">
        <v>143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75</v>
      </c>
      <c r="BK155" s="187">
        <f>ROUND(I155*H155,2)</f>
        <v>0</v>
      </c>
      <c r="BL155" s="19" t="s">
        <v>257</v>
      </c>
      <c r="BM155" s="186" t="s">
        <v>1207</v>
      </c>
    </row>
    <row r="156" spans="1:65" s="2" customFormat="1" ht="16.5" customHeight="1">
      <c r="A156" s="33"/>
      <c r="B156" s="34"/>
      <c r="C156" s="176" t="s">
        <v>7</v>
      </c>
      <c r="D156" s="176" t="s">
        <v>145</v>
      </c>
      <c r="E156" s="177" t="s">
        <v>907</v>
      </c>
      <c r="F156" s="178" t="s">
        <v>908</v>
      </c>
      <c r="G156" s="179" t="s">
        <v>148</v>
      </c>
      <c r="H156" s="180">
        <v>6</v>
      </c>
      <c r="I156" s="366"/>
      <c r="J156" s="181">
        <f>ROUND(I156*H156,2)</f>
        <v>0</v>
      </c>
      <c r="K156" s="178" t="s">
        <v>149</v>
      </c>
      <c r="L156" s="38"/>
      <c r="M156" s="182" t="s">
        <v>17</v>
      </c>
      <c r="N156" s="183" t="s">
        <v>41</v>
      </c>
      <c r="O156" s="184">
        <v>0.33500000000000002</v>
      </c>
      <c r="P156" s="184">
        <f>O156*H156</f>
        <v>2.0100000000000002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6" t="s">
        <v>257</v>
      </c>
      <c r="AT156" s="186" t="s">
        <v>145</v>
      </c>
      <c r="AU156" s="186" t="s">
        <v>79</v>
      </c>
      <c r="AY156" s="19" t="s">
        <v>143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75</v>
      </c>
      <c r="BK156" s="187">
        <f>ROUND(I156*H156,2)</f>
        <v>0</v>
      </c>
      <c r="BL156" s="19" t="s">
        <v>257</v>
      </c>
      <c r="BM156" s="186" t="s">
        <v>1208</v>
      </c>
    </row>
    <row r="157" spans="1:65" s="2" customFormat="1">
      <c r="A157" s="33"/>
      <c r="B157" s="34"/>
      <c r="C157" s="35"/>
      <c r="D157" s="188" t="s">
        <v>152</v>
      </c>
      <c r="E157" s="35"/>
      <c r="F157" s="189" t="s">
        <v>910</v>
      </c>
      <c r="G157" s="35"/>
      <c r="H157" s="35"/>
      <c r="I157" s="35"/>
      <c r="J157" s="35"/>
      <c r="K157" s="35"/>
      <c r="L157" s="38"/>
      <c r="M157" s="190"/>
      <c r="N157" s="191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9" t="s">
        <v>152</v>
      </c>
      <c r="AU157" s="19" t="s">
        <v>79</v>
      </c>
    </row>
    <row r="158" spans="1:65" s="2" customFormat="1" ht="16.5" customHeight="1">
      <c r="A158" s="33"/>
      <c r="B158" s="34"/>
      <c r="C158" s="222" t="s">
        <v>292</v>
      </c>
      <c r="D158" s="222" t="s">
        <v>263</v>
      </c>
      <c r="E158" s="223" t="s">
        <v>911</v>
      </c>
      <c r="F158" s="224" t="s">
        <v>912</v>
      </c>
      <c r="G158" s="225" t="s">
        <v>148</v>
      </c>
      <c r="H158" s="226">
        <v>6</v>
      </c>
      <c r="I158" s="367"/>
      <c r="J158" s="227">
        <f>ROUND(I158*H158,2)</f>
        <v>0</v>
      </c>
      <c r="K158" s="224" t="s">
        <v>149</v>
      </c>
      <c r="L158" s="228"/>
      <c r="M158" s="229" t="s">
        <v>17</v>
      </c>
      <c r="N158" s="230" t="s">
        <v>41</v>
      </c>
      <c r="O158" s="184">
        <v>0</v>
      </c>
      <c r="P158" s="184">
        <f>O158*H158</f>
        <v>0</v>
      </c>
      <c r="Q158" s="184">
        <v>2.2000000000000001E-3</v>
      </c>
      <c r="R158" s="184">
        <f>Q158*H158</f>
        <v>1.32E-2</v>
      </c>
      <c r="S158" s="184">
        <v>0</v>
      </c>
      <c r="T158" s="18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6" t="s">
        <v>357</v>
      </c>
      <c r="AT158" s="186" t="s">
        <v>263</v>
      </c>
      <c r="AU158" s="186" t="s">
        <v>79</v>
      </c>
      <c r="AY158" s="19" t="s">
        <v>143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75</v>
      </c>
      <c r="BK158" s="187">
        <f>ROUND(I158*H158,2)</f>
        <v>0</v>
      </c>
      <c r="BL158" s="19" t="s">
        <v>257</v>
      </c>
      <c r="BM158" s="186" t="s">
        <v>1209</v>
      </c>
    </row>
    <row r="159" spans="1:65" s="2" customFormat="1" ht="24.2" customHeight="1">
      <c r="A159" s="33"/>
      <c r="B159" s="34"/>
      <c r="C159" s="176" t="s">
        <v>300</v>
      </c>
      <c r="D159" s="176" t="s">
        <v>145</v>
      </c>
      <c r="E159" s="177" t="s">
        <v>1210</v>
      </c>
      <c r="F159" s="178" t="s">
        <v>1211</v>
      </c>
      <c r="G159" s="179" t="s">
        <v>875</v>
      </c>
      <c r="H159" s="180">
        <v>489.92399999999998</v>
      </c>
      <c r="I159" s="366"/>
      <c r="J159" s="181">
        <f>ROUND(I159*H159,2)</f>
        <v>0</v>
      </c>
      <c r="K159" s="178" t="s">
        <v>149</v>
      </c>
      <c r="L159" s="38"/>
      <c r="M159" s="182" t="s">
        <v>17</v>
      </c>
      <c r="N159" s="183" t="s">
        <v>41</v>
      </c>
      <c r="O159" s="184">
        <v>0</v>
      </c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6" t="s">
        <v>257</v>
      </c>
      <c r="AT159" s="186" t="s">
        <v>145</v>
      </c>
      <c r="AU159" s="186" t="s">
        <v>79</v>
      </c>
      <c r="AY159" s="19" t="s">
        <v>143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75</v>
      </c>
      <c r="BK159" s="187">
        <f>ROUND(I159*H159,2)</f>
        <v>0</v>
      </c>
      <c r="BL159" s="19" t="s">
        <v>257</v>
      </c>
      <c r="BM159" s="186" t="s">
        <v>1212</v>
      </c>
    </row>
    <row r="160" spans="1:65" s="2" customFormat="1">
      <c r="A160" s="33"/>
      <c r="B160" s="34"/>
      <c r="C160" s="35"/>
      <c r="D160" s="188" t="s">
        <v>152</v>
      </c>
      <c r="E160" s="35"/>
      <c r="F160" s="189" t="s">
        <v>1213</v>
      </c>
      <c r="G160" s="35"/>
      <c r="H160" s="35"/>
      <c r="I160" s="35"/>
      <c r="J160" s="35"/>
      <c r="K160" s="35"/>
      <c r="L160" s="38"/>
      <c r="M160" s="190"/>
      <c r="N160" s="191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9" t="s">
        <v>152</v>
      </c>
      <c r="AU160" s="19" t="s">
        <v>79</v>
      </c>
    </row>
    <row r="161" spans="1:65" s="12" customFormat="1" ht="22.9" customHeight="1">
      <c r="B161" s="161"/>
      <c r="C161" s="162"/>
      <c r="D161" s="163" t="s">
        <v>69</v>
      </c>
      <c r="E161" s="174" t="s">
        <v>634</v>
      </c>
      <c r="F161" s="174" t="s">
        <v>635</v>
      </c>
      <c r="G161" s="162"/>
      <c r="H161" s="162"/>
      <c r="I161" s="162"/>
      <c r="J161" s="175">
        <f>BK161</f>
        <v>0</v>
      </c>
      <c r="K161" s="162"/>
      <c r="L161" s="166"/>
      <c r="M161" s="167"/>
      <c r="N161" s="168"/>
      <c r="O161" s="168"/>
      <c r="P161" s="169">
        <f>SUM(P162:P173)</f>
        <v>50.196100000000001</v>
      </c>
      <c r="Q161" s="168"/>
      <c r="R161" s="169">
        <f>SUM(R162:R173)</f>
        <v>1.6002475199999999</v>
      </c>
      <c r="S161" s="168"/>
      <c r="T161" s="170">
        <f>SUM(T162:T173)</f>
        <v>0</v>
      </c>
      <c r="AR161" s="171" t="s">
        <v>79</v>
      </c>
      <c r="AT161" s="172" t="s">
        <v>69</v>
      </c>
      <c r="AU161" s="172" t="s">
        <v>75</v>
      </c>
      <c r="AY161" s="171" t="s">
        <v>143</v>
      </c>
      <c r="BK161" s="173">
        <f>SUM(BK162:BK173)</f>
        <v>0</v>
      </c>
    </row>
    <row r="162" spans="1:65" s="2" customFormat="1" ht="16.5" customHeight="1">
      <c r="A162" s="33"/>
      <c r="B162" s="34"/>
      <c r="C162" s="176" t="s">
        <v>307</v>
      </c>
      <c r="D162" s="176" t="s">
        <v>145</v>
      </c>
      <c r="E162" s="177" t="s">
        <v>1214</v>
      </c>
      <c r="F162" s="178" t="s">
        <v>1215</v>
      </c>
      <c r="G162" s="179" t="s">
        <v>158</v>
      </c>
      <c r="H162" s="180">
        <v>50</v>
      </c>
      <c r="I162" s="366"/>
      <c r="J162" s="181">
        <f>ROUND(I162*H162,2)</f>
        <v>0</v>
      </c>
      <c r="K162" s="178" t="s">
        <v>149</v>
      </c>
      <c r="L162" s="38"/>
      <c r="M162" s="182" t="s">
        <v>17</v>
      </c>
      <c r="N162" s="183" t="s">
        <v>41</v>
      </c>
      <c r="O162" s="184">
        <v>4.3999999999999997E-2</v>
      </c>
      <c r="P162" s="184">
        <f>O162*H162</f>
        <v>2.1999999999999997</v>
      </c>
      <c r="Q162" s="184">
        <v>2.9999999999999997E-4</v>
      </c>
      <c r="R162" s="184">
        <f>Q162*H162</f>
        <v>1.4999999999999999E-2</v>
      </c>
      <c r="S162" s="184">
        <v>0</v>
      </c>
      <c r="T162" s="18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6" t="s">
        <v>257</v>
      </c>
      <c r="AT162" s="186" t="s">
        <v>145</v>
      </c>
      <c r="AU162" s="186" t="s">
        <v>79</v>
      </c>
      <c r="AY162" s="19" t="s">
        <v>143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75</v>
      </c>
      <c r="BK162" s="187">
        <f>ROUND(I162*H162,2)</f>
        <v>0</v>
      </c>
      <c r="BL162" s="19" t="s">
        <v>257</v>
      </c>
      <c r="BM162" s="186" t="s">
        <v>1216</v>
      </c>
    </row>
    <row r="163" spans="1:65" s="2" customFormat="1">
      <c r="A163" s="33"/>
      <c r="B163" s="34"/>
      <c r="C163" s="35"/>
      <c r="D163" s="188" t="s">
        <v>152</v>
      </c>
      <c r="E163" s="35"/>
      <c r="F163" s="189" t="s">
        <v>1217</v>
      </c>
      <c r="G163" s="35"/>
      <c r="H163" s="35"/>
      <c r="I163" s="35"/>
      <c r="J163" s="35"/>
      <c r="K163" s="35"/>
      <c r="L163" s="38"/>
      <c r="M163" s="190"/>
      <c r="N163" s="191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9" t="s">
        <v>152</v>
      </c>
      <c r="AU163" s="19" t="s">
        <v>79</v>
      </c>
    </row>
    <row r="164" spans="1:65" s="2" customFormat="1" ht="24.2" customHeight="1">
      <c r="A164" s="33"/>
      <c r="B164" s="34"/>
      <c r="C164" s="176" t="s">
        <v>314</v>
      </c>
      <c r="D164" s="176" t="s">
        <v>145</v>
      </c>
      <c r="E164" s="177" t="s">
        <v>1218</v>
      </c>
      <c r="F164" s="178" t="s">
        <v>1219</v>
      </c>
      <c r="G164" s="179" t="s">
        <v>158</v>
      </c>
      <c r="H164" s="180">
        <v>50</v>
      </c>
      <c r="I164" s="366"/>
      <c r="J164" s="181">
        <f>ROUND(I164*H164,2)</f>
        <v>0</v>
      </c>
      <c r="K164" s="178" t="s">
        <v>149</v>
      </c>
      <c r="L164" s="38"/>
      <c r="M164" s="182" t="s">
        <v>17</v>
      </c>
      <c r="N164" s="183" t="s">
        <v>41</v>
      </c>
      <c r="O164" s="184">
        <v>0.79200000000000004</v>
      </c>
      <c r="P164" s="184">
        <f>O164*H164</f>
        <v>39.6</v>
      </c>
      <c r="Q164" s="184">
        <v>5.1999999999999998E-3</v>
      </c>
      <c r="R164" s="184">
        <f>Q164*H164</f>
        <v>0.26</v>
      </c>
      <c r="S164" s="184">
        <v>0</v>
      </c>
      <c r="T164" s="18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6" t="s">
        <v>257</v>
      </c>
      <c r="AT164" s="186" t="s">
        <v>145</v>
      </c>
      <c r="AU164" s="186" t="s">
        <v>79</v>
      </c>
      <c r="AY164" s="19" t="s">
        <v>143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75</v>
      </c>
      <c r="BK164" s="187">
        <f>ROUND(I164*H164,2)</f>
        <v>0</v>
      </c>
      <c r="BL164" s="19" t="s">
        <v>257</v>
      </c>
      <c r="BM164" s="186" t="s">
        <v>1220</v>
      </c>
    </row>
    <row r="165" spans="1:65" s="2" customFormat="1">
      <c r="A165" s="33"/>
      <c r="B165" s="34"/>
      <c r="C165" s="35"/>
      <c r="D165" s="188" t="s">
        <v>152</v>
      </c>
      <c r="E165" s="35"/>
      <c r="F165" s="189" t="s">
        <v>1221</v>
      </c>
      <c r="G165" s="35"/>
      <c r="H165" s="35"/>
      <c r="I165" s="35"/>
      <c r="J165" s="35"/>
      <c r="K165" s="35"/>
      <c r="L165" s="38"/>
      <c r="M165" s="190"/>
      <c r="N165" s="191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9" t="s">
        <v>152</v>
      </c>
      <c r="AU165" s="19" t="s">
        <v>79</v>
      </c>
    </row>
    <row r="166" spans="1:65" s="2" customFormat="1" ht="16.5" customHeight="1">
      <c r="A166" s="33"/>
      <c r="B166" s="34"/>
      <c r="C166" s="222" t="s">
        <v>320</v>
      </c>
      <c r="D166" s="222" t="s">
        <v>263</v>
      </c>
      <c r="E166" s="223" t="s">
        <v>1222</v>
      </c>
      <c r="F166" s="224" t="s">
        <v>660</v>
      </c>
      <c r="G166" s="225" t="s">
        <v>158</v>
      </c>
      <c r="H166" s="226">
        <v>55</v>
      </c>
      <c r="I166" s="367"/>
      <c r="J166" s="227">
        <f>ROUND(I166*H166,2)</f>
        <v>0</v>
      </c>
      <c r="K166" s="224" t="s">
        <v>17</v>
      </c>
      <c r="L166" s="228"/>
      <c r="M166" s="229" t="s">
        <v>17</v>
      </c>
      <c r="N166" s="230" t="s">
        <v>41</v>
      </c>
      <c r="O166" s="184">
        <v>0</v>
      </c>
      <c r="P166" s="184">
        <f>O166*H166</f>
        <v>0</v>
      </c>
      <c r="Q166" s="184">
        <v>2.1999999999999999E-2</v>
      </c>
      <c r="R166" s="184">
        <f>Q166*H166</f>
        <v>1.21</v>
      </c>
      <c r="S166" s="184">
        <v>0</v>
      </c>
      <c r="T166" s="18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6" t="s">
        <v>357</v>
      </c>
      <c r="AT166" s="186" t="s">
        <v>263</v>
      </c>
      <c r="AU166" s="186" t="s">
        <v>79</v>
      </c>
      <c r="AY166" s="19" t="s">
        <v>143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75</v>
      </c>
      <c r="BK166" s="187">
        <f>ROUND(I166*H166,2)</f>
        <v>0</v>
      </c>
      <c r="BL166" s="19" t="s">
        <v>257</v>
      </c>
      <c r="BM166" s="186" t="s">
        <v>1223</v>
      </c>
    </row>
    <row r="167" spans="1:65" s="14" customFormat="1">
      <c r="B167" s="202"/>
      <c r="C167" s="203"/>
      <c r="D167" s="194" t="s">
        <v>154</v>
      </c>
      <c r="E167" s="203"/>
      <c r="F167" s="205" t="s">
        <v>1224</v>
      </c>
      <c r="G167" s="203"/>
      <c r="H167" s="206">
        <v>55</v>
      </c>
      <c r="I167" s="203"/>
      <c r="J167" s="203"/>
      <c r="K167" s="203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154</v>
      </c>
      <c r="AU167" s="211" t="s">
        <v>79</v>
      </c>
      <c r="AV167" s="14" t="s">
        <v>79</v>
      </c>
      <c r="AW167" s="14" t="s">
        <v>4</v>
      </c>
      <c r="AX167" s="14" t="s">
        <v>75</v>
      </c>
      <c r="AY167" s="211" t="s">
        <v>143</v>
      </c>
    </row>
    <row r="168" spans="1:65" s="2" customFormat="1" ht="24.2" customHeight="1">
      <c r="A168" s="33"/>
      <c r="B168" s="34"/>
      <c r="C168" s="176" t="s">
        <v>325</v>
      </c>
      <c r="D168" s="176" t="s">
        <v>145</v>
      </c>
      <c r="E168" s="177" t="s">
        <v>1225</v>
      </c>
      <c r="F168" s="178" t="s">
        <v>1226</v>
      </c>
      <c r="G168" s="179" t="s">
        <v>164</v>
      </c>
      <c r="H168" s="180">
        <v>44.19</v>
      </c>
      <c r="I168" s="366"/>
      <c r="J168" s="181">
        <f>ROUND(I168*H168,2)</f>
        <v>0</v>
      </c>
      <c r="K168" s="178" t="s">
        <v>149</v>
      </c>
      <c r="L168" s="38"/>
      <c r="M168" s="182" t="s">
        <v>17</v>
      </c>
      <c r="N168" s="183" t="s">
        <v>41</v>
      </c>
      <c r="O168" s="184">
        <v>0.19</v>
      </c>
      <c r="P168" s="184">
        <f>O168*H168</f>
        <v>8.3960999999999988</v>
      </c>
      <c r="Q168" s="184">
        <v>4.2999999999999999E-4</v>
      </c>
      <c r="R168" s="184">
        <f>Q168*H168</f>
        <v>1.90017E-2</v>
      </c>
      <c r="S168" s="184">
        <v>0</v>
      </c>
      <c r="T168" s="18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6" t="s">
        <v>257</v>
      </c>
      <c r="AT168" s="186" t="s">
        <v>145</v>
      </c>
      <c r="AU168" s="186" t="s">
        <v>79</v>
      </c>
      <c r="AY168" s="19" t="s">
        <v>143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75</v>
      </c>
      <c r="BK168" s="187">
        <f>ROUND(I168*H168,2)</f>
        <v>0</v>
      </c>
      <c r="BL168" s="19" t="s">
        <v>257</v>
      </c>
      <c r="BM168" s="186" t="s">
        <v>1227</v>
      </c>
    </row>
    <row r="169" spans="1:65" s="2" customFormat="1">
      <c r="A169" s="33"/>
      <c r="B169" s="34"/>
      <c r="C169" s="35"/>
      <c r="D169" s="188" t="s">
        <v>152</v>
      </c>
      <c r="E169" s="35"/>
      <c r="F169" s="189" t="s">
        <v>1228</v>
      </c>
      <c r="G169" s="35"/>
      <c r="H169" s="35"/>
      <c r="I169" s="35"/>
      <c r="J169" s="35"/>
      <c r="K169" s="35"/>
      <c r="L169" s="38"/>
      <c r="M169" s="190"/>
      <c r="N169" s="191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9" t="s">
        <v>152</v>
      </c>
      <c r="AU169" s="19" t="s">
        <v>79</v>
      </c>
    </row>
    <row r="170" spans="1:65" s="2" customFormat="1" ht="16.5" customHeight="1">
      <c r="A170" s="33"/>
      <c r="B170" s="34"/>
      <c r="C170" s="222" t="s">
        <v>332</v>
      </c>
      <c r="D170" s="222" t="s">
        <v>263</v>
      </c>
      <c r="E170" s="223" t="s">
        <v>1229</v>
      </c>
      <c r="F170" s="224" t="s">
        <v>1230</v>
      </c>
      <c r="G170" s="225" t="s">
        <v>164</v>
      </c>
      <c r="H170" s="226">
        <v>48.609000000000002</v>
      </c>
      <c r="I170" s="367"/>
      <c r="J170" s="227">
        <f>ROUND(I170*H170,2)</f>
        <v>0</v>
      </c>
      <c r="K170" s="224" t="s">
        <v>149</v>
      </c>
      <c r="L170" s="228"/>
      <c r="M170" s="229" t="s">
        <v>17</v>
      </c>
      <c r="N170" s="230" t="s">
        <v>41</v>
      </c>
      <c r="O170" s="184">
        <v>0</v>
      </c>
      <c r="P170" s="184">
        <f>O170*H170</f>
        <v>0</v>
      </c>
      <c r="Q170" s="184">
        <v>1.98E-3</v>
      </c>
      <c r="R170" s="184">
        <f>Q170*H170</f>
        <v>9.624582000000001E-2</v>
      </c>
      <c r="S170" s="184">
        <v>0</v>
      </c>
      <c r="T170" s="18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6" t="s">
        <v>357</v>
      </c>
      <c r="AT170" s="186" t="s">
        <v>263</v>
      </c>
      <c r="AU170" s="186" t="s">
        <v>79</v>
      </c>
      <c r="AY170" s="19" t="s">
        <v>143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75</v>
      </c>
      <c r="BK170" s="187">
        <f>ROUND(I170*H170,2)</f>
        <v>0</v>
      </c>
      <c r="BL170" s="19" t="s">
        <v>257</v>
      </c>
      <c r="BM170" s="186" t="s">
        <v>1231</v>
      </c>
    </row>
    <row r="171" spans="1:65" s="14" customFormat="1">
      <c r="B171" s="202"/>
      <c r="C171" s="203"/>
      <c r="D171" s="194" t="s">
        <v>154</v>
      </c>
      <c r="E171" s="203"/>
      <c r="F171" s="205" t="s">
        <v>1232</v>
      </c>
      <c r="G171" s="203"/>
      <c r="H171" s="206">
        <v>48.609000000000002</v>
      </c>
      <c r="I171" s="203"/>
      <c r="J171" s="203"/>
      <c r="K171" s="203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154</v>
      </c>
      <c r="AU171" s="211" t="s">
        <v>79</v>
      </c>
      <c r="AV171" s="14" t="s">
        <v>79</v>
      </c>
      <c r="AW171" s="14" t="s">
        <v>4</v>
      </c>
      <c r="AX171" s="14" t="s">
        <v>75</v>
      </c>
      <c r="AY171" s="211" t="s">
        <v>143</v>
      </c>
    </row>
    <row r="172" spans="1:65" s="2" customFormat="1" ht="24.2" customHeight="1">
      <c r="A172" s="33"/>
      <c r="B172" s="34"/>
      <c r="C172" s="176" t="s">
        <v>338</v>
      </c>
      <c r="D172" s="176" t="s">
        <v>145</v>
      </c>
      <c r="E172" s="177" t="s">
        <v>1233</v>
      </c>
      <c r="F172" s="178" t="s">
        <v>1234</v>
      </c>
      <c r="G172" s="179" t="s">
        <v>875</v>
      </c>
      <c r="H172" s="180">
        <v>943.82100000000003</v>
      </c>
      <c r="I172" s="366"/>
      <c r="J172" s="181">
        <f>ROUND(I172*H172,2)</f>
        <v>0</v>
      </c>
      <c r="K172" s="178" t="s">
        <v>149</v>
      </c>
      <c r="L172" s="38"/>
      <c r="M172" s="182" t="s">
        <v>17</v>
      </c>
      <c r="N172" s="183" t="s">
        <v>41</v>
      </c>
      <c r="O172" s="184">
        <v>0</v>
      </c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6" t="s">
        <v>257</v>
      </c>
      <c r="AT172" s="186" t="s">
        <v>145</v>
      </c>
      <c r="AU172" s="186" t="s">
        <v>79</v>
      </c>
      <c r="AY172" s="19" t="s">
        <v>143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75</v>
      </c>
      <c r="BK172" s="187">
        <f>ROUND(I172*H172,2)</f>
        <v>0</v>
      </c>
      <c r="BL172" s="19" t="s">
        <v>257</v>
      </c>
      <c r="BM172" s="186" t="s">
        <v>1235</v>
      </c>
    </row>
    <row r="173" spans="1:65" s="2" customFormat="1">
      <c r="A173" s="33"/>
      <c r="B173" s="34"/>
      <c r="C173" s="35"/>
      <c r="D173" s="188" t="s">
        <v>152</v>
      </c>
      <c r="E173" s="35"/>
      <c r="F173" s="189" t="s">
        <v>1236</v>
      </c>
      <c r="G173" s="35"/>
      <c r="H173" s="35"/>
      <c r="I173" s="35"/>
      <c r="J173" s="35"/>
      <c r="K173" s="35"/>
      <c r="L173" s="38"/>
      <c r="M173" s="190"/>
      <c r="N173" s="191"/>
      <c r="O173" s="63"/>
      <c r="P173" s="63"/>
      <c r="Q173" s="63"/>
      <c r="R173" s="63"/>
      <c r="S173" s="63"/>
      <c r="T173" s="64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9" t="s">
        <v>152</v>
      </c>
      <c r="AU173" s="19" t="s">
        <v>79</v>
      </c>
    </row>
    <row r="174" spans="1:65" s="12" customFormat="1" ht="22.9" customHeight="1">
      <c r="B174" s="161"/>
      <c r="C174" s="162"/>
      <c r="D174" s="163" t="s">
        <v>69</v>
      </c>
      <c r="E174" s="174" t="s">
        <v>728</v>
      </c>
      <c r="F174" s="174" t="s">
        <v>729</v>
      </c>
      <c r="G174" s="162"/>
      <c r="H174" s="162"/>
      <c r="I174" s="162"/>
      <c r="J174" s="175">
        <f>BK174</f>
        <v>0</v>
      </c>
      <c r="K174" s="162"/>
      <c r="L174" s="166"/>
      <c r="M174" s="167"/>
      <c r="N174" s="168"/>
      <c r="O174" s="168"/>
      <c r="P174" s="169">
        <f>SUM(P175:P199)</f>
        <v>4.2167499999999993</v>
      </c>
      <c r="Q174" s="168"/>
      <c r="R174" s="169">
        <f>SUM(R175:R199)</f>
        <v>2.5050000000000003E-3</v>
      </c>
      <c r="S174" s="168"/>
      <c r="T174" s="170">
        <f>SUM(T175:T199)</f>
        <v>0</v>
      </c>
      <c r="AR174" s="171" t="s">
        <v>79</v>
      </c>
      <c r="AT174" s="172" t="s">
        <v>69</v>
      </c>
      <c r="AU174" s="172" t="s">
        <v>75</v>
      </c>
      <c r="AY174" s="171" t="s">
        <v>143</v>
      </c>
      <c r="BK174" s="173">
        <f>SUM(BK175:BK199)</f>
        <v>0</v>
      </c>
    </row>
    <row r="175" spans="1:65" s="2" customFormat="1" ht="16.5" customHeight="1">
      <c r="A175" s="33"/>
      <c r="B175" s="34"/>
      <c r="C175" s="176" t="s">
        <v>346</v>
      </c>
      <c r="D175" s="176" t="s">
        <v>145</v>
      </c>
      <c r="E175" s="177" t="s">
        <v>974</v>
      </c>
      <c r="F175" s="178" t="s">
        <v>975</v>
      </c>
      <c r="G175" s="179" t="s">
        <v>158</v>
      </c>
      <c r="H175" s="180">
        <v>8.35</v>
      </c>
      <c r="I175" s="366"/>
      <c r="J175" s="181">
        <f>ROUND(I175*H175,2)</f>
        <v>0</v>
      </c>
      <c r="K175" s="178" t="s">
        <v>149</v>
      </c>
      <c r="L175" s="38"/>
      <c r="M175" s="182" t="s">
        <v>17</v>
      </c>
      <c r="N175" s="183" t="s">
        <v>41</v>
      </c>
      <c r="O175" s="184">
        <v>0.16700000000000001</v>
      </c>
      <c r="P175" s="184">
        <f>O175*H175</f>
        <v>1.39445</v>
      </c>
      <c r="Q175" s="184">
        <v>6.0000000000000002E-5</v>
      </c>
      <c r="R175" s="184">
        <f>Q175*H175</f>
        <v>5.0100000000000003E-4</v>
      </c>
      <c r="S175" s="184">
        <v>0</v>
      </c>
      <c r="T175" s="18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6" t="s">
        <v>257</v>
      </c>
      <c r="AT175" s="186" t="s">
        <v>145</v>
      </c>
      <c r="AU175" s="186" t="s">
        <v>79</v>
      </c>
      <c r="AY175" s="19" t="s">
        <v>143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75</v>
      </c>
      <c r="BK175" s="187">
        <f>ROUND(I175*H175,2)</f>
        <v>0</v>
      </c>
      <c r="BL175" s="19" t="s">
        <v>257</v>
      </c>
      <c r="BM175" s="186" t="s">
        <v>1237</v>
      </c>
    </row>
    <row r="176" spans="1:65" s="2" customFormat="1">
      <c r="A176" s="33"/>
      <c r="B176" s="34"/>
      <c r="C176" s="35"/>
      <c r="D176" s="188" t="s">
        <v>152</v>
      </c>
      <c r="E176" s="35"/>
      <c r="F176" s="189" t="s">
        <v>977</v>
      </c>
      <c r="G176" s="35"/>
      <c r="H176" s="35"/>
      <c r="I176" s="35"/>
      <c r="J176" s="35"/>
      <c r="K176" s="35"/>
      <c r="L176" s="38"/>
      <c r="M176" s="190"/>
      <c r="N176" s="191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9" t="s">
        <v>152</v>
      </c>
      <c r="AU176" s="19" t="s">
        <v>79</v>
      </c>
    </row>
    <row r="177" spans="2:51" s="13" customFormat="1">
      <c r="B177" s="192"/>
      <c r="C177" s="193"/>
      <c r="D177" s="194" t="s">
        <v>154</v>
      </c>
      <c r="E177" s="195" t="s">
        <v>17</v>
      </c>
      <c r="F177" s="196" t="s">
        <v>978</v>
      </c>
      <c r="G177" s="193"/>
      <c r="H177" s="195" t="s">
        <v>17</v>
      </c>
      <c r="I177" s="193"/>
      <c r="J177" s="193"/>
      <c r="K177" s="193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154</v>
      </c>
      <c r="AU177" s="201" t="s">
        <v>79</v>
      </c>
      <c r="AV177" s="13" t="s">
        <v>75</v>
      </c>
      <c r="AW177" s="13" t="s">
        <v>31</v>
      </c>
      <c r="AX177" s="13" t="s">
        <v>70</v>
      </c>
      <c r="AY177" s="201" t="s">
        <v>143</v>
      </c>
    </row>
    <row r="178" spans="2:51" s="13" customFormat="1">
      <c r="B178" s="192"/>
      <c r="C178" s="193"/>
      <c r="D178" s="194" t="s">
        <v>154</v>
      </c>
      <c r="E178" s="195" t="s">
        <v>17</v>
      </c>
      <c r="F178" s="196" t="s">
        <v>1192</v>
      </c>
      <c r="G178" s="193"/>
      <c r="H178" s="195" t="s">
        <v>17</v>
      </c>
      <c r="I178" s="193"/>
      <c r="J178" s="193"/>
      <c r="K178" s="193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154</v>
      </c>
      <c r="AU178" s="201" t="s">
        <v>79</v>
      </c>
      <c r="AV178" s="13" t="s">
        <v>75</v>
      </c>
      <c r="AW178" s="13" t="s">
        <v>31</v>
      </c>
      <c r="AX178" s="13" t="s">
        <v>70</v>
      </c>
      <c r="AY178" s="201" t="s">
        <v>143</v>
      </c>
    </row>
    <row r="179" spans="2:51" s="14" customFormat="1">
      <c r="B179" s="202"/>
      <c r="C179" s="203"/>
      <c r="D179" s="194" t="s">
        <v>154</v>
      </c>
      <c r="E179" s="204" t="s">
        <v>17</v>
      </c>
      <c r="F179" s="205" t="s">
        <v>1091</v>
      </c>
      <c r="G179" s="203"/>
      <c r="H179" s="206">
        <v>1.2250000000000001</v>
      </c>
      <c r="I179" s="203"/>
      <c r="J179" s="203"/>
      <c r="K179" s="203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154</v>
      </c>
      <c r="AU179" s="211" t="s">
        <v>79</v>
      </c>
      <c r="AV179" s="14" t="s">
        <v>79</v>
      </c>
      <c r="AW179" s="14" t="s">
        <v>31</v>
      </c>
      <c r="AX179" s="14" t="s">
        <v>70</v>
      </c>
      <c r="AY179" s="211" t="s">
        <v>143</v>
      </c>
    </row>
    <row r="180" spans="2:51" s="13" customFormat="1">
      <c r="B180" s="192"/>
      <c r="C180" s="193"/>
      <c r="D180" s="194" t="s">
        <v>154</v>
      </c>
      <c r="E180" s="195" t="s">
        <v>17</v>
      </c>
      <c r="F180" s="196" t="s">
        <v>1193</v>
      </c>
      <c r="G180" s="193"/>
      <c r="H180" s="195" t="s">
        <v>17</v>
      </c>
      <c r="I180" s="193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154</v>
      </c>
      <c r="AU180" s="201" t="s">
        <v>79</v>
      </c>
      <c r="AV180" s="13" t="s">
        <v>75</v>
      </c>
      <c r="AW180" s="13" t="s">
        <v>31</v>
      </c>
      <c r="AX180" s="13" t="s">
        <v>70</v>
      </c>
      <c r="AY180" s="201" t="s">
        <v>143</v>
      </c>
    </row>
    <row r="181" spans="2:51" s="14" customFormat="1">
      <c r="B181" s="202"/>
      <c r="C181" s="203"/>
      <c r="D181" s="194" t="s">
        <v>154</v>
      </c>
      <c r="E181" s="204" t="s">
        <v>17</v>
      </c>
      <c r="F181" s="205" t="s">
        <v>736</v>
      </c>
      <c r="G181" s="203"/>
      <c r="H181" s="206">
        <v>1.2</v>
      </c>
      <c r="I181" s="203"/>
      <c r="J181" s="203"/>
      <c r="K181" s="203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154</v>
      </c>
      <c r="AU181" s="211" t="s">
        <v>79</v>
      </c>
      <c r="AV181" s="14" t="s">
        <v>79</v>
      </c>
      <c r="AW181" s="14" t="s">
        <v>31</v>
      </c>
      <c r="AX181" s="14" t="s">
        <v>70</v>
      </c>
      <c r="AY181" s="211" t="s">
        <v>143</v>
      </c>
    </row>
    <row r="182" spans="2:51" s="13" customFormat="1">
      <c r="B182" s="192"/>
      <c r="C182" s="193"/>
      <c r="D182" s="194" t="s">
        <v>154</v>
      </c>
      <c r="E182" s="195" t="s">
        <v>17</v>
      </c>
      <c r="F182" s="196" t="s">
        <v>1194</v>
      </c>
      <c r="G182" s="193"/>
      <c r="H182" s="195" t="s">
        <v>17</v>
      </c>
      <c r="I182" s="193"/>
      <c r="J182" s="193"/>
      <c r="K182" s="193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154</v>
      </c>
      <c r="AU182" s="201" t="s">
        <v>79</v>
      </c>
      <c r="AV182" s="13" t="s">
        <v>75</v>
      </c>
      <c r="AW182" s="13" t="s">
        <v>31</v>
      </c>
      <c r="AX182" s="13" t="s">
        <v>70</v>
      </c>
      <c r="AY182" s="201" t="s">
        <v>143</v>
      </c>
    </row>
    <row r="183" spans="2:51" s="14" customFormat="1">
      <c r="B183" s="202"/>
      <c r="C183" s="203"/>
      <c r="D183" s="194" t="s">
        <v>154</v>
      </c>
      <c r="E183" s="204" t="s">
        <v>17</v>
      </c>
      <c r="F183" s="205" t="s">
        <v>736</v>
      </c>
      <c r="G183" s="203"/>
      <c r="H183" s="206">
        <v>1.2</v>
      </c>
      <c r="I183" s="203"/>
      <c r="J183" s="203"/>
      <c r="K183" s="203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154</v>
      </c>
      <c r="AU183" s="211" t="s">
        <v>79</v>
      </c>
      <c r="AV183" s="14" t="s">
        <v>79</v>
      </c>
      <c r="AW183" s="14" t="s">
        <v>31</v>
      </c>
      <c r="AX183" s="14" t="s">
        <v>70</v>
      </c>
      <c r="AY183" s="211" t="s">
        <v>143</v>
      </c>
    </row>
    <row r="184" spans="2:51" s="13" customFormat="1">
      <c r="B184" s="192"/>
      <c r="C184" s="193"/>
      <c r="D184" s="194" t="s">
        <v>154</v>
      </c>
      <c r="E184" s="195" t="s">
        <v>17</v>
      </c>
      <c r="F184" s="196" t="s">
        <v>1195</v>
      </c>
      <c r="G184" s="193"/>
      <c r="H184" s="195" t="s">
        <v>17</v>
      </c>
      <c r="I184" s="193"/>
      <c r="J184" s="193"/>
      <c r="K184" s="193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154</v>
      </c>
      <c r="AU184" s="201" t="s">
        <v>79</v>
      </c>
      <c r="AV184" s="13" t="s">
        <v>75</v>
      </c>
      <c r="AW184" s="13" t="s">
        <v>31</v>
      </c>
      <c r="AX184" s="13" t="s">
        <v>70</v>
      </c>
      <c r="AY184" s="201" t="s">
        <v>143</v>
      </c>
    </row>
    <row r="185" spans="2:51" s="14" customFormat="1">
      <c r="B185" s="202"/>
      <c r="C185" s="203"/>
      <c r="D185" s="194" t="s">
        <v>154</v>
      </c>
      <c r="E185" s="204" t="s">
        <v>17</v>
      </c>
      <c r="F185" s="205" t="s">
        <v>736</v>
      </c>
      <c r="G185" s="203"/>
      <c r="H185" s="206">
        <v>1.2</v>
      </c>
      <c r="I185" s="203"/>
      <c r="J185" s="203"/>
      <c r="K185" s="203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154</v>
      </c>
      <c r="AU185" s="211" t="s">
        <v>79</v>
      </c>
      <c r="AV185" s="14" t="s">
        <v>79</v>
      </c>
      <c r="AW185" s="14" t="s">
        <v>31</v>
      </c>
      <c r="AX185" s="14" t="s">
        <v>70</v>
      </c>
      <c r="AY185" s="211" t="s">
        <v>143</v>
      </c>
    </row>
    <row r="186" spans="2:51" s="13" customFormat="1">
      <c r="B186" s="192"/>
      <c r="C186" s="193"/>
      <c r="D186" s="194" t="s">
        <v>154</v>
      </c>
      <c r="E186" s="195" t="s">
        <v>17</v>
      </c>
      <c r="F186" s="196" t="s">
        <v>1196</v>
      </c>
      <c r="G186" s="193"/>
      <c r="H186" s="195" t="s">
        <v>17</v>
      </c>
      <c r="I186" s="193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154</v>
      </c>
      <c r="AU186" s="201" t="s">
        <v>79</v>
      </c>
      <c r="AV186" s="13" t="s">
        <v>75</v>
      </c>
      <c r="AW186" s="13" t="s">
        <v>31</v>
      </c>
      <c r="AX186" s="13" t="s">
        <v>70</v>
      </c>
      <c r="AY186" s="201" t="s">
        <v>143</v>
      </c>
    </row>
    <row r="187" spans="2:51" s="14" customFormat="1">
      <c r="B187" s="202"/>
      <c r="C187" s="203"/>
      <c r="D187" s="194" t="s">
        <v>154</v>
      </c>
      <c r="E187" s="204" t="s">
        <v>17</v>
      </c>
      <c r="F187" s="205" t="s">
        <v>1238</v>
      </c>
      <c r="G187" s="203"/>
      <c r="H187" s="206">
        <v>1.1499999999999999</v>
      </c>
      <c r="I187" s="203"/>
      <c r="J187" s="203"/>
      <c r="K187" s="203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154</v>
      </c>
      <c r="AU187" s="211" t="s">
        <v>79</v>
      </c>
      <c r="AV187" s="14" t="s">
        <v>79</v>
      </c>
      <c r="AW187" s="14" t="s">
        <v>31</v>
      </c>
      <c r="AX187" s="14" t="s">
        <v>70</v>
      </c>
      <c r="AY187" s="211" t="s">
        <v>143</v>
      </c>
    </row>
    <row r="188" spans="2:51" s="13" customFormat="1">
      <c r="B188" s="192"/>
      <c r="C188" s="193"/>
      <c r="D188" s="194" t="s">
        <v>154</v>
      </c>
      <c r="E188" s="195" t="s">
        <v>17</v>
      </c>
      <c r="F188" s="196" t="s">
        <v>1197</v>
      </c>
      <c r="G188" s="193"/>
      <c r="H188" s="195" t="s">
        <v>17</v>
      </c>
      <c r="I188" s="193"/>
      <c r="J188" s="193"/>
      <c r="K188" s="193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154</v>
      </c>
      <c r="AU188" s="201" t="s">
        <v>79</v>
      </c>
      <c r="AV188" s="13" t="s">
        <v>75</v>
      </c>
      <c r="AW188" s="13" t="s">
        <v>31</v>
      </c>
      <c r="AX188" s="13" t="s">
        <v>70</v>
      </c>
      <c r="AY188" s="201" t="s">
        <v>143</v>
      </c>
    </row>
    <row r="189" spans="2:51" s="14" customFormat="1">
      <c r="B189" s="202"/>
      <c r="C189" s="203"/>
      <c r="D189" s="194" t="s">
        <v>154</v>
      </c>
      <c r="E189" s="204" t="s">
        <v>17</v>
      </c>
      <c r="F189" s="205" t="s">
        <v>1091</v>
      </c>
      <c r="G189" s="203"/>
      <c r="H189" s="206">
        <v>1.2250000000000001</v>
      </c>
      <c r="I189" s="203"/>
      <c r="J189" s="203"/>
      <c r="K189" s="203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154</v>
      </c>
      <c r="AU189" s="211" t="s">
        <v>79</v>
      </c>
      <c r="AV189" s="14" t="s">
        <v>79</v>
      </c>
      <c r="AW189" s="14" t="s">
        <v>31</v>
      </c>
      <c r="AX189" s="14" t="s">
        <v>70</v>
      </c>
      <c r="AY189" s="211" t="s">
        <v>143</v>
      </c>
    </row>
    <row r="190" spans="2:51" s="13" customFormat="1">
      <c r="B190" s="192"/>
      <c r="C190" s="193"/>
      <c r="D190" s="194" t="s">
        <v>154</v>
      </c>
      <c r="E190" s="195" t="s">
        <v>17</v>
      </c>
      <c r="F190" s="196" t="s">
        <v>1198</v>
      </c>
      <c r="G190" s="193"/>
      <c r="H190" s="195" t="s">
        <v>17</v>
      </c>
      <c r="I190" s="193"/>
      <c r="J190" s="193"/>
      <c r="K190" s="193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154</v>
      </c>
      <c r="AU190" s="201" t="s">
        <v>79</v>
      </c>
      <c r="AV190" s="13" t="s">
        <v>75</v>
      </c>
      <c r="AW190" s="13" t="s">
        <v>31</v>
      </c>
      <c r="AX190" s="13" t="s">
        <v>70</v>
      </c>
      <c r="AY190" s="201" t="s">
        <v>143</v>
      </c>
    </row>
    <row r="191" spans="2:51" s="14" customFormat="1">
      <c r="B191" s="202"/>
      <c r="C191" s="203"/>
      <c r="D191" s="194" t="s">
        <v>154</v>
      </c>
      <c r="E191" s="204" t="s">
        <v>17</v>
      </c>
      <c r="F191" s="205" t="s">
        <v>1238</v>
      </c>
      <c r="G191" s="203"/>
      <c r="H191" s="206">
        <v>1.1499999999999999</v>
      </c>
      <c r="I191" s="203"/>
      <c r="J191" s="203"/>
      <c r="K191" s="203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154</v>
      </c>
      <c r="AU191" s="211" t="s">
        <v>79</v>
      </c>
      <c r="AV191" s="14" t="s">
        <v>79</v>
      </c>
      <c r="AW191" s="14" t="s">
        <v>31</v>
      </c>
      <c r="AX191" s="14" t="s">
        <v>70</v>
      </c>
      <c r="AY191" s="211" t="s">
        <v>143</v>
      </c>
    </row>
    <row r="192" spans="2:51" s="15" customFormat="1">
      <c r="B192" s="212"/>
      <c r="C192" s="213"/>
      <c r="D192" s="194" t="s">
        <v>154</v>
      </c>
      <c r="E192" s="214" t="s">
        <v>17</v>
      </c>
      <c r="F192" s="215" t="s">
        <v>181</v>
      </c>
      <c r="G192" s="213"/>
      <c r="H192" s="216">
        <v>8.35</v>
      </c>
      <c r="I192" s="213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154</v>
      </c>
      <c r="AU192" s="221" t="s">
        <v>79</v>
      </c>
      <c r="AV192" s="15" t="s">
        <v>150</v>
      </c>
      <c r="AW192" s="15" t="s">
        <v>31</v>
      </c>
      <c r="AX192" s="15" t="s">
        <v>75</v>
      </c>
      <c r="AY192" s="221" t="s">
        <v>143</v>
      </c>
    </row>
    <row r="193" spans="1:65" s="2" customFormat="1" ht="16.5" customHeight="1">
      <c r="A193" s="33"/>
      <c r="B193" s="34"/>
      <c r="C193" s="176" t="s">
        <v>352</v>
      </c>
      <c r="D193" s="176" t="s">
        <v>145</v>
      </c>
      <c r="E193" s="177" t="s">
        <v>731</v>
      </c>
      <c r="F193" s="178" t="s">
        <v>732</v>
      </c>
      <c r="G193" s="179" t="s">
        <v>158</v>
      </c>
      <c r="H193" s="180">
        <v>8.35</v>
      </c>
      <c r="I193" s="366"/>
      <c r="J193" s="181">
        <f>ROUND(I193*H193,2)</f>
        <v>0</v>
      </c>
      <c r="K193" s="178" t="s">
        <v>149</v>
      </c>
      <c r="L193" s="38"/>
      <c r="M193" s="182" t="s">
        <v>17</v>
      </c>
      <c r="N193" s="183" t="s">
        <v>41</v>
      </c>
      <c r="O193" s="184">
        <v>0.16600000000000001</v>
      </c>
      <c r="P193" s="184">
        <f>O193*H193</f>
        <v>1.3861000000000001</v>
      </c>
      <c r="Q193" s="184">
        <v>1.2E-4</v>
      </c>
      <c r="R193" s="184">
        <f>Q193*H193</f>
        <v>1.0020000000000001E-3</v>
      </c>
      <c r="S193" s="184">
        <v>0</v>
      </c>
      <c r="T193" s="18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6" t="s">
        <v>257</v>
      </c>
      <c r="AT193" s="186" t="s">
        <v>145</v>
      </c>
      <c r="AU193" s="186" t="s">
        <v>79</v>
      </c>
      <c r="AY193" s="19" t="s">
        <v>143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75</v>
      </c>
      <c r="BK193" s="187">
        <f>ROUND(I193*H193,2)</f>
        <v>0</v>
      </c>
      <c r="BL193" s="19" t="s">
        <v>257</v>
      </c>
      <c r="BM193" s="186" t="s">
        <v>1239</v>
      </c>
    </row>
    <row r="194" spans="1:65" s="2" customFormat="1">
      <c r="A194" s="33"/>
      <c r="B194" s="34"/>
      <c r="C194" s="35"/>
      <c r="D194" s="188" t="s">
        <v>152</v>
      </c>
      <c r="E194" s="35"/>
      <c r="F194" s="189" t="s">
        <v>734</v>
      </c>
      <c r="G194" s="35"/>
      <c r="H194" s="35"/>
      <c r="I194" s="35"/>
      <c r="J194" s="35"/>
      <c r="K194" s="35"/>
      <c r="L194" s="38"/>
      <c r="M194" s="190"/>
      <c r="N194" s="191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9" t="s">
        <v>152</v>
      </c>
      <c r="AU194" s="19" t="s">
        <v>79</v>
      </c>
    </row>
    <row r="195" spans="1:65" s="2" customFormat="1" ht="16.5" customHeight="1">
      <c r="A195" s="33"/>
      <c r="B195" s="34"/>
      <c r="C195" s="176" t="s">
        <v>357</v>
      </c>
      <c r="D195" s="176" t="s">
        <v>145</v>
      </c>
      <c r="E195" s="177" t="s">
        <v>738</v>
      </c>
      <c r="F195" s="178" t="s">
        <v>739</v>
      </c>
      <c r="G195" s="179" t="s">
        <v>158</v>
      </c>
      <c r="H195" s="180">
        <v>8.35</v>
      </c>
      <c r="I195" s="366"/>
      <c r="J195" s="181">
        <f>ROUND(I195*H195,2)</f>
        <v>0</v>
      </c>
      <c r="K195" s="178" t="s">
        <v>149</v>
      </c>
      <c r="L195" s="38"/>
      <c r="M195" s="182" t="s">
        <v>17</v>
      </c>
      <c r="N195" s="183" t="s">
        <v>41</v>
      </c>
      <c r="O195" s="184">
        <v>0.17199999999999999</v>
      </c>
      <c r="P195" s="184">
        <f>O195*H195</f>
        <v>1.4361999999999999</v>
      </c>
      <c r="Q195" s="184">
        <v>1.2E-4</v>
      </c>
      <c r="R195" s="184">
        <f>Q195*H195</f>
        <v>1.0020000000000001E-3</v>
      </c>
      <c r="S195" s="184">
        <v>0</v>
      </c>
      <c r="T195" s="18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6" t="s">
        <v>257</v>
      </c>
      <c r="AT195" s="186" t="s">
        <v>145</v>
      </c>
      <c r="AU195" s="186" t="s">
        <v>79</v>
      </c>
      <c r="AY195" s="19" t="s">
        <v>143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75</v>
      </c>
      <c r="BK195" s="187">
        <f>ROUND(I195*H195,2)</f>
        <v>0</v>
      </c>
      <c r="BL195" s="19" t="s">
        <v>257</v>
      </c>
      <c r="BM195" s="186" t="s">
        <v>1240</v>
      </c>
    </row>
    <row r="196" spans="1:65" s="2" customFormat="1">
      <c r="A196" s="33"/>
      <c r="B196" s="34"/>
      <c r="C196" s="35"/>
      <c r="D196" s="188" t="s">
        <v>152</v>
      </c>
      <c r="E196" s="35"/>
      <c r="F196" s="189" t="s">
        <v>741</v>
      </c>
      <c r="G196" s="35"/>
      <c r="H196" s="35"/>
      <c r="I196" s="35"/>
      <c r="J196" s="35"/>
      <c r="K196" s="35"/>
      <c r="L196" s="38"/>
      <c r="M196" s="190"/>
      <c r="N196" s="191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9" t="s">
        <v>152</v>
      </c>
      <c r="AU196" s="19" t="s">
        <v>79</v>
      </c>
    </row>
    <row r="197" spans="1:65" s="2" customFormat="1" ht="16.5" customHeight="1">
      <c r="A197" s="33"/>
      <c r="B197" s="34"/>
      <c r="C197" s="176" t="s">
        <v>365</v>
      </c>
      <c r="D197" s="176" t="s">
        <v>145</v>
      </c>
      <c r="E197" s="177" t="s">
        <v>742</v>
      </c>
      <c r="F197" s="178" t="s">
        <v>743</v>
      </c>
      <c r="G197" s="179" t="s">
        <v>158</v>
      </c>
      <c r="H197" s="180">
        <v>8.8379999999999992</v>
      </c>
      <c r="I197" s="366"/>
      <c r="J197" s="181">
        <f>ROUND(I197*H197,2)</f>
        <v>0</v>
      </c>
      <c r="K197" s="178" t="s">
        <v>17</v>
      </c>
      <c r="L197" s="38"/>
      <c r="M197" s="182" t="s">
        <v>17</v>
      </c>
      <c r="N197" s="183" t="s">
        <v>41</v>
      </c>
      <c r="O197" s="184">
        <v>0</v>
      </c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6" t="s">
        <v>257</v>
      </c>
      <c r="AT197" s="186" t="s">
        <v>145</v>
      </c>
      <c r="AU197" s="186" t="s">
        <v>79</v>
      </c>
      <c r="AY197" s="19" t="s">
        <v>143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75</v>
      </c>
      <c r="BK197" s="187">
        <f>ROUND(I197*H197,2)</f>
        <v>0</v>
      </c>
      <c r="BL197" s="19" t="s">
        <v>257</v>
      </c>
      <c r="BM197" s="186" t="s">
        <v>1241</v>
      </c>
    </row>
    <row r="198" spans="1:65" s="13" customFormat="1">
      <c r="B198" s="192"/>
      <c r="C198" s="193"/>
      <c r="D198" s="194" t="s">
        <v>154</v>
      </c>
      <c r="E198" s="195" t="s">
        <v>17</v>
      </c>
      <c r="F198" s="196" t="s">
        <v>1242</v>
      </c>
      <c r="G198" s="193"/>
      <c r="H198" s="195" t="s">
        <v>17</v>
      </c>
      <c r="I198" s="193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154</v>
      </c>
      <c r="AU198" s="201" t="s">
        <v>79</v>
      </c>
      <c r="AV198" s="13" t="s">
        <v>75</v>
      </c>
      <c r="AW198" s="13" t="s">
        <v>31</v>
      </c>
      <c r="AX198" s="13" t="s">
        <v>70</v>
      </c>
      <c r="AY198" s="201" t="s">
        <v>143</v>
      </c>
    </row>
    <row r="199" spans="1:65" s="14" customFormat="1">
      <c r="B199" s="202"/>
      <c r="C199" s="203"/>
      <c r="D199" s="194" t="s">
        <v>154</v>
      </c>
      <c r="E199" s="204" t="s">
        <v>17</v>
      </c>
      <c r="F199" s="205" t="s">
        <v>1243</v>
      </c>
      <c r="G199" s="203"/>
      <c r="H199" s="206">
        <v>8.8379999999999992</v>
      </c>
      <c r="I199" s="203"/>
      <c r="J199" s="203"/>
      <c r="K199" s="203"/>
      <c r="L199" s="207"/>
      <c r="M199" s="246"/>
      <c r="N199" s="247"/>
      <c r="O199" s="247"/>
      <c r="P199" s="247"/>
      <c r="Q199" s="247"/>
      <c r="R199" s="247"/>
      <c r="S199" s="247"/>
      <c r="T199" s="248"/>
      <c r="AT199" s="211" t="s">
        <v>154</v>
      </c>
      <c r="AU199" s="211" t="s">
        <v>79</v>
      </c>
      <c r="AV199" s="14" t="s">
        <v>79</v>
      </c>
      <c r="AW199" s="14" t="s">
        <v>31</v>
      </c>
      <c r="AX199" s="14" t="s">
        <v>75</v>
      </c>
      <c r="AY199" s="211" t="s">
        <v>143</v>
      </c>
    </row>
    <row r="200" spans="1:65" s="2" customFormat="1" ht="6.95" customHeight="1">
      <c r="A200" s="33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formatColumns="0" formatRows="0" autoFilter="0"/>
  <autoFilter ref="C93:K19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/>
    <hyperlink ref="F104" r:id="rId2"/>
    <hyperlink ref="F106" r:id="rId3"/>
    <hyperlink ref="F109" r:id="rId4"/>
    <hyperlink ref="F111" r:id="rId5"/>
    <hyperlink ref="F115" r:id="rId6"/>
    <hyperlink ref="F117" r:id="rId7"/>
    <hyperlink ref="F119" r:id="rId8"/>
    <hyperlink ref="F121" r:id="rId9"/>
    <hyperlink ref="F124" r:id="rId10"/>
    <hyperlink ref="F127" r:id="rId11"/>
    <hyperlink ref="F131" r:id="rId12"/>
    <hyperlink ref="F157" r:id="rId13"/>
    <hyperlink ref="F160" r:id="rId14"/>
    <hyperlink ref="F163" r:id="rId15"/>
    <hyperlink ref="F165" r:id="rId16"/>
    <hyperlink ref="F169" r:id="rId17"/>
    <hyperlink ref="F173" r:id="rId18"/>
    <hyperlink ref="F176" r:id="rId19"/>
    <hyperlink ref="F194" r:id="rId20"/>
    <hyperlink ref="F196" r:id="rId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1"/>
  <sheetViews>
    <sheetView showGridLines="0" topLeftCell="A71" zoomScale="120" zoomScaleNormal="120" workbookViewId="0">
      <selection activeCell="A92" sqref="A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4"/>
    </row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2"/>
      <c r="AT3" s="19" t="s">
        <v>79</v>
      </c>
    </row>
    <row r="4" spans="1:46" s="1" customFormat="1" ht="24.95" customHeight="1">
      <c r="B4" s="22"/>
      <c r="D4" s="109" t="s">
        <v>98</v>
      </c>
      <c r="L4" s="22"/>
      <c r="M4" s="110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1" t="s">
        <v>14</v>
      </c>
      <c r="L6" s="22"/>
    </row>
    <row r="7" spans="1:46" s="1" customFormat="1" ht="16.5" customHeight="1">
      <c r="B7" s="22"/>
      <c r="E7" s="411" t="str">
        <f>'Rekapitulace stavby'!K6</f>
        <v>ZŠ Pionýrů 1614, Sokolov - Bezbariérové zpřístupnění pavilonu D - verze schodolez</v>
      </c>
      <c r="F7" s="412"/>
      <c r="G7" s="412"/>
      <c r="H7" s="412"/>
      <c r="L7" s="22"/>
    </row>
    <row r="8" spans="1:46" s="2" customFormat="1" ht="12" customHeight="1">
      <c r="A8" s="33"/>
      <c r="B8" s="38"/>
      <c r="C8" s="33"/>
      <c r="D8" s="111" t="s">
        <v>99</v>
      </c>
      <c r="E8" s="33"/>
      <c r="F8" s="33"/>
      <c r="G8" s="33"/>
      <c r="H8" s="33"/>
      <c r="I8" s="33"/>
      <c r="J8" s="33"/>
      <c r="K8" s="33"/>
      <c r="L8" s="11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413" t="s">
        <v>1244</v>
      </c>
      <c r="F9" s="414"/>
      <c r="G9" s="414"/>
      <c r="H9" s="414"/>
      <c r="I9" s="33"/>
      <c r="J9" s="33"/>
      <c r="K9" s="33"/>
      <c r="L9" s="11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1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16</v>
      </c>
      <c r="E11" s="33"/>
      <c r="F11" s="102" t="s">
        <v>17</v>
      </c>
      <c r="G11" s="33"/>
      <c r="H11" s="33"/>
      <c r="I11" s="111" t="s">
        <v>18</v>
      </c>
      <c r="J11" s="102" t="s">
        <v>17</v>
      </c>
      <c r="K11" s="33"/>
      <c r="L11" s="11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02" t="s">
        <v>33</v>
      </c>
      <c r="G12" s="33"/>
      <c r="H12" s="33"/>
      <c r="I12" s="111" t="s">
        <v>21</v>
      </c>
      <c r="J12" s="113" t="str">
        <f>'Rekapitulace stavby'!AN8</f>
        <v>26. 10. 2023</v>
      </c>
      <c r="K12" s="33"/>
      <c r="L12" s="11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1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02" t="str">
        <f>IF('Rekapitulace stavby'!AN10="","",'Rekapitulace stavby'!AN10)</f>
        <v/>
      </c>
      <c r="K14" s="33"/>
      <c r="L14" s="112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>Město Sokolov</v>
      </c>
      <c r="F15" s="33"/>
      <c r="G15" s="33"/>
      <c r="H15" s="33"/>
      <c r="I15" s="111" t="s">
        <v>26</v>
      </c>
      <c r="J15" s="102" t="str">
        <f>IF('Rekapitulace stavby'!AN11="","",'Rekapitulace stavby'!AN11)</f>
        <v/>
      </c>
      <c r="K15" s="33"/>
      <c r="L15" s="11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1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102" t="str">
        <f>'Rekapitulace stavby'!AN13</f>
        <v/>
      </c>
      <c r="K17" s="33"/>
      <c r="L17" s="112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415" t="str">
        <f>'Rekapitulace stavby'!E14</f>
        <v>dle VŘ</v>
      </c>
      <c r="F18" s="415"/>
      <c r="G18" s="415"/>
      <c r="H18" s="415"/>
      <c r="I18" s="111" t="s">
        <v>26</v>
      </c>
      <c r="J18" s="102" t="str">
        <f>'Rekapitulace stavby'!AN14</f>
        <v/>
      </c>
      <c r="K18" s="33"/>
      <c r="L18" s="11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1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02" t="str">
        <f>IF('Rekapitulace stavby'!AN16="","",'Rekapitulace stavby'!AN16)</f>
        <v/>
      </c>
      <c r="K20" s="33"/>
      <c r="L20" s="11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>Jiří Preisler a Petr Holan</v>
      </c>
      <c r="F21" s="33"/>
      <c r="G21" s="33"/>
      <c r="H21" s="33"/>
      <c r="I21" s="111" t="s">
        <v>26</v>
      </c>
      <c r="J21" s="102" t="str">
        <f>IF('Rekapitulace stavby'!AN17="","",'Rekapitulace stavby'!AN17)</f>
        <v/>
      </c>
      <c r="K21" s="33"/>
      <c r="L21" s="11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02" t="str">
        <f>IF('Rekapitulace stavby'!AN19="","",'Rekapitulace stavby'!AN19)</f>
        <v/>
      </c>
      <c r="K23" s="33"/>
      <c r="L23" s="1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02" t="str">
        <f>IF('Rekapitulace stavby'!AN20="","",'Rekapitulace stavby'!AN20)</f>
        <v/>
      </c>
      <c r="K24" s="33"/>
      <c r="L24" s="112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1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11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416" t="s">
        <v>17</v>
      </c>
      <c r="F27" s="416"/>
      <c r="G27" s="416"/>
      <c r="H27" s="41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12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112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ROUND(J81, 2)</f>
        <v>0</v>
      </c>
      <c r="K30" s="33"/>
      <c r="L30" s="11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11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11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ROUND((SUM(BE81:BE90)),  2)</f>
        <v>0</v>
      </c>
      <c r="G33" s="33"/>
      <c r="H33" s="33"/>
      <c r="I33" s="123">
        <v>0.21</v>
      </c>
      <c r="J33" s="122">
        <f>ROUND(((SUM(BE81:BE90))*I33),  2)</f>
        <v>0</v>
      </c>
      <c r="K33" s="33"/>
      <c r="L33" s="11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ROUND((SUM(BF81:BF90)),  2)</f>
        <v>0</v>
      </c>
      <c r="G34" s="33"/>
      <c r="H34" s="33"/>
      <c r="I34" s="123">
        <v>0.15</v>
      </c>
      <c r="J34" s="122">
        <f>ROUND(((SUM(BF81:BF90))*I34),  2)</f>
        <v>0</v>
      </c>
      <c r="K34" s="33"/>
      <c r="L34" s="11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ROUND((SUM(BG81:BG90)),  2)</f>
        <v>0</v>
      </c>
      <c r="G35" s="33"/>
      <c r="H35" s="33"/>
      <c r="I35" s="123">
        <v>0.21</v>
      </c>
      <c r="J35" s="122">
        <f>0</f>
        <v>0</v>
      </c>
      <c r="K35" s="33"/>
      <c r="L35" s="112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ROUND((SUM(BH81:BH90)),  2)</f>
        <v>0</v>
      </c>
      <c r="G36" s="33"/>
      <c r="H36" s="33"/>
      <c r="I36" s="123">
        <v>0.15</v>
      </c>
      <c r="J36" s="122">
        <f>0</f>
        <v>0</v>
      </c>
      <c r="K36" s="33"/>
      <c r="L36" s="11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ROUND((SUM(BI81:BI90)),  2)</f>
        <v>0</v>
      </c>
      <c r="G37" s="33"/>
      <c r="H37" s="33"/>
      <c r="I37" s="123">
        <v>0</v>
      </c>
      <c r="J37" s="122">
        <f>0</f>
        <v>0</v>
      </c>
      <c r="K37" s="33"/>
      <c r="L37" s="112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1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11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1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12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5" t="s">
        <v>101</v>
      </c>
      <c r="D45" s="35"/>
      <c r="E45" s="35"/>
      <c r="F45" s="35"/>
      <c r="G45" s="35"/>
      <c r="H45" s="35"/>
      <c r="I45" s="35"/>
      <c r="J45" s="35"/>
      <c r="K45" s="35"/>
      <c r="L45" s="11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1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30" t="s">
        <v>14</v>
      </c>
      <c r="D47" s="35"/>
      <c r="E47" s="35"/>
      <c r="F47" s="35"/>
      <c r="G47" s="35"/>
      <c r="H47" s="35"/>
      <c r="I47" s="35"/>
      <c r="J47" s="35"/>
      <c r="K47" s="35"/>
      <c r="L47" s="11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409" t="str">
        <f>E7</f>
        <v>ZŠ Pionýrů 1614, Sokolov - Bezbariérové zpřístupnění pavilonu D - verze schodolez</v>
      </c>
      <c r="F48" s="410"/>
      <c r="G48" s="410"/>
      <c r="H48" s="410"/>
      <c r="I48" s="35"/>
      <c r="J48" s="35"/>
      <c r="K48" s="35"/>
      <c r="L48" s="112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30" t="s">
        <v>99</v>
      </c>
      <c r="D49" s="35"/>
      <c r="E49" s="35"/>
      <c r="F49" s="35"/>
      <c r="G49" s="35"/>
      <c r="H49" s="35"/>
      <c r="I49" s="35"/>
      <c r="J49" s="35"/>
      <c r="K49" s="35"/>
      <c r="L49" s="112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97" t="str">
        <f>E9</f>
        <v>3 - Vybavení</v>
      </c>
      <c r="F50" s="408"/>
      <c r="G50" s="408"/>
      <c r="H50" s="408"/>
      <c r="I50" s="35"/>
      <c r="J50" s="35"/>
      <c r="K50" s="35"/>
      <c r="L50" s="112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12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30" t="s">
        <v>19</v>
      </c>
      <c r="D52" s="35"/>
      <c r="E52" s="35"/>
      <c r="F52" s="28" t="str">
        <f>F12</f>
        <v xml:space="preserve"> </v>
      </c>
      <c r="G52" s="35"/>
      <c r="H52" s="35"/>
      <c r="I52" s="30" t="s">
        <v>21</v>
      </c>
      <c r="J52" s="58" t="str">
        <f>IF(J12="","",J12)</f>
        <v>26. 10. 2023</v>
      </c>
      <c r="K52" s="35"/>
      <c r="L52" s="112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1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30" t="s">
        <v>23</v>
      </c>
      <c r="D54" s="35"/>
      <c r="E54" s="35"/>
      <c r="F54" s="28" t="str">
        <f>E15</f>
        <v>Město Sokolov</v>
      </c>
      <c r="G54" s="35"/>
      <c r="H54" s="35"/>
      <c r="I54" s="30" t="s">
        <v>29</v>
      </c>
      <c r="J54" s="31" t="str">
        <f>E21</f>
        <v>Jiří Preisler a Petr Holan</v>
      </c>
      <c r="K54" s="35"/>
      <c r="L54" s="112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30" t="s">
        <v>27</v>
      </c>
      <c r="D55" s="35"/>
      <c r="E55" s="35"/>
      <c r="F55" s="28" t="str">
        <f>IF(E18="","",E18)</f>
        <v>dle VŘ</v>
      </c>
      <c r="G55" s="35"/>
      <c r="H55" s="35"/>
      <c r="I55" s="30" t="s">
        <v>32</v>
      </c>
      <c r="J55" s="31" t="str">
        <f>E24</f>
        <v xml:space="preserve"> </v>
      </c>
      <c r="K55" s="35"/>
      <c r="L55" s="112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1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5" t="s">
        <v>102</v>
      </c>
      <c r="D57" s="136"/>
      <c r="E57" s="136"/>
      <c r="F57" s="136"/>
      <c r="G57" s="136"/>
      <c r="H57" s="136"/>
      <c r="I57" s="136"/>
      <c r="J57" s="137" t="s">
        <v>103</v>
      </c>
      <c r="K57" s="136"/>
      <c r="L57" s="112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12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8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12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9" t="s">
        <v>104</v>
      </c>
    </row>
    <row r="60" spans="1:47" s="9" customFormat="1" ht="24.95" customHeight="1">
      <c r="B60" s="139"/>
      <c r="C60" s="140"/>
      <c r="D60" s="141" t="s">
        <v>1245</v>
      </c>
      <c r="E60" s="142"/>
      <c r="F60" s="142"/>
      <c r="G60" s="142"/>
      <c r="H60" s="142"/>
      <c r="I60" s="142"/>
      <c r="J60" s="143">
        <f>J82</f>
        <v>0</v>
      </c>
      <c r="K60" s="140"/>
      <c r="L60" s="144"/>
    </row>
    <row r="61" spans="1:47" s="10" customFormat="1" ht="19.899999999999999" customHeight="1">
      <c r="B61" s="145"/>
      <c r="C61" s="96"/>
      <c r="D61" s="146" t="s">
        <v>1246</v>
      </c>
      <c r="E61" s="147"/>
      <c r="F61" s="147"/>
      <c r="G61" s="147"/>
      <c r="H61" s="147"/>
      <c r="I61" s="147"/>
      <c r="J61" s="148">
        <f>J83</f>
        <v>0</v>
      </c>
      <c r="K61" s="96"/>
      <c r="L61" s="149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12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12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2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5" t="s">
        <v>128</v>
      </c>
      <c r="D68" s="35"/>
      <c r="E68" s="35"/>
      <c r="F68" s="35"/>
      <c r="G68" s="35"/>
      <c r="H68" s="35"/>
      <c r="I68" s="35"/>
      <c r="J68" s="35"/>
      <c r="K68" s="35"/>
      <c r="L68" s="112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12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30" t="s">
        <v>14</v>
      </c>
      <c r="D70" s="35"/>
      <c r="E70" s="35"/>
      <c r="F70" s="35"/>
      <c r="G70" s="35"/>
      <c r="H70" s="35"/>
      <c r="I70" s="35"/>
      <c r="J70" s="35"/>
      <c r="K70" s="35"/>
      <c r="L70" s="112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409" t="str">
        <f>E7</f>
        <v>ZŠ Pionýrů 1614, Sokolov - Bezbariérové zpřístupnění pavilonu D - verze schodolez</v>
      </c>
      <c r="F71" s="410"/>
      <c r="G71" s="410"/>
      <c r="H71" s="410"/>
      <c r="I71" s="35"/>
      <c r="J71" s="35"/>
      <c r="K71" s="35"/>
      <c r="L71" s="11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30" t="s">
        <v>99</v>
      </c>
      <c r="D72" s="35"/>
      <c r="E72" s="35"/>
      <c r="F72" s="35"/>
      <c r="G72" s="35"/>
      <c r="H72" s="35"/>
      <c r="I72" s="35"/>
      <c r="J72" s="35"/>
      <c r="K72" s="35"/>
      <c r="L72" s="112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97" t="str">
        <f>E9</f>
        <v>3 - Vybavení</v>
      </c>
      <c r="F73" s="408"/>
      <c r="G73" s="408"/>
      <c r="H73" s="408"/>
      <c r="I73" s="35"/>
      <c r="J73" s="35"/>
      <c r="K73" s="35"/>
      <c r="L73" s="112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12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30" t="s">
        <v>19</v>
      </c>
      <c r="D75" s="35"/>
      <c r="E75" s="35"/>
      <c r="F75" s="28" t="str">
        <f>F12</f>
        <v xml:space="preserve"> </v>
      </c>
      <c r="G75" s="35"/>
      <c r="H75" s="35"/>
      <c r="I75" s="30" t="s">
        <v>21</v>
      </c>
      <c r="J75" s="58" t="str">
        <f>IF(J12="","",J12)</f>
        <v>26. 10. 2023</v>
      </c>
      <c r="K75" s="35"/>
      <c r="L75" s="112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12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30" t="s">
        <v>23</v>
      </c>
      <c r="D77" s="35"/>
      <c r="E77" s="35"/>
      <c r="F77" s="28" t="str">
        <f>E15</f>
        <v>Město Sokolov</v>
      </c>
      <c r="G77" s="35"/>
      <c r="H77" s="35"/>
      <c r="I77" s="30" t="s">
        <v>29</v>
      </c>
      <c r="J77" s="31" t="str">
        <f>E21</f>
        <v>Jiří Preisler a Petr Holan</v>
      </c>
      <c r="K77" s="35"/>
      <c r="L77" s="11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30" t="s">
        <v>27</v>
      </c>
      <c r="D78" s="35"/>
      <c r="E78" s="35"/>
      <c r="F78" s="28" t="str">
        <f>IF(E18="","",E18)</f>
        <v>dle VŘ</v>
      </c>
      <c r="G78" s="35"/>
      <c r="H78" s="35"/>
      <c r="I78" s="30" t="s">
        <v>32</v>
      </c>
      <c r="J78" s="31" t="str">
        <f>E24</f>
        <v xml:space="preserve"> </v>
      </c>
      <c r="K78" s="35"/>
      <c r="L78" s="11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12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50"/>
      <c r="B80" s="151"/>
      <c r="C80" s="152" t="s">
        <v>129</v>
      </c>
      <c r="D80" s="153" t="s">
        <v>55</v>
      </c>
      <c r="E80" s="153" t="s">
        <v>51</v>
      </c>
      <c r="F80" s="153" t="s">
        <v>52</v>
      </c>
      <c r="G80" s="153" t="s">
        <v>130</v>
      </c>
      <c r="H80" s="153" t="s">
        <v>131</v>
      </c>
      <c r="I80" s="153" t="s">
        <v>132</v>
      </c>
      <c r="J80" s="153" t="s">
        <v>103</v>
      </c>
      <c r="K80" s="154" t="s">
        <v>133</v>
      </c>
      <c r="L80" s="155"/>
      <c r="M80" s="67" t="s">
        <v>17</v>
      </c>
      <c r="N80" s="68" t="s">
        <v>40</v>
      </c>
      <c r="O80" s="68" t="s">
        <v>134</v>
      </c>
      <c r="P80" s="68" t="s">
        <v>135</v>
      </c>
      <c r="Q80" s="68" t="s">
        <v>136</v>
      </c>
      <c r="R80" s="68" t="s">
        <v>137</v>
      </c>
      <c r="S80" s="68" t="s">
        <v>138</v>
      </c>
      <c r="T80" s="69" t="s">
        <v>139</v>
      </c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</row>
    <row r="81" spans="1:65" s="2" customFormat="1" ht="22.9" customHeight="1">
      <c r="A81" s="33"/>
      <c r="B81" s="34"/>
      <c r="C81" s="74" t="s">
        <v>140</v>
      </c>
      <c r="D81" s="35"/>
      <c r="E81" s="35"/>
      <c r="F81" s="35"/>
      <c r="G81" s="35"/>
      <c r="H81" s="35"/>
      <c r="I81" s="35"/>
      <c r="J81" s="156">
        <f>BK81</f>
        <v>0</v>
      </c>
      <c r="K81" s="35"/>
      <c r="L81" s="38"/>
      <c r="M81" s="70"/>
      <c r="N81" s="157"/>
      <c r="O81" s="71"/>
      <c r="P81" s="158">
        <f>P82</f>
        <v>0</v>
      </c>
      <c r="Q81" s="71"/>
      <c r="R81" s="158">
        <f>R82</f>
        <v>0</v>
      </c>
      <c r="S81" s="71"/>
      <c r="T81" s="159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9" t="s">
        <v>69</v>
      </c>
      <c r="AU81" s="19" t="s">
        <v>104</v>
      </c>
      <c r="BK81" s="160">
        <f>BK82</f>
        <v>0</v>
      </c>
    </row>
    <row r="82" spans="1:65" s="12" customFormat="1" ht="25.9" customHeight="1">
      <c r="B82" s="161"/>
      <c r="C82" s="162"/>
      <c r="D82" s="163" t="s">
        <v>69</v>
      </c>
      <c r="E82" s="164" t="s">
        <v>1247</v>
      </c>
      <c r="F82" s="164" t="s">
        <v>1247</v>
      </c>
      <c r="G82" s="162"/>
      <c r="H82" s="162"/>
      <c r="I82" s="162"/>
      <c r="J82" s="165">
        <f>BK82</f>
        <v>0</v>
      </c>
      <c r="K82" s="162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182</v>
      </c>
      <c r="AT82" s="172" t="s">
        <v>69</v>
      </c>
      <c r="AU82" s="172" t="s">
        <v>70</v>
      </c>
      <c r="AY82" s="171" t="s">
        <v>143</v>
      </c>
      <c r="BK82" s="173">
        <f>BK83</f>
        <v>0</v>
      </c>
    </row>
    <row r="83" spans="1:65" s="12" customFormat="1" ht="22.9" customHeight="1">
      <c r="B83" s="161"/>
      <c r="C83" s="162"/>
      <c r="D83" s="163" t="s">
        <v>69</v>
      </c>
      <c r="E83" s="174" t="s">
        <v>1248</v>
      </c>
      <c r="F83" s="174" t="s">
        <v>96</v>
      </c>
      <c r="G83" s="162"/>
      <c r="H83" s="162"/>
      <c r="I83" s="162"/>
      <c r="J83" s="175">
        <f>BK83</f>
        <v>0</v>
      </c>
      <c r="K83" s="162"/>
      <c r="L83" s="166"/>
      <c r="M83" s="167"/>
      <c r="N83" s="168"/>
      <c r="O83" s="168"/>
      <c r="P83" s="169">
        <f>SUM(P84:P90)</f>
        <v>0</v>
      </c>
      <c r="Q83" s="168"/>
      <c r="R83" s="169">
        <f>SUM(R84:R90)</f>
        <v>0</v>
      </c>
      <c r="S83" s="168"/>
      <c r="T83" s="170">
        <f>SUM(T84:T90)</f>
        <v>0</v>
      </c>
      <c r="AR83" s="171" t="s">
        <v>182</v>
      </c>
      <c r="AT83" s="172" t="s">
        <v>69</v>
      </c>
      <c r="AU83" s="172" t="s">
        <v>75</v>
      </c>
      <c r="AY83" s="171" t="s">
        <v>143</v>
      </c>
      <c r="BK83" s="173">
        <f>SUM(BK84:BK90)</f>
        <v>0</v>
      </c>
    </row>
    <row r="84" spans="1:65" s="2" customFormat="1" ht="24.2" customHeight="1">
      <c r="A84" s="33"/>
      <c r="B84" s="34"/>
      <c r="C84" s="176" t="s">
        <v>75</v>
      </c>
      <c r="D84" s="176" t="s">
        <v>145</v>
      </c>
      <c r="E84" s="177" t="s">
        <v>1249</v>
      </c>
      <c r="F84" s="178" t="s">
        <v>1456</v>
      </c>
      <c r="G84" s="179" t="s">
        <v>148</v>
      </c>
      <c r="H84" s="180">
        <v>1</v>
      </c>
      <c r="I84" s="366"/>
      <c r="J84" s="181">
        <f t="shared" ref="J84:J90" si="0">ROUND(I84*H84,2)</f>
        <v>0</v>
      </c>
      <c r="K84" s="178" t="s">
        <v>17</v>
      </c>
      <c r="L84" s="38"/>
      <c r="M84" s="182" t="s">
        <v>17</v>
      </c>
      <c r="N84" s="183" t="s">
        <v>41</v>
      </c>
      <c r="O84" s="184">
        <v>0</v>
      </c>
      <c r="P84" s="184">
        <f t="shared" ref="P84:P90" si="1">O84*H84</f>
        <v>0</v>
      </c>
      <c r="Q84" s="184">
        <v>0</v>
      </c>
      <c r="R84" s="184">
        <f t="shared" ref="R84:R90" si="2">Q84*H84</f>
        <v>0</v>
      </c>
      <c r="S84" s="184">
        <v>0</v>
      </c>
      <c r="T84" s="185">
        <f t="shared" ref="T84:T90" si="3"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6" t="s">
        <v>150</v>
      </c>
      <c r="AT84" s="186" t="s">
        <v>145</v>
      </c>
      <c r="AU84" s="186" t="s">
        <v>79</v>
      </c>
      <c r="AY84" s="19" t="s">
        <v>143</v>
      </c>
      <c r="BE84" s="187">
        <f t="shared" ref="BE84:BE90" si="4">IF(N84="základní",J84,0)</f>
        <v>0</v>
      </c>
      <c r="BF84" s="187">
        <f t="shared" ref="BF84:BF90" si="5">IF(N84="snížená",J84,0)</f>
        <v>0</v>
      </c>
      <c r="BG84" s="187">
        <f t="shared" ref="BG84:BG90" si="6">IF(N84="zákl. přenesená",J84,0)</f>
        <v>0</v>
      </c>
      <c r="BH84" s="187">
        <f t="shared" ref="BH84:BH90" si="7">IF(N84="sníž. přenesená",J84,0)</f>
        <v>0</v>
      </c>
      <c r="BI84" s="187">
        <f t="shared" ref="BI84:BI90" si="8">IF(N84="nulová",J84,0)</f>
        <v>0</v>
      </c>
      <c r="BJ84" s="19" t="s">
        <v>75</v>
      </c>
      <c r="BK84" s="187">
        <f t="shared" ref="BK84:BK90" si="9">ROUND(I84*H84,2)</f>
        <v>0</v>
      </c>
      <c r="BL84" s="19" t="s">
        <v>150</v>
      </c>
      <c r="BM84" s="186" t="s">
        <v>1250</v>
      </c>
    </row>
    <row r="85" spans="1:65" s="2" customFormat="1" ht="24.2" customHeight="1">
      <c r="A85" s="33"/>
      <c r="B85" s="34"/>
      <c r="C85" s="176" t="s">
        <v>79</v>
      </c>
      <c r="D85" s="176" t="s">
        <v>145</v>
      </c>
      <c r="E85" s="177" t="s">
        <v>1251</v>
      </c>
      <c r="F85" s="178" t="s">
        <v>1457</v>
      </c>
      <c r="G85" s="179" t="s">
        <v>148</v>
      </c>
      <c r="H85" s="180">
        <v>1</v>
      </c>
      <c r="I85" s="366"/>
      <c r="J85" s="181">
        <f t="shared" si="0"/>
        <v>0</v>
      </c>
      <c r="K85" s="178" t="s">
        <v>17</v>
      </c>
      <c r="L85" s="38"/>
      <c r="M85" s="182" t="s">
        <v>17</v>
      </c>
      <c r="N85" s="183" t="s">
        <v>41</v>
      </c>
      <c r="O85" s="184">
        <v>0</v>
      </c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6" t="s">
        <v>150</v>
      </c>
      <c r="AT85" s="186" t="s">
        <v>145</v>
      </c>
      <c r="AU85" s="186" t="s">
        <v>79</v>
      </c>
      <c r="AY85" s="19" t="s">
        <v>143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75</v>
      </c>
      <c r="BK85" s="187">
        <f t="shared" si="9"/>
        <v>0</v>
      </c>
      <c r="BL85" s="19" t="s">
        <v>150</v>
      </c>
      <c r="BM85" s="186" t="s">
        <v>1252</v>
      </c>
    </row>
    <row r="86" spans="1:65" s="2" customFormat="1" ht="24.2" customHeight="1">
      <c r="A86" s="33"/>
      <c r="B86" s="34"/>
      <c r="C86" s="176" t="s">
        <v>95</v>
      </c>
      <c r="D86" s="176" t="s">
        <v>145</v>
      </c>
      <c r="E86" s="177" t="s">
        <v>1253</v>
      </c>
      <c r="F86" s="178" t="s">
        <v>1458</v>
      </c>
      <c r="G86" s="179" t="s">
        <v>148</v>
      </c>
      <c r="H86" s="180">
        <v>1</v>
      </c>
      <c r="I86" s="366"/>
      <c r="J86" s="181">
        <f t="shared" si="0"/>
        <v>0</v>
      </c>
      <c r="K86" s="178" t="s">
        <v>17</v>
      </c>
      <c r="L86" s="38"/>
      <c r="M86" s="182" t="s">
        <v>17</v>
      </c>
      <c r="N86" s="183" t="s">
        <v>41</v>
      </c>
      <c r="O86" s="184">
        <v>0</v>
      </c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6" t="s">
        <v>150</v>
      </c>
      <c r="AT86" s="186" t="s">
        <v>145</v>
      </c>
      <c r="AU86" s="186" t="s">
        <v>79</v>
      </c>
      <c r="AY86" s="19" t="s">
        <v>143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75</v>
      </c>
      <c r="BK86" s="187">
        <f t="shared" si="9"/>
        <v>0</v>
      </c>
      <c r="BL86" s="19" t="s">
        <v>150</v>
      </c>
      <c r="BM86" s="186" t="s">
        <v>1254</v>
      </c>
    </row>
    <row r="87" spans="1:65" s="2" customFormat="1" ht="87" customHeight="1">
      <c r="A87" s="33"/>
      <c r="B87" s="34"/>
      <c r="C87" s="176" t="s">
        <v>150</v>
      </c>
      <c r="D87" s="176" t="s">
        <v>145</v>
      </c>
      <c r="E87" s="177" t="s">
        <v>1255</v>
      </c>
      <c r="F87" s="178" t="s">
        <v>1447</v>
      </c>
      <c r="G87" s="179" t="s">
        <v>384</v>
      </c>
      <c r="H87" s="180">
        <v>3</v>
      </c>
      <c r="I87" s="366"/>
      <c r="J87" s="181">
        <f t="shared" si="0"/>
        <v>0</v>
      </c>
      <c r="K87" s="178" t="s">
        <v>17</v>
      </c>
      <c r="L87" s="38"/>
      <c r="M87" s="182" t="s">
        <v>17</v>
      </c>
      <c r="N87" s="183" t="s">
        <v>41</v>
      </c>
      <c r="O87" s="184">
        <v>0</v>
      </c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6" t="s">
        <v>150</v>
      </c>
      <c r="AT87" s="186" t="s">
        <v>145</v>
      </c>
      <c r="AU87" s="186" t="s">
        <v>79</v>
      </c>
      <c r="AY87" s="19" t="s">
        <v>143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75</v>
      </c>
      <c r="BK87" s="187">
        <f t="shared" si="9"/>
        <v>0</v>
      </c>
      <c r="BL87" s="19" t="s">
        <v>150</v>
      </c>
      <c r="BM87" s="186" t="s">
        <v>1256</v>
      </c>
    </row>
    <row r="88" spans="1:65" s="2" customFormat="1" ht="60.75" customHeight="1">
      <c r="A88" s="33"/>
      <c r="B88" s="34"/>
      <c r="C88" s="176" t="s">
        <v>182</v>
      </c>
      <c r="D88" s="176" t="s">
        <v>145</v>
      </c>
      <c r="E88" s="177" t="s">
        <v>1257</v>
      </c>
      <c r="F88" s="178" t="s">
        <v>1450</v>
      </c>
      <c r="G88" s="179" t="s">
        <v>148</v>
      </c>
      <c r="H88" s="180">
        <v>3</v>
      </c>
      <c r="I88" s="366"/>
      <c r="J88" s="181">
        <f t="shared" si="0"/>
        <v>0</v>
      </c>
      <c r="K88" s="178" t="s">
        <v>17</v>
      </c>
      <c r="L88" s="38"/>
      <c r="M88" s="182" t="s">
        <v>17</v>
      </c>
      <c r="N88" s="183" t="s">
        <v>41</v>
      </c>
      <c r="O88" s="184">
        <v>0</v>
      </c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6" t="s">
        <v>150</v>
      </c>
      <c r="AT88" s="186" t="s">
        <v>145</v>
      </c>
      <c r="AU88" s="186" t="s">
        <v>79</v>
      </c>
      <c r="AY88" s="19" t="s">
        <v>143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75</v>
      </c>
      <c r="BK88" s="187">
        <f t="shared" si="9"/>
        <v>0</v>
      </c>
      <c r="BL88" s="19" t="s">
        <v>150</v>
      </c>
      <c r="BM88" s="186" t="s">
        <v>1258</v>
      </c>
    </row>
    <row r="89" spans="1:65" s="2" customFormat="1" ht="28.5" customHeight="1">
      <c r="A89" s="33"/>
      <c r="B89" s="34"/>
      <c r="C89" s="176" t="s">
        <v>188</v>
      </c>
      <c r="D89" s="176" t="s">
        <v>145</v>
      </c>
      <c r="E89" s="177" t="s">
        <v>1259</v>
      </c>
      <c r="F89" s="178" t="s">
        <v>1448</v>
      </c>
      <c r="G89" s="179" t="s">
        <v>148</v>
      </c>
      <c r="H89" s="180">
        <v>9</v>
      </c>
      <c r="I89" s="366"/>
      <c r="J89" s="181">
        <f t="shared" si="0"/>
        <v>0</v>
      </c>
      <c r="K89" s="178" t="s">
        <v>17</v>
      </c>
      <c r="L89" s="38"/>
      <c r="M89" s="182" t="s">
        <v>17</v>
      </c>
      <c r="N89" s="183" t="s">
        <v>41</v>
      </c>
      <c r="O89" s="184">
        <v>0</v>
      </c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6" t="s">
        <v>150</v>
      </c>
      <c r="AT89" s="186" t="s">
        <v>145</v>
      </c>
      <c r="AU89" s="186" t="s">
        <v>79</v>
      </c>
      <c r="AY89" s="19" t="s">
        <v>143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75</v>
      </c>
      <c r="BK89" s="187">
        <f t="shared" si="9"/>
        <v>0</v>
      </c>
      <c r="BL89" s="19" t="s">
        <v>150</v>
      </c>
      <c r="BM89" s="186" t="s">
        <v>1260</v>
      </c>
    </row>
    <row r="90" spans="1:65" s="2" customFormat="1" ht="54" customHeight="1">
      <c r="A90" s="33"/>
      <c r="B90" s="34"/>
      <c r="C90" s="176" t="s">
        <v>199</v>
      </c>
      <c r="D90" s="176" t="s">
        <v>145</v>
      </c>
      <c r="E90" s="177" t="s">
        <v>1261</v>
      </c>
      <c r="F90" s="178" t="s">
        <v>1449</v>
      </c>
      <c r="G90" s="179" t="s">
        <v>148</v>
      </c>
      <c r="H90" s="180">
        <v>90</v>
      </c>
      <c r="I90" s="366"/>
      <c r="J90" s="181">
        <f t="shared" si="0"/>
        <v>0</v>
      </c>
      <c r="K90" s="178" t="s">
        <v>17</v>
      </c>
      <c r="L90" s="38"/>
      <c r="M90" s="249" t="s">
        <v>17</v>
      </c>
      <c r="N90" s="250" t="s">
        <v>41</v>
      </c>
      <c r="O90" s="251">
        <v>0</v>
      </c>
      <c r="P90" s="251">
        <f t="shared" si="1"/>
        <v>0</v>
      </c>
      <c r="Q90" s="251">
        <v>0</v>
      </c>
      <c r="R90" s="251">
        <f t="shared" si="2"/>
        <v>0</v>
      </c>
      <c r="S90" s="251">
        <v>0</v>
      </c>
      <c r="T90" s="252">
        <f t="shared" si="3"/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6" t="s">
        <v>150</v>
      </c>
      <c r="AT90" s="186" t="s">
        <v>145</v>
      </c>
      <c r="AU90" s="186" t="s">
        <v>79</v>
      </c>
      <c r="AY90" s="19" t="s">
        <v>143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75</v>
      </c>
      <c r="BK90" s="187">
        <f t="shared" si="9"/>
        <v>0</v>
      </c>
      <c r="BL90" s="19" t="s">
        <v>150</v>
      </c>
      <c r="BM90" s="186" t="s">
        <v>1262</v>
      </c>
    </row>
    <row r="91" spans="1:65" s="2" customFormat="1" ht="13.5" customHeight="1">
      <c r="A91" s="33"/>
      <c r="B91" s="46"/>
      <c r="C91" s="364"/>
      <c r="D91" s="364"/>
      <c r="E91" s="364"/>
      <c r="F91" s="365"/>
      <c r="G91" s="364"/>
      <c r="H91" s="364"/>
      <c r="I91" s="364"/>
      <c r="J91" s="364"/>
      <c r="K91" s="47"/>
      <c r="L91" s="38"/>
      <c r="M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</sheetData>
  <sheetProtection formatColumns="0" formatRows="0" autoFilter="0"/>
  <autoFilter ref="C80:K9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7" customFormat="1" ht="45" customHeight="1">
      <c r="B3" s="257"/>
      <c r="C3" s="418" t="s">
        <v>1263</v>
      </c>
      <c r="D3" s="418"/>
      <c r="E3" s="418"/>
      <c r="F3" s="418"/>
      <c r="G3" s="418"/>
      <c r="H3" s="418"/>
      <c r="I3" s="418"/>
      <c r="J3" s="418"/>
      <c r="K3" s="258"/>
    </row>
    <row r="4" spans="2:11" s="1" customFormat="1" ht="25.5" customHeight="1">
      <c r="B4" s="259"/>
      <c r="C4" s="419" t="s">
        <v>1264</v>
      </c>
      <c r="D4" s="419"/>
      <c r="E4" s="419"/>
      <c r="F4" s="419"/>
      <c r="G4" s="419"/>
      <c r="H4" s="419"/>
      <c r="I4" s="419"/>
      <c r="J4" s="419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417" t="s">
        <v>1265</v>
      </c>
      <c r="D6" s="417"/>
      <c r="E6" s="417"/>
      <c r="F6" s="417"/>
      <c r="G6" s="417"/>
      <c r="H6" s="417"/>
      <c r="I6" s="417"/>
      <c r="J6" s="417"/>
      <c r="K6" s="260"/>
    </row>
    <row r="7" spans="2:11" s="1" customFormat="1" ht="15" customHeight="1">
      <c r="B7" s="263"/>
      <c r="C7" s="417" t="s">
        <v>1266</v>
      </c>
      <c r="D7" s="417"/>
      <c r="E7" s="417"/>
      <c r="F7" s="417"/>
      <c r="G7" s="417"/>
      <c r="H7" s="417"/>
      <c r="I7" s="417"/>
      <c r="J7" s="417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417" t="s">
        <v>1267</v>
      </c>
      <c r="D9" s="417"/>
      <c r="E9" s="417"/>
      <c r="F9" s="417"/>
      <c r="G9" s="417"/>
      <c r="H9" s="417"/>
      <c r="I9" s="417"/>
      <c r="J9" s="417"/>
      <c r="K9" s="260"/>
    </row>
    <row r="10" spans="2:11" s="1" customFormat="1" ht="15" customHeight="1">
      <c r="B10" s="263"/>
      <c r="C10" s="262"/>
      <c r="D10" s="417" t="s">
        <v>1268</v>
      </c>
      <c r="E10" s="417"/>
      <c r="F10" s="417"/>
      <c r="G10" s="417"/>
      <c r="H10" s="417"/>
      <c r="I10" s="417"/>
      <c r="J10" s="417"/>
      <c r="K10" s="260"/>
    </row>
    <row r="11" spans="2:11" s="1" customFormat="1" ht="15" customHeight="1">
      <c r="B11" s="263"/>
      <c r="C11" s="264"/>
      <c r="D11" s="417" t="s">
        <v>1269</v>
      </c>
      <c r="E11" s="417"/>
      <c r="F11" s="417"/>
      <c r="G11" s="417"/>
      <c r="H11" s="417"/>
      <c r="I11" s="417"/>
      <c r="J11" s="417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1270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417" t="s">
        <v>1271</v>
      </c>
      <c r="E15" s="417"/>
      <c r="F15" s="417"/>
      <c r="G15" s="417"/>
      <c r="H15" s="417"/>
      <c r="I15" s="417"/>
      <c r="J15" s="417"/>
      <c r="K15" s="260"/>
    </row>
    <row r="16" spans="2:11" s="1" customFormat="1" ht="15" customHeight="1">
      <c r="B16" s="263"/>
      <c r="C16" s="264"/>
      <c r="D16" s="417" t="s">
        <v>1272</v>
      </c>
      <c r="E16" s="417"/>
      <c r="F16" s="417"/>
      <c r="G16" s="417"/>
      <c r="H16" s="417"/>
      <c r="I16" s="417"/>
      <c r="J16" s="417"/>
      <c r="K16" s="260"/>
    </row>
    <row r="17" spans="2:11" s="1" customFormat="1" ht="15" customHeight="1">
      <c r="B17" s="263"/>
      <c r="C17" s="264"/>
      <c r="D17" s="417" t="s">
        <v>1273</v>
      </c>
      <c r="E17" s="417"/>
      <c r="F17" s="417"/>
      <c r="G17" s="417"/>
      <c r="H17" s="417"/>
      <c r="I17" s="417"/>
      <c r="J17" s="417"/>
      <c r="K17" s="260"/>
    </row>
    <row r="18" spans="2:11" s="1" customFormat="1" ht="15" customHeight="1">
      <c r="B18" s="263"/>
      <c r="C18" s="264"/>
      <c r="D18" s="264"/>
      <c r="E18" s="266" t="s">
        <v>77</v>
      </c>
      <c r="F18" s="417" t="s">
        <v>1274</v>
      </c>
      <c r="G18" s="417"/>
      <c r="H18" s="417"/>
      <c r="I18" s="417"/>
      <c r="J18" s="417"/>
      <c r="K18" s="260"/>
    </row>
    <row r="19" spans="2:11" s="1" customFormat="1" ht="15" customHeight="1">
      <c r="B19" s="263"/>
      <c r="C19" s="264"/>
      <c r="D19" s="264"/>
      <c r="E19" s="266" t="s">
        <v>1275</v>
      </c>
      <c r="F19" s="417" t="s">
        <v>1276</v>
      </c>
      <c r="G19" s="417"/>
      <c r="H19" s="417"/>
      <c r="I19" s="417"/>
      <c r="J19" s="417"/>
      <c r="K19" s="260"/>
    </row>
    <row r="20" spans="2:11" s="1" customFormat="1" ht="15" customHeight="1">
      <c r="B20" s="263"/>
      <c r="C20" s="264"/>
      <c r="D20" s="264"/>
      <c r="E20" s="266" t="s">
        <v>1277</v>
      </c>
      <c r="F20" s="417" t="s">
        <v>1278</v>
      </c>
      <c r="G20" s="417"/>
      <c r="H20" s="417"/>
      <c r="I20" s="417"/>
      <c r="J20" s="417"/>
      <c r="K20" s="260"/>
    </row>
    <row r="21" spans="2:11" s="1" customFormat="1" ht="15" customHeight="1">
      <c r="B21" s="263"/>
      <c r="C21" s="264"/>
      <c r="D21" s="264"/>
      <c r="E21" s="266" t="s">
        <v>1279</v>
      </c>
      <c r="F21" s="417" t="s">
        <v>1280</v>
      </c>
      <c r="G21" s="417"/>
      <c r="H21" s="417"/>
      <c r="I21" s="417"/>
      <c r="J21" s="417"/>
      <c r="K21" s="260"/>
    </row>
    <row r="22" spans="2:11" s="1" customFormat="1" ht="15" customHeight="1">
      <c r="B22" s="263"/>
      <c r="C22" s="264"/>
      <c r="D22" s="264"/>
      <c r="E22" s="266" t="s">
        <v>781</v>
      </c>
      <c r="F22" s="417" t="s">
        <v>782</v>
      </c>
      <c r="G22" s="417"/>
      <c r="H22" s="417"/>
      <c r="I22" s="417"/>
      <c r="J22" s="417"/>
      <c r="K22" s="260"/>
    </row>
    <row r="23" spans="2:11" s="1" customFormat="1" ht="15" customHeight="1">
      <c r="B23" s="263"/>
      <c r="C23" s="264"/>
      <c r="D23" s="264"/>
      <c r="E23" s="266" t="s">
        <v>84</v>
      </c>
      <c r="F23" s="417" t="s">
        <v>1281</v>
      </c>
      <c r="G23" s="417"/>
      <c r="H23" s="417"/>
      <c r="I23" s="417"/>
      <c r="J23" s="417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417" t="s">
        <v>1282</v>
      </c>
      <c r="D25" s="417"/>
      <c r="E25" s="417"/>
      <c r="F25" s="417"/>
      <c r="G25" s="417"/>
      <c r="H25" s="417"/>
      <c r="I25" s="417"/>
      <c r="J25" s="417"/>
      <c r="K25" s="260"/>
    </row>
    <row r="26" spans="2:11" s="1" customFormat="1" ht="15" customHeight="1">
      <c r="B26" s="263"/>
      <c r="C26" s="417" t="s">
        <v>1283</v>
      </c>
      <c r="D26" s="417"/>
      <c r="E26" s="417"/>
      <c r="F26" s="417"/>
      <c r="G26" s="417"/>
      <c r="H26" s="417"/>
      <c r="I26" s="417"/>
      <c r="J26" s="417"/>
      <c r="K26" s="260"/>
    </row>
    <row r="27" spans="2:11" s="1" customFormat="1" ht="15" customHeight="1">
      <c r="B27" s="263"/>
      <c r="C27" s="262"/>
      <c r="D27" s="417" t="s">
        <v>1284</v>
      </c>
      <c r="E27" s="417"/>
      <c r="F27" s="417"/>
      <c r="G27" s="417"/>
      <c r="H27" s="417"/>
      <c r="I27" s="417"/>
      <c r="J27" s="417"/>
      <c r="K27" s="260"/>
    </row>
    <row r="28" spans="2:11" s="1" customFormat="1" ht="15" customHeight="1">
      <c r="B28" s="263"/>
      <c r="C28" s="264"/>
      <c r="D28" s="417" t="s">
        <v>1285</v>
      </c>
      <c r="E28" s="417"/>
      <c r="F28" s="417"/>
      <c r="G28" s="417"/>
      <c r="H28" s="417"/>
      <c r="I28" s="417"/>
      <c r="J28" s="417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417" t="s">
        <v>1286</v>
      </c>
      <c r="E30" s="417"/>
      <c r="F30" s="417"/>
      <c r="G30" s="417"/>
      <c r="H30" s="417"/>
      <c r="I30" s="417"/>
      <c r="J30" s="417"/>
      <c r="K30" s="260"/>
    </row>
    <row r="31" spans="2:11" s="1" customFormat="1" ht="15" customHeight="1">
      <c r="B31" s="263"/>
      <c r="C31" s="264"/>
      <c r="D31" s="417" t="s">
        <v>1287</v>
      </c>
      <c r="E31" s="417"/>
      <c r="F31" s="417"/>
      <c r="G31" s="417"/>
      <c r="H31" s="417"/>
      <c r="I31" s="417"/>
      <c r="J31" s="417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417" t="s">
        <v>1288</v>
      </c>
      <c r="E33" s="417"/>
      <c r="F33" s="417"/>
      <c r="G33" s="417"/>
      <c r="H33" s="417"/>
      <c r="I33" s="417"/>
      <c r="J33" s="417"/>
      <c r="K33" s="260"/>
    </row>
    <row r="34" spans="2:11" s="1" customFormat="1" ht="15" customHeight="1">
      <c r="B34" s="263"/>
      <c r="C34" s="264"/>
      <c r="D34" s="417" t="s">
        <v>1289</v>
      </c>
      <c r="E34" s="417"/>
      <c r="F34" s="417"/>
      <c r="G34" s="417"/>
      <c r="H34" s="417"/>
      <c r="I34" s="417"/>
      <c r="J34" s="417"/>
      <c r="K34" s="260"/>
    </row>
    <row r="35" spans="2:11" s="1" customFormat="1" ht="15" customHeight="1">
      <c r="B35" s="263"/>
      <c r="C35" s="264"/>
      <c r="D35" s="417" t="s">
        <v>1290</v>
      </c>
      <c r="E35" s="417"/>
      <c r="F35" s="417"/>
      <c r="G35" s="417"/>
      <c r="H35" s="417"/>
      <c r="I35" s="417"/>
      <c r="J35" s="417"/>
      <c r="K35" s="260"/>
    </row>
    <row r="36" spans="2:11" s="1" customFormat="1" ht="15" customHeight="1">
      <c r="B36" s="263"/>
      <c r="C36" s="264"/>
      <c r="D36" s="262"/>
      <c r="E36" s="265" t="s">
        <v>129</v>
      </c>
      <c r="F36" s="262"/>
      <c r="G36" s="417" t="s">
        <v>1291</v>
      </c>
      <c r="H36" s="417"/>
      <c r="I36" s="417"/>
      <c r="J36" s="417"/>
      <c r="K36" s="260"/>
    </row>
    <row r="37" spans="2:11" s="1" customFormat="1" ht="30.75" customHeight="1">
      <c r="B37" s="263"/>
      <c r="C37" s="264"/>
      <c r="D37" s="262"/>
      <c r="E37" s="265" t="s">
        <v>1292</v>
      </c>
      <c r="F37" s="262"/>
      <c r="G37" s="417" t="s">
        <v>1293</v>
      </c>
      <c r="H37" s="417"/>
      <c r="I37" s="417"/>
      <c r="J37" s="417"/>
      <c r="K37" s="260"/>
    </row>
    <row r="38" spans="2:11" s="1" customFormat="1" ht="15" customHeight="1">
      <c r="B38" s="263"/>
      <c r="C38" s="264"/>
      <c r="D38" s="262"/>
      <c r="E38" s="265" t="s">
        <v>51</v>
      </c>
      <c r="F38" s="262"/>
      <c r="G38" s="417" t="s">
        <v>1294</v>
      </c>
      <c r="H38" s="417"/>
      <c r="I38" s="417"/>
      <c r="J38" s="417"/>
      <c r="K38" s="260"/>
    </row>
    <row r="39" spans="2:11" s="1" customFormat="1" ht="15" customHeight="1">
      <c r="B39" s="263"/>
      <c r="C39" s="264"/>
      <c r="D39" s="262"/>
      <c r="E39" s="265" t="s">
        <v>52</v>
      </c>
      <c r="F39" s="262"/>
      <c r="G39" s="417" t="s">
        <v>1295</v>
      </c>
      <c r="H39" s="417"/>
      <c r="I39" s="417"/>
      <c r="J39" s="417"/>
      <c r="K39" s="260"/>
    </row>
    <row r="40" spans="2:11" s="1" customFormat="1" ht="15" customHeight="1">
      <c r="B40" s="263"/>
      <c r="C40" s="264"/>
      <c r="D40" s="262"/>
      <c r="E40" s="265" t="s">
        <v>130</v>
      </c>
      <c r="F40" s="262"/>
      <c r="G40" s="417" t="s">
        <v>1296</v>
      </c>
      <c r="H40" s="417"/>
      <c r="I40" s="417"/>
      <c r="J40" s="417"/>
      <c r="K40" s="260"/>
    </row>
    <row r="41" spans="2:11" s="1" customFormat="1" ht="15" customHeight="1">
      <c r="B41" s="263"/>
      <c r="C41" s="264"/>
      <c r="D41" s="262"/>
      <c r="E41" s="265" t="s">
        <v>131</v>
      </c>
      <c r="F41" s="262"/>
      <c r="G41" s="417" t="s">
        <v>1297</v>
      </c>
      <c r="H41" s="417"/>
      <c r="I41" s="417"/>
      <c r="J41" s="417"/>
      <c r="K41" s="260"/>
    </row>
    <row r="42" spans="2:11" s="1" customFormat="1" ht="15" customHeight="1">
      <c r="B42" s="263"/>
      <c r="C42" s="264"/>
      <c r="D42" s="262"/>
      <c r="E42" s="265" t="s">
        <v>1298</v>
      </c>
      <c r="F42" s="262"/>
      <c r="G42" s="417" t="s">
        <v>1299</v>
      </c>
      <c r="H42" s="417"/>
      <c r="I42" s="417"/>
      <c r="J42" s="417"/>
      <c r="K42" s="260"/>
    </row>
    <row r="43" spans="2:11" s="1" customFormat="1" ht="15" customHeight="1">
      <c r="B43" s="263"/>
      <c r="C43" s="264"/>
      <c r="D43" s="262"/>
      <c r="E43" s="265"/>
      <c r="F43" s="262"/>
      <c r="G43" s="417" t="s">
        <v>1300</v>
      </c>
      <c r="H43" s="417"/>
      <c r="I43" s="417"/>
      <c r="J43" s="417"/>
      <c r="K43" s="260"/>
    </row>
    <row r="44" spans="2:11" s="1" customFormat="1" ht="15" customHeight="1">
      <c r="B44" s="263"/>
      <c r="C44" s="264"/>
      <c r="D44" s="262"/>
      <c r="E44" s="265" t="s">
        <v>1301</v>
      </c>
      <c r="F44" s="262"/>
      <c r="G44" s="417" t="s">
        <v>1302</v>
      </c>
      <c r="H44" s="417"/>
      <c r="I44" s="417"/>
      <c r="J44" s="417"/>
      <c r="K44" s="260"/>
    </row>
    <row r="45" spans="2:11" s="1" customFormat="1" ht="15" customHeight="1">
      <c r="B45" s="263"/>
      <c r="C45" s="264"/>
      <c r="D45" s="262"/>
      <c r="E45" s="265" t="s">
        <v>133</v>
      </c>
      <c r="F45" s="262"/>
      <c r="G45" s="417" t="s">
        <v>1303</v>
      </c>
      <c r="H45" s="417"/>
      <c r="I45" s="417"/>
      <c r="J45" s="417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417" t="s">
        <v>1304</v>
      </c>
      <c r="E47" s="417"/>
      <c r="F47" s="417"/>
      <c r="G47" s="417"/>
      <c r="H47" s="417"/>
      <c r="I47" s="417"/>
      <c r="J47" s="417"/>
      <c r="K47" s="260"/>
    </row>
    <row r="48" spans="2:11" s="1" customFormat="1" ht="15" customHeight="1">
      <c r="B48" s="263"/>
      <c r="C48" s="264"/>
      <c r="D48" s="264"/>
      <c r="E48" s="417" t="s">
        <v>1305</v>
      </c>
      <c r="F48" s="417"/>
      <c r="G48" s="417"/>
      <c r="H48" s="417"/>
      <c r="I48" s="417"/>
      <c r="J48" s="417"/>
      <c r="K48" s="260"/>
    </row>
    <row r="49" spans="2:11" s="1" customFormat="1" ht="15" customHeight="1">
      <c r="B49" s="263"/>
      <c r="C49" s="264"/>
      <c r="D49" s="264"/>
      <c r="E49" s="417" t="s">
        <v>1306</v>
      </c>
      <c r="F49" s="417"/>
      <c r="G49" s="417"/>
      <c r="H49" s="417"/>
      <c r="I49" s="417"/>
      <c r="J49" s="417"/>
      <c r="K49" s="260"/>
    </row>
    <row r="50" spans="2:11" s="1" customFormat="1" ht="15" customHeight="1">
      <c r="B50" s="263"/>
      <c r="C50" s="264"/>
      <c r="D50" s="264"/>
      <c r="E50" s="417" t="s">
        <v>1307</v>
      </c>
      <c r="F50" s="417"/>
      <c r="G50" s="417"/>
      <c r="H50" s="417"/>
      <c r="I50" s="417"/>
      <c r="J50" s="417"/>
      <c r="K50" s="260"/>
    </row>
    <row r="51" spans="2:11" s="1" customFormat="1" ht="15" customHeight="1">
      <c r="B51" s="263"/>
      <c r="C51" s="264"/>
      <c r="D51" s="417" t="s">
        <v>1308</v>
      </c>
      <c r="E51" s="417"/>
      <c r="F51" s="417"/>
      <c r="G51" s="417"/>
      <c r="H51" s="417"/>
      <c r="I51" s="417"/>
      <c r="J51" s="417"/>
      <c r="K51" s="260"/>
    </row>
    <row r="52" spans="2:11" s="1" customFormat="1" ht="25.5" customHeight="1">
      <c r="B52" s="259"/>
      <c r="C52" s="419" t="s">
        <v>1309</v>
      </c>
      <c r="D52" s="419"/>
      <c r="E52" s="419"/>
      <c r="F52" s="419"/>
      <c r="G52" s="419"/>
      <c r="H52" s="419"/>
      <c r="I52" s="419"/>
      <c r="J52" s="419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417" t="s">
        <v>1310</v>
      </c>
      <c r="D54" s="417"/>
      <c r="E54" s="417"/>
      <c r="F54" s="417"/>
      <c r="G54" s="417"/>
      <c r="H54" s="417"/>
      <c r="I54" s="417"/>
      <c r="J54" s="417"/>
      <c r="K54" s="260"/>
    </row>
    <row r="55" spans="2:11" s="1" customFormat="1" ht="15" customHeight="1">
      <c r="B55" s="259"/>
      <c r="C55" s="417" t="s">
        <v>1311</v>
      </c>
      <c r="D55" s="417"/>
      <c r="E55" s="417"/>
      <c r="F55" s="417"/>
      <c r="G55" s="417"/>
      <c r="H55" s="417"/>
      <c r="I55" s="417"/>
      <c r="J55" s="417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417" t="s">
        <v>1312</v>
      </c>
      <c r="D57" s="417"/>
      <c r="E57" s="417"/>
      <c r="F57" s="417"/>
      <c r="G57" s="417"/>
      <c r="H57" s="417"/>
      <c r="I57" s="417"/>
      <c r="J57" s="417"/>
      <c r="K57" s="260"/>
    </row>
    <row r="58" spans="2:11" s="1" customFormat="1" ht="15" customHeight="1">
      <c r="B58" s="259"/>
      <c r="C58" s="264"/>
      <c r="D58" s="417" t="s">
        <v>1313</v>
      </c>
      <c r="E58" s="417"/>
      <c r="F58" s="417"/>
      <c r="G58" s="417"/>
      <c r="H58" s="417"/>
      <c r="I58" s="417"/>
      <c r="J58" s="417"/>
      <c r="K58" s="260"/>
    </row>
    <row r="59" spans="2:11" s="1" customFormat="1" ht="15" customHeight="1">
      <c r="B59" s="259"/>
      <c r="C59" s="264"/>
      <c r="D59" s="417" t="s">
        <v>1314</v>
      </c>
      <c r="E59" s="417"/>
      <c r="F59" s="417"/>
      <c r="G59" s="417"/>
      <c r="H59" s="417"/>
      <c r="I59" s="417"/>
      <c r="J59" s="417"/>
      <c r="K59" s="260"/>
    </row>
    <row r="60" spans="2:11" s="1" customFormat="1" ht="15" customHeight="1">
      <c r="B60" s="259"/>
      <c r="C60" s="264"/>
      <c r="D60" s="417" t="s">
        <v>1315</v>
      </c>
      <c r="E60" s="417"/>
      <c r="F60" s="417"/>
      <c r="G60" s="417"/>
      <c r="H60" s="417"/>
      <c r="I60" s="417"/>
      <c r="J60" s="417"/>
      <c r="K60" s="260"/>
    </row>
    <row r="61" spans="2:11" s="1" customFormat="1" ht="15" customHeight="1">
      <c r="B61" s="259"/>
      <c r="C61" s="264"/>
      <c r="D61" s="417" t="s">
        <v>1316</v>
      </c>
      <c r="E61" s="417"/>
      <c r="F61" s="417"/>
      <c r="G61" s="417"/>
      <c r="H61" s="417"/>
      <c r="I61" s="417"/>
      <c r="J61" s="417"/>
      <c r="K61" s="260"/>
    </row>
    <row r="62" spans="2:11" s="1" customFormat="1" ht="15" customHeight="1">
      <c r="B62" s="259"/>
      <c r="C62" s="264"/>
      <c r="D62" s="421" t="s">
        <v>1317</v>
      </c>
      <c r="E62" s="421"/>
      <c r="F62" s="421"/>
      <c r="G62" s="421"/>
      <c r="H62" s="421"/>
      <c r="I62" s="421"/>
      <c r="J62" s="421"/>
      <c r="K62" s="260"/>
    </row>
    <row r="63" spans="2:11" s="1" customFormat="1" ht="15" customHeight="1">
      <c r="B63" s="259"/>
      <c r="C63" s="264"/>
      <c r="D63" s="417" t="s">
        <v>1318</v>
      </c>
      <c r="E63" s="417"/>
      <c r="F63" s="417"/>
      <c r="G63" s="417"/>
      <c r="H63" s="417"/>
      <c r="I63" s="417"/>
      <c r="J63" s="417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417" t="s">
        <v>1319</v>
      </c>
      <c r="E65" s="417"/>
      <c r="F65" s="417"/>
      <c r="G65" s="417"/>
      <c r="H65" s="417"/>
      <c r="I65" s="417"/>
      <c r="J65" s="417"/>
      <c r="K65" s="260"/>
    </row>
    <row r="66" spans="2:11" s="1" customFormat="1" ht="15" customHeight="1">
      <c r="B66" s="259"/>
      <c r="C66" s="264"/>
      <c r="D66" s="421" t="s">
        <v>1320</v>
      </c>
      <c r="E66" s="421"/>
      <c r="F66" s="421"/>
      <c r="G66" s="421"/>
      <c r="H66" s="421"/>
      <c r="I66" s="421"/>
      <c r="J66" s="421"/>
      <c r="K66" s="260"/>
    </row>
    <row r="67" spans="2:11" s="1" customFormat="1" ht="15" customHeight="1">
      <c r="B67" s="259"/>
      <c r="C67" s="264"/>
      <c r="D67" s="417" t="s">
        <v>1321</v>
      </c>
      <c r="E67" s="417"/>
      <c r="F67" s="417"/>
      <c r="G67" s="417"/>
      <c r="H67" s="417"/>
      <c r="I67" s="417"/>
      <c r="J67" s="417"/>
      <c r="K67" s="260"/>
    </row>
    <row r="68" spans="2:11" s="1" customFormat="1" ht="15" customHeight="1">
      <c r="B68" s="259"/>
      <c r="C68" s="264"/>
      <c r="D68" s="417" t="s">
        <v>1322</v>
      </c>
      <c r="E68" s="417"/>
      <c r="F68" s="417"/>
      <c r="G68" s="417"/>
      <c r="H68" s="417"/>
      <c r="I68" s="417"/>
      <c r="J68" s="417"/>
      <c r="K68" s="260"/>
    </row>
    <row r="69" spans="2:11" s="1" customFormat="1" ht="15" customHeight="1">
      <c r="B69" s="259"/>
      <c r="C69" s="264"/>
      <c r="D69" s="417" t="s">
        <v>1323</v>
      </c>
      <c r="E69" s="417"/>
      <c r="F69" s="417"/>
      <c r="G69" s="417"/>
      <c r="H69" s="417"/>
      <c r="I69" s="417"/>
      <c r="J69" s="417"/>
      <c r="K69" s="260"/>
    </row>
    <row r="70" spans="2:11" s="1" customFormat="1" ht="15" customHeight="1">
      <c r="B70" s="259"/>
      <c r="C70" s="264"/>
      <c r="D70" s="417" t="s">
        <v>1324</v>
      </c>
      <c r="E70" s="417"/>
      <c r="F70" s="417"/>
      <c r="G70" s="417"/>
      <c r="H70" s="417"/>
      <c r="I70" s="417"/>
      <c r="J70" s="417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420" t="s">
        <v>1325</v>
      </c>
      <c r="D75" s="420"/>
      <c r="E75" s="420"/>
      <c r="F75" s="420"/>
      <c r="G75" s="420"/>
      <c r="H75" s="420"/>
      <c r="I75" s="420"/>
      <c r="J75" s="420"/>
      <c r="K75" s="277"/>
    </row>
    <row r="76" spans="2:11" s="1" customFormat="1" ht="17.25" customHeight="1">
      <c r="B76" s="276"/>
      <c r="C76" s="278" t="s">
        <v>1326</v>
      </c>
      <c r="D76" s="278"/>
      <c r="E76" s="278"/>
      <c r="F76" s="278" t="s">
        <v>1327</v>
      </c>
      <c r="G76" s="279"/>
      <c r="H76" s="278" t="s">
        <v>52</v>
      </c>
      <c r="I76" s="278" t="s">
        <v>55</v>
      </c>
      <c r="J76" s="278" t="s">
        <v>1328</v>
      </c>
      <c r="K76" s="277"/>
    </row>
    <row r="77" spans="2:11" s="1" customFormat="1" ht="17.25" customHeight="1">
      <c r="B77" s="276"/>
      <c r="C77" s="280" t="s">
        <v>1329</v>
      </c>
      <c r="D77" s="280"/>
      <c r="E77" s="280"/>
      <c r="F77" s="281" t="s">
        <v>1330</v>
      </c>
      <c r="G77" s="282"/>
      <c r="H77" s="280"/>
      <c r="I77" s="280"/>
      <c r="J77" s="280" t="s">
        <v>1331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51</v>
      </c>
      <c r="D79" s="285"/>
      <c r="E79" s="285"/>
      <c r="F79" s="286" t="s">
        <v>1332</v>
      </c>
      <c r="G79" s="287"/>
      <c r="H79" s="265" t="s">
        <v>1333</v>
      </c>
      <c r="I79" s="265" t="s">
        <v>1334</v>
      </c>
      <c r="J79" s="265">
        <v>20</v>
      </c>
      <c r="K79" s="277"/>
    </row>
    <row r="80" spans="2:11" s="1" customFormat="1" ht="15" customHeight="1">
      <c r="B80" s="276"/>
      <c r="C80" s="265" t="s">
        <v>1335</v>
      </c>
      <c r="D80" s="265"/>
      <c r="E80" s="265"/>
      <c r="F80" s="286" t="s">
        <v>1332</v>
      </c>
      <c r="G80" s="287"/>
      <c r="H80" s="265" t="s">
        <v>1336</v>
      </c>
      <c r="I80" s="265" t="s">
        <v>1334</v>
      </c>
      <c r="J80" s="265">
        <v>120</v>
      </c>
      <c r="K80" s="277"/>
    </row>
    <row r="81" spans="2:11" s="1" customFormat="1" ht="15" customHeight="1">
      <c r="B81" s="288"/>
      <c r="C81" s="265" t="s">
        <v>1337</v>
      </c>
      <c r="D81" s="265"/>
      <c r="E81" s="265"/>
      <c r="F81" s="286" t="s">
        <v>1338</v>
      </c>
      <c r="G81" s="287"/>
      <c r="H81" s="265" t="s">
        <v>1339</v>
      </c>
      <c r="I81" s="265" t="s">
        <v>1334</v>
      </c>
      <c r="J81" s="265">
        <v>50</v>
      </c>
      <c r="K81" s="277"/>
    </row>
    <row r="82" spans="2:11" s="1" customFormat="1" ht="15" customHeight="1">
      <c r="B82" s="288"/>
      <c r="C82" s="265" t="s">
        <v>1340</v>
      </c>
      <c r="D82" s="265"/>
      <c r="E82" s="265"/>
      <c r="F82" s="286" t="s">
        <v>1332</v>
      </c>
      <c r="G82" s="287"/>
      <c r="H82" s="265" t="s">
        <v>1341</v>
      </c>
      <c r="I82" s="265" t="s">
        <v>1342</v>
      </c>
      <c r="J82" s="265"/>
      <c r="K82" s="277"/>
    </row>
    <row r="83" spans="2:11" s="1" customFormat="1" ht="15" customHeight="1">
      <c r="B83" s="288"/>
      <c r="C83" s="289" t="s">
        <v>1343</v>
      </c>
      <c r="D83" s="289"/>
      <c r="E83" s="289"/>
      <c r="F83" s="290" t="s">
        <v>1338</v>
      </c>
      <c r="G83" s="289"/>
      <c r="H83" s="289" t="s">
        <v>1344</v>
      </c>
      <c r="I83" s="289" t="s">
        <v>1334</v>
      </c>
      <c r="J83" s="289">
        <v>15</v>
      </c>
      <c r="K83" s="277"/>
    </row>
    <row r="84" spans="2:11" s="1" customFormat="1" ht="15" customHeight="1">
      <c r="B84" s="288"/>
      <c r="C84" s="289" t="s">
        <v>1345</v>
      </c>
      <c r="D84" s="289"/>
      <c r="E84" s="289"/>
      <c r="F84" s="290" t="s">
        <v>1338</v>
      </c>
      <c r="G84" s="289"/>
      <c r="H84" s="289" t="s">
        <v>1346</v>
      </c>
      <c r="I84" s="289" t="s">
        <v>1334</v>
      </c>
      <c r="J84" s="289">
        <v>15</v>
      </c>
      <c r="K84" s="277"/>
    </row>
    <row r="85" spans="2:11" s="1" customFormat="1" ht="15" customHeight="1">
      <c r="B85" s="288"/>
      <c r="C85" s="289" t="s">
        <v>1347</v>
      </c>
      <c r="D85" s="289"/>
      <c r="E85" s="289"/>
      <c r="F85" s="290" t="s">
        <v>1338</v>
      </c>
      <c r="G85" s="289"/>
      <c r="H85" s="289" t="s">
        <v>1348</v>
      </c>
      <c r="I85" s="289" t="s">
        <v>1334</v>
      </c>
      <c r="J85" s="289">
        <v>20</v>
      </c>
      <c r="K85" s="277"/>
    </row>
    <row r="86" spans="2:11" s="1" customFormat="1" ht="15" customHeight="1">
      <c r="B86" s="288"/>
      <c r="C86" s="289" t="s">
        <v>1349</v>
      </c>
      <c r="D86" s="289"/>
      <c r="E86" s="289"/>
      <c r="F86" s="290" t="s">
        <v>1338</v>
      </c>
      <c r="G86" s="289"/>
      <c r="H86" s="289" t="s">
        <v>1350</v>
      </c>
      <c r="I86" s="289" t="s">
        <v>1334</v>
      </c>
      <c r="J86" s="289">
        <v>20</v>
      </c>
      <c r="K86" s="277"/>
    </row>
    <row r="87" spans="2:11" s="1" customFormat="1" ht="15" customHeight="1">
      <c r="B87" s="288"/>
      <c r="C87" s="265" t="s">
        <v>1351</v>
      </c>
      <c r="D87" s="265"/>
      <c r="E87" s="265"/>
      <c r="F87" s="286" t="s">
        <v>1338</v>
      </c>
      <c r="G87" s="287"/>
      <c r="H87" s="265" t="s">
        <v>1352</v>
      </c>
      <c r="I87" s="265" t="s">
        <v>1334</v>
      </c>
      <c r="J87" s="265">
        <v>50</v>
      </c>
      <c r="K87" s="277"/>
    </row>
    <row r="88" spans="2:11" s="1" customFormat="1" ht="15" customHeight="1">
      <c r="B88" s="288"/>
      <c r="C88" s="265" t="s">
        <v>1353</v>
      </c>
      <c r="D88" s="265"/>
      <c r="E88" s="265"/>
      <c r="F88" s="286" t="s">
        <v>1338</v>
      </c>
      <c r="G88" s="287"/>
      <c r="H88" s="265" t="s">
        <v>1354</v>
      </c>
      <c r="I88" s="265" t="s">
        <v>1334</v>
      </c>
      <c r="J88" s="265">
        <v>20</v>
      </c>
      <c r="K88" s="277"/>
    </row>
    <row r="89" spans="2:11" s="1" customFormat="1" ht="15" customHeight="1">
      <c r="B89" s="288"/>
      <c r="C89" s="265" t="s">
        <v>1355</v>
      </c>
      <c r="D89" s="265"/>
      <c r="E89" s="265"/>
      <c r="F89" s="286" t="s">
        <v>1338</v>
      </c>
      <c r="G89" s="287"/>
      <c r="H89" s="265" t="s">
        <v>1356</v>
      </c>
      <c r="I89" s="265" t="s">
        <v>1334</v>
      </c>
      <c r="J89" s="265">
        <v>20</v>
      </c>
      <c r="K89" s="277"/>
    </row>
    <row r="90" spans="2:11" s="1" customFormat="1" ht="15" customHeight="1">
      <c r="B90" s="288"/>
      <c r="C90" s="265" t="s">
        <v>1357</v>
      </c>
      <c r="D90" s="265"/>
      <c r="E90" s="265"/>
      <c r="F90" s="286" t="s">
        <v>1338</v>
      </c>
      <c r="G90" s="287"/>
      <c r="H90" s="265" t="s">
        <v>1358</v>
      </c>
      <c r="I90" s="265" t="s">
        <v>1334</v>
      </c>
      <c r="J90" s="265">
        <v>50</v>
      </c>
      <c r="K90" s="277"/>
    </row>
    <row r="91" spans="2:11" s="1" customFormat="1" ht="15" customHeight="1">
      <c r="B91" s="288"/>
      <c r="C91" s="265" t="s">
        <v>1359</v>
      </c>
      <c r="D91" s="265"/>
      <c r="E91" s="265"/>
      <c r="F91" s="286" t="s">
        <v>1338</v>
      </c>
      <c r="G91" s="287"/>
      <c r="H91" s="265" t="s">
        <v>1359</v>
      </c>
      <c r="I91" s="265" t="s">
        <v>1334</v>
      </c>
      <c r="J91" s="265">
        <v>50</v>
      </c>
      <c r="K91" s="277"/>
    </row>
    <row r="92" spans="2:11" s="1" customFormat="1" ht="15" customHeight="1">
      <c r="B92" s="288"/>
      <c r="C92" s="265" t="s">
        <v>1360</v>
      </c>
      <c r="D92" s="265"/>
      <c r="E92" s="265"/>
      <c r="F92" s="286" t="s">
        <v>1338</v>
      </c>
      <c r="G92" s="287"/>
      <c r="H92" s="265" t="s">
        <v>1361</v>
      </c>
      <c r="I92" s="265" t="s">
        <v>1334</v>
      </c>
      <c r="J92" s="265">
        <v>255</v>
      </c>
      <c r="K92" s="277"/>
    </row>
    <row r="93" spans="2:11" s="1" customFormat="1" ht="15" customHeight="1">
      <c r="B93" s="288"/>
      <c r="C93" s="265" t="s">
        <v>1362</v>
      </c>
      <c r="D93" s="265"/>
      <c r="E93" s="265"/>
      <c r="F93" s="286" t="s">
        <v>1332</v>
      </c>
      <c r="G93" s="287"/>
      <c r="H93" s="265" t="s">
        <v>1363</v>
      </c>
      <c r="I93" s="265" t="s">
        <v>1364</v>
      </c>
      <c r="J93" s="265"/>
      <c r="K93" s="277"/>
    </row>
    <row r="94" spans="2:11" s="1" customFormat="1" ht="15" customHeight="1">
      <c r="B94" s="288"/>
      <c r="C94" s="265" t="s">
        <v>1365</v>
      </c>
      <c r="D94" s="265"/>
      <c r="E94" s="265"/>
      <c r="F94" s="286" t="s">
        <v>1332</v>
      </c>
      <c r="G94" s="287"/>
      <c r="H94" s="265" t="s">
        <v>1366</v>
      </c>
      <c r="I94" s="265" t="s">
        <v>1367</v>
      </c>
      <c r="J94" s="265"/>
      <c r="K94" s="277"/>
    </row>
    <row r="95" spans="2:11" s="1" customFormat="1" ht="15" customHeight="1">
      <c r="B95" s="288"/>
      <c r="C95" s="265" t="s">
        <v>1368</v>
      </c>
      <c r="D95" s="265"/>
      <c r="E95" s="265"/>
      <c r="F95" s="286" t="s">
        <v>1332</v>
      </c>
      <c r="G95" s="287"/>
      <c r="H95" s="265" t="s">
        <v>1368</v>
      </c>
      <c r="I95" s="265" t="s">
        <v>1367</v>
      </c>
      <c r="J95" s="265"/>
      <c r="K95" s="277"/>
    </row>
    <row r="96" spans="2:11" s="1" customFormat="1" ht="15" customHeight="1">
      <c r="B96" s="288"/>
      <c r="C96" s="265" t="s">
        <v>36</v>
      </c>
      <c r="D96" s="265"/>
      <c r="E96" s="265"/>
      <c r="F96" s="286" t="s">
        <v>1332</v>
      </c>
      <c r="G96" s="287"/>
      <c r="H96" s="265" t="s">
        <v>1369</v>
      </c>
      <c r="I96" s="265" t="s">
        <v>1367</v>
      </c>
      <c r="J96" s="265"/>
      <c r="K96" s="277"/>
    </row>
    <row r="97" spans="2:11" s="1" customFormat="1" ht="15" customHeight="1">
      <c r="B97" s="288"/>
      <c r="C97" s="265" t="s">
        <v>46</v>
      </c>
      <c r="D97" s="265"/>
      <c r="E97" s="265"/>
      <c r="F97" s="286" t="s">
        <v>1332</v>
      </c>
      <c r="G97" s="287"/>
      <c r="H97" s="265" t="s">
        <v>1370</v>
      </c>
      <c r="I97" s="265" t="s">
        <v>1367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420" t="s">
        <v>1371</v>
      </c>
      <c r="D102" s="420"/>
      <c r="E102" s="420"/>
      <c r="F102" s="420"/>
      <c r="G102" s="420"/>
      <c r="H102" s="420"/>
      <c r="I102" s="420"/>
      <c r="J102" s="420"/>
      <c r="K102" s="277"/>
    </row>
    <row r="103" spans="2:11" s="1" customFormat="1" ht="17.25" customHeight="1">
      <c r="B103" s="276"/>
      <c r="C103" s="278" t="s">
        <v>1326</v>
      </c>
      <c r="D103" s="278"/>
      <c r="E103" s="278"/>
      <c r="F103" s="278" t="s">
        <v>1327</v>
      </c>
      <c r="G103" s="279"/>
      <c r="H103" s="278" t="s">
        <v>52</v>
      </c>
      <c r="I103" s="278" t="s">
        <v>55</v>
      </c>
      <c r="J103" s="278" t="s">
        <v>1328</v>
      </c>
      <c r="K103" s="277"/>
    </row>
    <row r="104" spans="2:11" s="1" customFormat="1" ht="17.25" customHeight="1">
      <c r="B104" s="276"/>
      <c r="C104" s="280" t="s">
        <v>1329</v>
      </c>
      <c r="D104" s="280"/>
      <c r="E104" s="280"/>
      <c r="F104" s="281" t="s">
        <v>1330</v>
      </c>
      <c r="G104" s="282"/>
      <c r="H104" s="280"/>
      <c r="I104" s="280"/>
      <c r="J104" s="280" t="s">
        <v>1331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51</v>
      </c>
      <c r="D106" s="285"/>
      <c r="E106" s="285"/>
      <c r="F106" s="286" t="s">
        <v>1332</v>
      </c>
      <c r="G106" s="265"/>
      <c r="H106" s="265" t="s">
        <v>1372</v>
      </c>
      <c r="I106" s="265" t="s">
        <v>1334</v>
      </c>
      <c r="J106" s="265">
        <v>20</v>
      </c>
      <c r="K106" s="277"/>
    </row>
    <row r="107" spans="2:11" s="1" customFormat="1" ht="15" customHeight="1">
      <c r="B107" s="276"/>
      <c r="C107" s="265" t="s">
        <v>1335</v>
      </c>
      <c r="D107" s="265"/>
      <c r="E107" s="265"/>
      <c r="F107" s="286" t="s">
        <v>1332</v>
      </c>
      <c r="G107" s="265"/>
      <c r="H107" s="265" t="s">
        <v>1372</v>
      </c>
      <c r="I107" s="265" t="s">
        <v>1334</v>
      </c>
      <c r="J107" s="265">
        <v>120</v>
      </c>
      <c r="K107" s="277"/>
    </row>
    <row r="108" spans="2:11" s="1" customFormat="1" ht="15" customHeight="1">
      <c r="B108" s="288"/>
      <c r="C108" s="265" t="s">
        <v>1337</v>
      </c>
      <c r="D108" s="265"/>
      <c r="E108" s="265"/>
      <c r="F108" s="286" t="s">
        <v>1338</v>
      </c>
      <c r="G108" s="265"/>
      <c r="H108" s="265" t="s">
        <v>1372</v>
      </c>
      <c r="I108" s="265" t="s">
        <v>1334</v>
      </c>
      <c r="J108" s="265">
        <v>50</v>
      </c>
      <c r="K108" s="277"/>
    </row>
    <row r="109" spans="2:11" s="1" customFormat="1" ht="15" customHeight="1">
      <c r="B109" s="288"/>
      <c r="C109" s="265" t="s">
        <v>1340</v>
      </c>
      <c r="D109" s="265"/>
      <c r="E109" s="265"/>
      <c r="F109" s="286" t="s">
        <v>1332</v>
      </c>
      <c r="G109" s="265"/>
      <c r="H109" s="265" t="s">
        <v>1372</v>
      </c>
      <c r="I109" s="265" t="s">
        <v>1342</v>
      </c>
      <c r="J109" s="265"/>
      <c r="K109" s="277"/>
    </row>
    <row r="110" spans="2:11" s="1" customFormat="1" ht="15" customHeight="1">
      <c r="B110" s="288"/>
      <c r="C110" s="265" t="s">
        <v>1351</v>
      </c>
      <c r="D110" s="265"/>
      <c r="E110" s="265"/>
      <c r="F110" s="286" t="s">
        <v>1338</v>
      </c>
      <c r="G110" s="265"/>
      <c r="H110" s="265" t="s">
        <v>1372</v>
      </c>
      <c r="I110" s="265" t="s">
        <v>1334</v>
      </c>
      <c r="J110" s="265">
        <v>50</v>
      </c>
      <c r="K110" s="277"/>
    </row>
    <row r="111" spans="2:11" s="1" customFormat="1" ht="15" customHeight="1">
      <c r="B111" s="288"/>
      <c r="C111" s="265" t="s">
        <v>1359</v>
      </c>
      <c r="D111" s="265"/>
      <c r="E111" s="265"/>
      <c r="F111" s="286" t="s">
        <v>1338</v>
      </c>
      <c r="G111" s="265"/>
      <c r="H111" s="265" t="s">
        <v>1372</v>
      </c>
      <c r="I111" s="265" t="s">
        <v>1334</v>
      </c>
      <c r="J111" s="265">
        <v>50</v>
      </c>
      <c r="K111" s="277"/>
    </row>
    <row r="112" spans="2:11" s="1" customFormat="1" ht="15" customHeight="1">
      <c r="B112" s="288"/>
      <c r="C112" s="265" t="s">
        <v>1357</v>
      </c>
      <c r="D112" s="265"/>
      <c r="E112" s="265"/>
      <c r="F112" s="286" t="s">
        <v>1338</v>
      </c>
      <c r="G112" s="265"/>
      <c r="H112" s="265" t="s">
        <v>1372</v>
      </c>
      <c r="I112" s="265" t="s">
        <v>1334</v>
      </c>
      <c r="J112" s="265">
        <v>50</v>
      </c>
      <c r="K112" s="277"/>
    </row>
    <row r="113" spans="2:11" s="1" customFormat="1" ht="15" customHeight="1">
      <c r="B113" s="288"/>
      <c r="C113" s="265" t="s">
        <v>51</v>
      </c>
      <c r="D113" s="265"/>
      <c r="E113" s="265"/>
      <c r="F113" s="286" t="s">
        <v>1332</v>
      </c>
      <c r="G113" s="265"/>
      <c r="H113" s="265" t="s">
        <v>1373</v>
      </c>
      <c r="I113" s="265" t="s">
        <v>1334</v>
      </c>
      <c r="J113" s="265">
        <v>20</v>
      </c>
      <c r="K113" s="277"/>
    </row>
    <row r="114" spans="2:11" s="1" customFormat="1" ht="15" customHeight="1">
      <c r="B114" s="288"/>
      <c r="C114" s="265" t="s">
        <v>1374</v>
      </c>
      <c r="D114" s="265"/>
      <c r="E114" s="265"/>
      <c r="F114" s="286" t="s">
        <v>1332</v>
      </c>
      <c r="G114" s="265"/>
      <c r="H114" s="265" t="s">
        <v>1375</v>
      </c>
      <c r="I114" s="265" t="s">
        <v>1334</v>
      </c>
      <c r="J114" s="265">
        <v>120</v>
      </c>
      <c r="K114" s="277"/>
    </row>
    <row r="115" spans="2:11" s="1" customFormat="1" ht="15" customHeight="1">
      <c r="B115" s="288"/>
      <c r="C115" s="265" t="s">
        <v>36</v>
      </c>
      <c r="D115" s="265"/>
      <c r="E115" s="265"/>
      <c r="F115" s="286" t="s">
        <v>1332</v>
      </c>
      <c r="G115" s="265"/>
      <c r="H115" s="265" t="s">
        <v>1376</v>
      </c>
      <c r="I115" s="265" t="s">
        <v>1367</v>
      </c>
      <c r="J115" s="265"/>
      <c r="K115" s="277"/>
    </row>
    <row r="116" spans="2:11" s="1" customFormat="1" ht="15" customHeight="1">
      <c r="B116" s="288"/>
      <c r="C116" s="265" t="s">
        <v>46</v>
      </c>
      <c r="D116" s="265"/>
      <c r="E116" s="265"/>
      <c r="F116" s="286" t="s">
        <v>1332</v>
      </c>
      <c r="G116" s="265"/>
      <c r="H116" s="265" t="s">
        <v>1377</v>
      </c>
      <c r="I116" s="265" t="s">
        <v>1367</v>
      </c>
      <c r="J116" s="265"/>
      <c r="K116" s="277"/>
    </row>
    <row r="117" spans="2:11" s="1" customFormat="1" ht="15" customHeight="1">
      <c r="B117" s="288"/>
      <c r="C117" s="265" t="s">
        <v>55</v>
      </c>
      <c r="D117" s="265"/>
      <c r="E117" s="265"/>
      <c r="F117" s="286" t="s">
        <v>1332</v>
      </c>
      <c r="G117" s="265"/>
      <c r="H117" s="265" t="s">
        <v>1378</v>
      </c>
      <c r="I117" s="265" t="s">
        <v>1379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418" t="s">
        <v>1380</v>
      </c>
      <c r="D122" s="418"/>
      <c r="E122" s="418"/>
      <c r="F122" s="418"/>
      <c r="G122" s="418"/>
      <c r="H122" s="418"/>
      <c r="I122" s="418"/>
      <c r="J122" s="418"/>
      <c r="K122" s="305"/>
    </row>
    <row r="123" spans="2:11" s="1" customFormat="1" ht="17.25" customHeight="1">
      <c r="B123" s="306"/>
      <c r="C123" s="278" t="s">
        <v>1326</v>
      </c>
      <c r="D123" s="278"/>
      <c r="E123" s="278"/>
      <c r="F123" s="278" t="s">
        <v>1327</v>
      </c>
      <c r="G123" s="279"/>
      <c r="H123" s="278" t="s">
        <v>52</v>
      </c>
      <c r="I123" s="278" t="s">
        <v>55</v>
      </c>
      <c r="J123" s="278" t="s">
        <v>1328</v>
      </c>
      <c r="K123" s="307"/>
    </row>
    <row r="124" spans="2:11" s="1" customFormat="1" ht="17.25" customHeight="1">
      <c r="B124" s="306"/>
      <c r="C124" s="280" t="s">
        <v>1329</v>
      </c>
      <c r="D124" s="280"/>
      <c r="E124" s="280"/>
      <c r="F124" s="281" t="s">
        <v>1330</v>
      </c>
      <c r="G124" s="282"/>
      <c r="H124" s="280"/>
      <c r="I124" s="280"/>
      <c r="J124" s="280" t="s">
        <v>1331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1335</v>
      </c>
      <c r="D126" s="285"/>
      <c r="E126" s="285"/>
      <c r="F126" s="286" t="s">
        <v>1332</v>
      </c>
      <c r="G126" s="265"/>
      <c r="H126" s="265" t="s">
        <v>1372</v>
      </c>
      <c r="I126" s="265" t="s">
        <v>1334</v>
      </c>
      <c r="J126" s="265">
        <v>120</v>
      </c>
      <c r="K126" s="311"/>
    </row>
    <row r="127" spans="2:11" s="1" customFormat="1" ht="15" customHeight="1">
      <c r="B127" s="308"/>
      <c r="C127" s="265" t="s">
        <v>1381</v>
      </c>
      <c r="D127" s="265"/>
      <c r="E127" s="265"/>
      <c r="F127" s="286" t="s">
        <v>1332</v>
      </c>
      <c r="G127" s="265"/>
      <c r="H127" s="265" t="s">
        <v>1382</v>
      </c>
      <c r="I127" s="265" t="s">
        <v>1334</v>
      </c>
      <c r="J127" s="265" t="s">
        <v>1383</v>
      </c>
      <c r="K127" s="311"/>
    </row>
    <row r="128" spans="2:11" s="1" customFormat="1" ht="15" customHeight="1">
      <c r="B128" s="308"/>
      <c r="C128" s="265" t="s">
        <v>84</v>
      </c>
      <c r="D128" s="265"/>
      <c r="E128" s="265"/>
      <c r="F128" s="286" t="s">
        <v>1332</v>
      </c>
      <c r="G128" s="265"/>
      <c r="H128" s="265" t="s">
        <v>1384</v>
      </c>
      <c r="I128" s="265" t="s">
        <v>1334</v>
      </c>
      <c r="J128" s="265" t="s">
        <v>1383</v>
      </c>
      <c r="K128" s="311"/>
    </row>
    <row r="129" spans="2:11" s="1" customFormat="1" ht="15" customHeight="1">
      <c r="B129" s="308"/>
      <c r="C129" s="265" t="s">
        <v>1343</v>
      </c>
      <c r="D129" s="265"/>
      <c r="E129" s="265"/>
      <c r="F129" s="286" t="s">
        <v>1338</v>
      </c>
      <c r="G129" s="265"/>
      <c r="H129" s="265" t="s">
        <v>1344</v>
      </c>
      <c r="I129" s="265" t="s">
        <v>1334</v>
      </c>
      <c r="J129" s="265">
        <v>15</v>
      </c>
      <c r="K129" s="311"/>
    </row>
    <row r="130" spans="2:11" s="1" customFormat="1" ht="15" customHeight="1">
      <c r="B130" s="308"/>
      <c r="C130" s="289" t="s">
        <v>1345</v>
      </c>
      <c r="D130" s="289"/>
      <c r="E130" s="289"/>
      <c r="F130" s="290" t="s">
        <v>1338</v>
      </c>
      <c r="G130" s="289"/>
      <c r="H130" s="289" t="s">
        <v>1346</v>
      </c>
      <c r="I130" s="289" t="s">
        <v>1334</v>
      </c>
      <c r="J130" s="289">
        <v>15</v>
      </c>
      <c r="K130" s="311"/>
    </row>
    <row r="131" spans="2:11" s="1" customFormat="1" ht="15" customHeight="1">
      <c r="B131" s="308"/>
      <c r="C131" s="289" t="s">
        <v>1347</v>
      </c>
      <c r="D131" s="289"/>
      <c r="E131" s="289"/>
      <c r="F131" s="290" t="s">
        <v>1338</v>
      </c>
      <c r="G131" s="289"/>
      <c r="H131" s="289" t="s">
        <v>1348</v>
      </c>
      <c r="I131" s="289" t="s">
        <v>1334</v>
      </c>
      <c r="J131" s="289">
        <v>20</v>
      </c>
      <c r="K131" s="311"/>
    </row>
    <row r="132" spans="2:11" s="1" customFormat="1" ht="15" customHeight="1">
      <c r="B132" s="308"/>
      <c r="C132" s="289" t="s">
        <v>1349</v>
      </c>
      <c r="D132" s="289"/>
      <c r="E132" s="289"/>
      <c r="F132" s="290" t="s">
        <v>1338</v>
      </c>
      <c r="G132" s="289"/>
      <c r="H132" s="289" t="s">
        <v>1350</v>
      </c>
      <c r="I132" s="289" t="s">
        <v>1334</v>
      </c>
      <c r="J132" s="289">
        <v>20</v>
      </c>
      <c r="K132" s="311"/>
    </row>
    <row r="133" spans="2:11" s="1" customFormat="1" ht="15" customHeight="1">
      <c r="B133" s="308"/>
      <c r="C133" s="265" t="s">
        <v>1337</v>
      </c>
      <c r="D133" s="265"/>
      <c r="E133" s="265"/>
      <c r="F133" s="286" t="s">
        <v>1338</v>
      </c>
      <c r="G133" s="265"/>
      <c r="H133" s="265" t="s">
        <v>1372</v>
      </c>
      <c r="I133" s="265" t="s">
        <v>1334</v>
      </c>
      <c r="J133" s="265">
        <v>50</v>
      </c>
      <c r="K133" s="311"/>
    </row>
    <row r="134" spans="2:11" s="1" customFormat="1" ht="15" customHeight="1">
      <c r="B134" s="308"/>
      <c r="C134" s="265" t="s">
        <v>1351</v>
      </c>
      <c r="D134" s="265"/>
      <c r="E134" s="265"/>
      <c r="F134" s="286" t="s">
        <v>1338</v>
      </c>
      <c r="G134" s="265"/>
      <c r="H134" s="265" t="s">
        <v>1372</v>
      </c>
      <c r="I134" s="265" t="s">
        <v>1334</v>
      </c>
      <c r="J134" s="265">
        <v>50</v>
      </c>
      <c r="K134" s="311"/>
    </row>
    <row r="135" spans="2:11" s="1" customFormat="1" ht="15" customHeight="1">
      <c r="B135" s="308"/>
      <c r="C135" s="265" t="s">
        <v>1357</v>
      </c>
      <c r="D135" s="265"/>
      <c r="E135" s="265"/>
      <c r="F135" s="286" t="s">
        <v>1338</v>
      </c>
      <c r="G135" s="265"/>
      <c r="H135" s="265" t="s">
        <v>1372</v>
      </c>
      <c r="I135" s="265" t="s">
        <v>1334</v>
      </c>
      <c r="J135" s="265">
        <v>50</v>
      </c>
      <c r="K135" s="311"/>
    </row>
    <row r="136" spans="2:11" s="1" customFormat="1" ht="15" customHeight="1">
      <c r="B136" s="308"/>
      <c r="C136" s="265" t="s">
        <v>1359</v>
      </c>
      <c r="D136" s="265"/>
      <c r="E136" s="265"/>
      <c r="F136" s="286" t="s">
        <v>1338</v>
      </c>
      <c r="G136" s="265"/>
      <c r="H136" s="265" t="s">
        <v>1372</v>
      </c>
      <c r="I136" s="265" t="s">
        <v>1334</v>
      </c>
      <c r="J136" s="265">
        <v>50</v>
      </c>
      <c r="K136" s="311"/>
    </row>
    <row r="137" spans="2:11" s="1" customFormat="1" ht="15" customHeight="1">
      <c r="B137" s="308"/>
      <c r="C137" s="265" t="s">
        <v>1360</v>
      </c>
      <c r="D137" s="265"/>
      <c r="E137" s="265"/>
      <c r="F137" s="286" t="s">
        <v>1338</v>
      </c>
      <c r="G137" s="265"/>
      <c r="H137" s="265" t="s">
        <v>1385</v>
      </c>
      <c r="I137" s="265" t="s">
        <v>1334</v>
      </c>
      <c r="J137" s="265">
        <v>255</v>
      </c>
      <c r="K137" s="311"/>
    </row>
    <row r="138" spans="2:11" s="1" customFormat="1" ht="15" customHeight="1">
      <c r="B138" s="308"/>
      <c r="C138" s="265" t="s">
        <v>1362</v>
      </c>
      <c r="D138" s="265"/>
      <c r="E138" s="265"/>
      <c r="F138" s="286" t="s">
        <v>1332</v>
      </c>
      <c r="G138" s="265"/>
      <c r="H138" s="265" t="s">
        <v>1386</v>
      </c>
      <c r="I138" s="265" t="s">
        <v>1364</v>
      </c>
      <c r="J138" s="265"/>
      <c r="K138" s="311"/>
    </row>
    <row r="139" spans="2:11" s="1" customFormat="1" ht="15" customHeight="1">
      <c r="B139" s="308"/>
      <c r="C139" s="265" t="s">
        <v>1365</v>
      </c>
      <c r="D139" s="265"/>
      <c r="E139" s="265"/>
      <c r="F139" s="286" t="s">
        <v>1332</v>
      </c>
      <c r="G139" s="265"/>
      <c r="H139" s="265" t="s">
        <v>1387</v>
      </c>
      <c r="I139" s="265" t="s">
        <v>1367</v>
      </c>
      <c r="J139" s="265"/>
      <c r="K139" s="311"/>
    </row>
    <row r="140" spans="2:11" s="1" customFormat="1" ht="15" customHeight="1">
      <c r="B140" s="308"/>
      <c r="C140" s="265" t="s">
        <v>1368</v>
      </c>
      <c r="D140" s="265"/>
      <c r="E140" s="265"/>
      <c r="F140" s="286" t="s">
        <v>1332</v>
      </c>
      <c r="G140" s="265"/>
      <c r="H140" s="265" t="s">
        <v>1368</v>
      </c>
      <c r="I140" s="265" t="s">
        <v>1367</v>
      </c>
      <c r="J140" s="265"/>
      <c r="K140" s="311"/>
    </row>
    <row r="141" spans="2:11" s="1" customFormat="1" ht="15" customHeight="1">
      <c r="B141" s="308"/>
      <c r="C141" s="265" t="s">
        <v>36</v>
      </c>
      <c r="D141" s="265"/>
      <c r="E141" s="265"/>
      <c r="F141" s="286" t="s">
        <v>1332</v>
      </c>
      <c r="G141" s="265"/>
      <c r="H141" s="265" t="s">
        <v>1388</v>
      </c>
      <c r="I141" s="265" t="s">
        <v>1367</v>
      </c>
      <c r="J141" s="265"/>
      <c r="K141" s="311"/>
    </row>
    <row r="142" spans="2:11" s="1" customFormat="1" ht="15" customHeight="1">
      <c r="B142" s="308"/>
      <c r="C142" s="265" t="s">
        <v>1389</v>
      </c>
      <c r="D142" s="265"/>
      <c r="E142" s="265"/>
      <c r="F142" s="286" t="s">
        <v>1332</v>
      </c>
      <c r="G142" s="265"/>
      <c r="H142" s="265" t="s">
        <v>1390</v>
      </c>
      <c r="I142" s="265" t="s">
        <v>1367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420" t="s">
        <v>1391</v>
      </c>
      <c r="D147" s="420"/>
      <c r="E147" s="420"/>
      <c r="F147" s="420"/>
      <c r="G147" s="420"/>
      <c r="H147" s="420"/>
      <c r="I147" s="420"/>
      <c r="J147" s="420"/>
      <c r="K147" s="277"/>
    </row>
    <row r="148" spans="2:11" s="1" customFormat="1" ht="17.25" customHeight="1">
      <c r="B148" s="276"/>
      <c r="C148" s="278" t="s">
        <v>1326</v>
      </c>
      <c r="D148" s="278"/>
      <c r="E148" s="278"/>
      <c r="F148" s="278" t="s">
        <v>1327</v>
      </c>
      <c r="G148" s="279"/>
      <c r="H148" s="278" t="s">
        <v>52</v>
      </c>
      <c r="I148" s="278" t="s">
        <v>55</v>
      </c>
      <c r="J148" s="278" t="s">
        <v>1328</v>
      </c>
      <c r="K148" s="277"/>
    </row>
    <row r="149" spans="2:11" s="1" customFormat="1" ht="17.25" customHeight="1">
      <c r="B149" s="276"/>
      <c r="C149" s="280" t="s">
        <v>1329</v>
      </c>
      <c r="D149" s="280"/>
      <c r="E149" s="280"/>
      <c r="F149" s="281" t="s">
        <v>1330</v>
      </c>
      <c r="G149" s="282"/>
      <c r="H149" s="280"/>
      <c r="I149" s="280"/>
      <c r="J149" s="280" t="s">
        <v>1331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1335</v>
      </c>
      <c r="D151" s="265"/>
      <c r="E151" s="265"/>
      <c r="F151" s="316" t="s">
        <v>1332</v>
      </c>
      <c r="G151" s="265"/>
      <c r="H151" s="315" t="s">
        <v>1372</v>
      </c>
      <c r="I151" s="315" t="s">
        <v>1334</v>
      </c>
      <c r="J151" s="315">
        <v>120</v>
      </c>
      <c r="K151" s="311"/>
    </row>
    <row r="152" spans="2:11" s="1" customFormat="1" ht="15" customHeight="1">
      <c r="B152" s="288"/>
      <c r="C152" s="315" t="s">
        <v>1381</v>
      </c>
      <c r="D152" s="265"/>
      <c r="E152" s="265"/>
      <c r="F152" s="316" t="s">
        <v>1332</v>
      </c>
      <c r="G152" s="265"/>
      <c r="H152" s="315" t="s">
        <v>1392</v>
      </c>
      <c r="I152" s="315" t="s">
        <v>1334</v>
      </c>
      <c r="J152" s="315" t="s">
        <v>1383</v>
      </c>
      <c r="K152" s="311"/>
    </row>
    <row r="153" spans="2:11" s="1" customFormat="1" ht="15" customHeight="1">
      <c r="B153" s="288"/>
      <c r="C153" s="315" t="s">
        <v>84</v>
      </c>
      <c r="D153" s="265"/>
      <c r="E153" s="265"/>
      <c r="F153" s="316" t="s">
        <v>1332</v>
      </c>
      <c r="G153" s="265"/>
      <c r="H153" s="315" t="s">
        <v>1393</v>
      </c>
      <c r="I153" s="315" t="s">
        <v>1334</v>
      </c>
      <c r="J153" s="315" t="s">
        <v>1383</v>
      </c>
      <c r="K153" s="311"/>
    </row>
    <row r="154" spans="2:11" s="1" customFormat="1" ht="15" customHeight="1">
      <c r="B154" s="288"/>
      <c r="C154" s="315" t="s">
        <v>1337</v>
      </c>
      <c r="D154" s="265"/>
      <c r="E154" s="265"/>
      <c r="F154" s="316" t="s">
        <v>1338</v>
      </c>
      <c r="G154" s="265"/>
      <c r="H154" s="315" t="s">
        <v>1372</v>
      </c>
      <c r="I154" s="315" t="s">
        <v>1334</v>
      </c>
      <c r="J154" s="315">
        <v>50</v>
      </c>
      <c r="K154" s="311"/>
    </row>
    <row r="155" spans="2:11" s="1" customFormat="1" ht="15" customHeight="1">
      <c r="B155" s="288"/>
      <c r="C155" s="315" t="s">
        <v>1340</v>
      </c>
      <c r="D155" s="265"/>
      <c r="E155" s="265"/>
      <c r="F155" s="316" t="s">
        <v>1332</v>
      </c>
      <c r="G155" s="265"/>
      <c r="H155" s="315" t="s">
        <v>1372</v>
      </c>
      <c r="I155" s="315" t="s">
        <v>1342</v>
      </c>
      <c r="J155" s="315"/>
      <c r="K155" s="311"/>
    </row>
    <row r="156" spans="2:11" s="1" customFormat="1" ht="15" customHeight="1">
      <c r="B156" s="288"/>
      <c r="C156" s="315" t="s">
        <v>1351</v>
      </c>
      <c r="D156" s="265"/>
      <c r="E156" s="265"/>
      <c r="F156" s="316" t="s">
        <v>1338</v>
      </c>
      <c r="G156" s="265"/>
      <c r="H156" s="315" t="s">
        <v>1372</v>
      </c>
      <c r="I156" s="315" t="s">
        <v>1334</v>
      </c>
      <c r="J156" s="315">
        <v>50</v>
      </c>
      <c r="K156" s="311"/>
    </row>
    <row r="157" spans="2:11" s="1" customFormat="1" ht="15" customHeight="1">
      <c r="B157" s="288"/>
      <c r="C157" s="315" t="s">
        <v>1359</v>
      </c>
      <c r="D157" s="265"/>
      <c r="E157" s="265"/>
      <c r="F157" s="316" t="s">
        <v>1338</v>
      </c>
      <c r="G157" s="265"/>
      <c r="H157" s="315" t="s">
        <v>1372</v>
      </c>
      <c r="I157" s="315" t="s">
        <v>1334</v>
      </c>
      <c r="J157" s="315">
        <v>50</v>
      </c>
      <c r="K157" s="311"/>
    </row>
    <row r="158" spans="2:11" s="1" customFormat="1" ht="15" customHeight="1">
      <c r="B158" s="288"/>
      <c r="C158" s="315" t="s">
        <v>1357</v>
      </c>
      <c r="D158" s="265"/>
      <c r="E158" s="265"/>
      <c r="F158" s="316" t="s">
        <v>1338</v>
      </c>
      <c r="G158" s="265"/>
      <c r="H158" s="315" t="s">
        <v>1372</v>
      </c>
      <c r="I158" s="315" t="s">
        <v>1334</v>
      </c>
      <c r="J158" s="315">
        <v>50</v>
      </c>
      <c r="K158" s="311"/>
    </row>
    <row r="159" spans="2:11" s="1" customFormat="1" ht="15" customHeight="1">
      <c r="B159" s="288"/>
      <c r="C159" s="315" t="s">
        <v>102</v>
      </c>
      <c r="D159" s="265"/>
      <c r="E159" s="265"/>
      <c r="F159" s="316" t="s">
        <v>1332</v>
      </c>
      <c r="G159" s="265"/>
      <c r="H159" s="315" t="s">
        <v>1394</v>
      </c>
      <c r="I159" s="315" t="s">
        <v>1334</v>
      </c>
      <c r="J159" s="315" t="s">
        <v>1395</v>
      </c>
      <c r="K159" s="311"/>
    </row>
    <row r="160" spans="2:11" s="1" customFormat="1" ht="15" customHeight="1">
      <c r="B160" s="288"/>
      <c r="C160" s="315" t="s">
        <v>1396</v>
      </c>
      <c r="D160" s="265"/>
      <c r="E160" s="265"/>
      <c r="F160" s="316" t="s">
        <v>1332</v>
      </c>
      <c r="G160" s="265"/>
      <c r="H160" s="315" t="s">
        <v>1397</v>
      </c>
      <c r="I160" s="315" t="s">
        <v>1367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418" t="s">
        <v>1398</v>
      </c>
      <c r="D165" s="418"/>
      <c r="E165" s="418"/>
      <c r="F165" s="418"/>
      <c r="G165" s="418"/>
      <c r="H165" s="418"/>
      <c r="I165" s="418"/>
      <c r="J165" s="418"/>
      <c r="K165" s="258"/>
    </row>
    <row r="166" spans="2:11" s="1" customFormat="1" ht="17.25" customHeight="1">
      <c r="B166" s="257"/>
      <c r="C166" s="278" t="s">
        <v>1326</v>
      </c>
      <c r="D166" s="278"/>
      <c r="E166" s="278"/>
      <c r="F166" s="278" t="s">
        <v>1327</v>
      </c>
      <c r="G166" s="320"/>
      <c r="H166" s="321" t="s">
        <v>52</v>
      </c>
      <c r="I166" s="321" t="s">
        <v>55</v>
      </c>
      <c r="J166" s="278" t="s">
        <v>1328</v>
      </c>
      <c r="K166" s="258"/>
    </row>
    <row r="167" spans="2:11" s="1" customFormat="1" ht="17.25" customHeight="1">
      <c r="B167" s="259"/>
      <c r="C167" s="280" t="s">
        <v>1329</v>
      </c>
      <c r="D167" s="280"/>
      <c r="E167" s="280"/>
      <c r="F167" s="281" t="s">
        <v>1330</v>
      </c>
      <c r="G167" s="322"/>
      <c r="H167" s="323"/>
      <c r="I167" s="323"/>
      <c r="J167" s="280" t="s">
        <v>1331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1335</v>
      </c>
      <c r="D169" s="265"/>
      <c r="E169" s="265"/>
      <c r="F169" s="286" t="s">
        <v>1332</v>
      </c>
      <c r="G169" s="265"/>
      <c r="H169" s="265" t="s">
        <v>1372</v>
      </c>
      <c r="I169" s="265" t="s">
        <v>1334</v>
      </c>
      <c r="J169" s="265">
        <v>120</v>
      </c>
      <c r="K169" s="311"/>
    </row>
    <row r="170" spans="2:11" s="1" customFormat="1" ht="15" customHeight="1">
      <c r="B170" s="288"/>
      <c r="C170" s="265" t="s">
        <v>1381</v>
      </c>
      <c r="D170" s="265"/>
      <c r="E170" s="265"/>
      <c r="F170" s="286" t="s">
        <v>1332</v>
      </c>
      <c r="G170" s="265"/>
      <c r="H170" s="265" t="s">
        <v>1382</v>
      </c>
      <c r="I170" s="265" t="s">
        <v>1334</v>
      </c>
      <c r="J170" s="265" t="s">
        <v>1383</v>
      </c>
      <c r="K170" s="311"/>
    </row>
    <row r="171" spans="2:11" s="1" customFormat="1" ht="15" customHeight="1">
      <c r="B171" s="288"/>
      <c r="C171" s="265" t="s">
        <v>84</v>
      </c>
      <c r="D171" s="265"/>
      <c r="E171" s="265"/>
      <c r="F171" s="286" t="s">
        <v>1332</v>
      </c>
      <c r="G171" s="265"/>
      <c r="H171" s="265" t="s">
        <v>1399</v>
      </c>
      <c r="I171" s="265" t="s">
        <v>1334</v>
      </c>
      <c r="J171" s="265" t="s">
        <v>1383</v>
      </c>
      <c r="K171" s="311"/>
    </row>
    <row r="172" spans="2:11" s="1" customFormat="1" ht="15" customHeight="1">
      <c r="B172" s="288"/>
      <c r="C172" s="265" t="s">
        <v>1337</v>
      </c>
      <c r="D172" s="265"/>
      <c r="E172" s="265"/>
      <c r="F172" s="286" t="s">
        <v>1338</v>
      </c>
      <c r="G172" s="265"/>
      <c r="H172" s="265" t="s">
        <v>1399</v>
      </c>
      <c r="I172" s="265" t="s">
        <v>1334</v>
      </c>
      <c r="J172" s="265">
        <v>50</v>
      </c>
      <c r="K172" s="311"/>
    </row>
    <row r="173" spans="2:11" s="1" customFormat="1" ht="15" customHeight="1">
      <c r="B173" s="288"/>
      <c r="C173" s="265" t="s">
        <v>1340</v>
      </c>
      <c r="D173" s="265"/>
      <c r="E173" s="265"/>
      <c r="F173" s="286" t="s">
        <v>1332</v>
      </c>
      <c r="G173" s="265"/>
      <c r="H173" s="265" t="s">
        <v>1399</v>
      </c>
      <c r="I173" s="265" t="s">
        <v>1342</v>
      </c>
      <c r="J173" s="265"/>
      <c r="K173" s="311"/>
    </row>
    <row r="174" spans="2:11" s="1" customFormat="1" ht="15" customHeight="1">
      <c r="B174" s="288"/>
      <c r="C174" s="265" t="s">
        <v>1351</v>
      </c>
      <c r="D174" s="265"/>
      <c r="E174" s="265"/>
      <c r="F174" s="286" t="s">
        <v>1338</v>
      </c>
      <c r="G174" s="265"/>
      <c r="H174" s="265" t="s">
        <v>1399</v>
      </c>
      <c r="I174" s="265" t="s">
        <v>1334</v>
      </c>
      <c r="J174" s="265">
        <v>50</v>
      </c>
      <c r="K174" s="311"/>
    </row>
    <row r="175" spans="2:11" s="1" customFormat="1" ht="15" customHeight="1">
      <c r="B175" s="288"/>
      <c r="C175" s="265" t="s">
        <v>1359</v>
      </c>
      <c r="D175" s="265"/>
      <c r="E175" s="265"/>
      <c r="F175" s="286" t="s">
        <v>1338</v>
      </c>
      <c r="G175" s="265"/>
      <c r="H175" s="265" t="s">
        <v>1399</v>
      </c>
      <c r="I175" s="265" t="s">
        <v>1334</v>
      </c>
      <c r="J175" s="265">
        <v>50</v>
      </c>
      <c r="K175" s="311"/>
    </row>
    <row r="176" spans="2:11" s="1" customFormat="1" ht="15" customHeight="1">
      <c r="B176" s="288"/>
      <c r="C176" s="265" t="s">
        <v>1357</v>
      </c>
      <c r="D176" s="265"/>
      <c r="E176" s="265"/>
      <c r="F176" s="286" t="s">
        <v>1338</v>
      </c>
      <c r="G176" s="265"/>
      <c r="H176" s="265" t="s">
        <v>1399</v>
      </c>
      <c r="I176" s="265" t="s">
        <v>1334</v>
      </c>
      <c r="J176" s="265">
        <v>50</v>
      </c>
      <c r="K176" s="311"/>
    </row>
    <row r="177" spans="2:11" s="1" customFormat="1" ht="15" customHeight="1">
      <c r="B177" s="288"/>
      <c r="C177" s="265" t="s">
        <v>129</v>
      </c>
      <c r="D177" s="265"/>
      <c r="E177" s="265"/>
      <c r="F177" s="286" t="s">
        <v>1332</v>
      </c>
      <c r="G177" s="265"/>
      <c r="H177" s="265" t="s">
        <v>1400</v>
      </c>
      <c r="I177" s="265" t="s">
        <v>1401</v>
      </c>
      <c r="J177" s="265"/>
      <c r="K177" s="311"/>
    </row>
    <row r="178" spans="2:11" s="1" customFormat="1" ht="15" customHeight="1">
      <c r="B178" s="288"/>
      <c r="C178" s="265" t="s">
        <v>55</v>
      </c>
      <c r="D178" s="265"/>
      <c r="E178" s="265"/>
      <c r="F178" s="286" t="s">
        <v>1332</v>
      </c>
      <c r="G178" s="265"/>
      <c r="H178" s="265" t="s">
        <v>1402</v>
      </c>
      <c r="I178" s="265" t="s">
        <v>1403</v>
      </c>
      <c r="J178" s="265">
        <v>1</v>
      </c>
      <c r="K178" s="311"/>
    </row>
    <row r="179" spans="2:11" s="1" customFormat="1" ht="15" customHeight="1">
      <c r="B179" s="288"/>
      <c r="C179" s="265" t="s">
        <v>51</v>
      </c>
      <c r="D179" s="265"/>
      <c r="E179" s="265"/>
      <c r="F179" s="286" t="s">
        <v>1332</v>
      </c>
      <c r="G179" s="265"/>
      <c r="H179" s="265" t="s">
        <v>1404</v>
      </c>
      <c r="I179" s="265" t="s">
        <v>1334</v>
      </c>
      <c r="J179" s="265">
        <v>20</v>
      </c>
      <c r="K179" s="311"/>
    </row>
    <row r="180" spans="2:11" s="1" customFormat="1" ht="15" customHeight="1">
      <c r="B180" s="288"/>
      <c r="C180" s="265" t="s">
        <v>52</v>
      </c>
      <c r="D180" s="265"/>
      <c r="E180" s="265"/>
      <c r="F180" s="286" t="s">
        <v>1332</v>
      </c>
      <c r="G180" s="265"/>
      <c r="H180" s="265" t="s">
        <v>1405</v>
      </c>
      <c r="I180" s="265" t="s">
        <v>1334</v>
      </c>
      <c r="J180" s="265">
        <v>255</v>
      </c>
      <c r="K180" s="311"/>
    </row>
    <row r="181" spans="2:11" s="1" customFormat="1" ht="15" customHeight="1">
      <c r="B181" s="288"/>
      <c r="C181" s="265" t="s">
        <v>130</v>
      </c>
      <c r="D181" s="265"/>
      <c r="E181" s="265"/>
      <c r="F181" s="286" t="s">
        <v>1332</v>
      </c>
      <c r="G181" s="265"/>
      <c r="H181" s="265" t="s">
        <v>1296</v>
      </c>
      <c r="I181" s="265" t="s">
        <v>1334</v>
      </c>
      <c r="J181" s="265">
        <v>10</v>
      </c>
      <c r="K181" s="311"/>
    </row>
    <row r="182" spans="2:11" s="1" customFormat="1" ht="15" customHeight="1">
      <c r="B182" s="288"/>
      <c r="C182" s="265" t="s">
        <v>131</v>
      </c>
      <c r="D182" s="265"/>
      <c r="E182" s="265"/>
      <c r="F182" s="286" t="s">
        <v>1332</v>
      </c>
      <c r="G182" s="265"/>
      <c r="H182" s="265" t="s">
        <v>1406</v>
      </c>
      <c r="I182" s="265" t="s">
        <v>1367</v>
      </c>
      <c r="J182" s="265"/>
      <c r="K182" s="311"/>
    </row>
    <row r="183" spans="2:11" s="1" customFormat="1" ht="15" customHeight="1">
      <c r="B183" s="288"/>
      <c r="C183" s="265" t="s">
        <v>1407</v>
      </c>
      <c r="D183" s="265"/>
      <c r="E183" s="265"/>
      <c r="F183" s="286" t="s">
        <v>1332</v>
      </c>
      <c r="G183" s="265"/>
      <c r="H183" s="265" t="s">
        <v>1408</v>
      </c>
      <c r="I183" s="265" t="s">
        <v>1367</v>
      </c>
      <c r="J183" s="265"/>
      <c r="K183" s="311"/>
    </row>
    <row r="184" spans="2:11" s="1" customFormat="1" ht="15" customHeight="1">
      <c r="B184" s="288"/>
      <c r="C184" s="265" t="s">
        <v>1396</v>
      </c>
      <c r="D184" s="265"/>
      <c r="E184" s="265"/>
      <c r="F184" s="286" t="s">
        <v>1332</v>
      </c>
      <c r="G184" s="265"/>
      <c r="H184" s="265" t="s">
        <v>1409</v>
      </c>
      <c r="I184" s="265" t="s">
        <v>1367</v>
      </c>
      <c r="J184" s="265"/>
      <c r="K184" s="311"/>
    </row>
    <row r="185" spans="2:11" s="1" customFormat="1" ht="15" customHeight="1">
      <c r="B185" s="288"/>
      <c r="C185" s="265" t="s">
        <v>133</v>
      </c>
      <c r="D185" s="265"/>
      <c r="E185" s="265"/>
      <c r="F185" s="286" t="s">
        <v>1338</v>
      </c>
      <c r="G185" s="265"/>
      <c r="H185" s="265" t="s">
        <v>1410</v>
      </c>
      <c r="I185" s="265" t="s">
        <v>1334</v>
      </c>
      <c r="J185" s="265">
        <v>50</v>
      </c>
      <c r="K185" s="311"/>
    </row>
    <row r="186" spans="2:11" s="1" customFormat="1" ht="15" customHeight="1">
      <c r="B186" s="288"/>
      <c r="C186" s="265" t="s">
        <v>1411</v>
      </c>
      <c r="D186" s="265"/>
      <c r="E186" s="265"/>
      <c r="F186" s="286" t="s">
        <v>1338</v>
      </c>
      <c r="G186" s="265"/>
      <c r="H186" s="265" t="s">
        <v>1412</v>
      </c>
      <c r="I186" s="265" t="s">
        <v>1413</v>
      </c>
      <c r="J186" s="265"/>
      <c r="K186" s="311"/>
    </row>
    <row r="187" spans="2:11" s="1" customFormat="1" ht="15" customHeight="1">
      <c r="B187" s="288"/>
      <c r="C187" s="265" t="s">
        <v>1414</v>
      </c>
      <c r="D187" s="265"/>
      <c r="E187" s="265"/>
      <c r="F187" s="286" t="s">
        <v>1338</v>
      </c>
      <c r="G187" s="265"/>
      <c r="H187" s="265" t="s">
        <v>1415</v>
      </c>
      <c r="I187" s="265" t="s">
        <v>1413</v>
      </c>
      <c r="J187" s="265"/>
      <c r="K187" s="311"/>
    </row>
    <row r="188" spans="2:11" s="1" customFormat="1" ht="15" customHeight="1">
      <c r="B188" s="288"/>
      <c r="C188" s="265" t="s">
        <v>1416</v>
      </c>
      <c r="D188" s="265"/>
      <c r="E188" s="265"/>
      <c r="F188" s="286" t="s">
        <v>1338</v>
      </c>
      <c r="G188" s="265"/>
      <c r="H188" s="265" t="s">
        <v>1417</v>
      </c>
      <c r="I188" s="265" t="s">
        <v>1413</v>
      </c>
      <c r="J188" s="265"/>
      <c r="K188" s="311"/>
    </row>
    <row r="189" spans="2:11" s="1" customFormat="1" ht="15" customHeight="1">
      <c r="B189" s="288"/>
      <c r="C189" s="324" t="s">
        <v>1418</v>
      </c>
      <c r="D189" s="265"/>
      <c r="E189" s="265"/>
      <c r="F189" s="286" t="s">
        <v>1338</v>
      </c>
      <c r="G189" s="265"/>
      <c r="H189" s="265" t="s">
        <v>1419</v>
      </c>
      <c r="I189" s="265" t="s">
        <v>1420</v>
      </c>
      <c r="J189" s="325" t="s">
        <v>1421</v>
      </c>
      <c r="K189" s="311"/>
    </row>
    <row r="190" spans="2:11" s="1" customFormat="1" ht="15" customHeight="1">
      <c r="B190" s="288"/>
      <c r="C190" s="324" t="s">
        <v>40</v>
      </c>
      <c r="D190" s="265"/>
      <c r="E190" s="265"/>
      <c r="F190" s="286" t="s">
        <v>1332</v>
      </c>
      <c r="G190" s="265"/>
      <c r="H190" s="262" t="s">
        <v>1422</v>
      </c>
      <c r="I190" s="265" t="s">
        <v>1423</v>
      </c>
      <c r="J190" s="265"/>
      <c r="K190" s="311"/>
    </row>
    <row r="191" spans="2:11" s="1" customFormat="1" ht="15" customHeight="1">
      <c r="B191" s="288"/>
      <c r="C191" s="324" t="s">
        <v>1424</v>
      </c>
      <c r="D191" s="265"/>
      <c r="E191" s="265"/>
      <c r="F191" s="286" t="s">
        <v>1332</v>
      </c>
      <c r="G191" s="265"/>
      <c r="H191" s="265" t="s">
        <v>1425</v>
      </c>
      <c r="I191" s="265" t="s">
        <v>1367</v>
      </c>
      <c r="J191" s="265"/>
      <c r="K191" s="311"/>
    </row>
    <row r="192" spans="2:11" s="1" customFormat="1" ht="15" customHeight="1">
      <c r="B192" s="288"/>
      <c r="C192" s="324" t="s">
        <v>1426</v>
      </c>
      <c r="D192" s="265"/>
      <c r="E192" s="265"/>
      <c r="F192" s="286" t="s">
        <v>1332</v>
      </c>
      <c r="G192" s="265"/>
      <c r="H192" s="265" t="s">
        <v>1427</v>
      </c>
      <c r="I192" s="265" t="s">
        <v>1367</v>
      </c>
      <c r="J192" s="265"/>
      <c r="K192" s="311"/>
    </row>
    <row r="193" spans="2:11" s="1" customFormat="1" ht="15" customHeight="1">
      <c r="B193" s="288"/>
      <c r="C193" s="324" t="s">
        <v>1428</v>
      </c>
      <c r="D193" s="265"/>
      <c r="E193" s="265"/>
      <c r="F193" s="286" t="s">
        <v>1338</v>
      </c>
      <c r="G193" s="265"/>
      <c r="H193" s="265" t="s">
        <v>1429</v>
      </c>
      <c r="I193" s="265" t="s">
        <v>1367</v>
      </c>
      <c r="J193" s="265"/>
      <c r="K193" s="311"/>
    </row>
    <row r="194" spans="2:11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pans="2:11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pans="2:11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pans="2:11" s="1" customFormat="1" ht="21">
      <c r="B199" s="257"/>
      <c r="C199" s="418" t="s">
        <v>1430</v>
      </c>
      <c r="D199" s="418"/>
      <c r="E199" s="418"/>
      <c r="F199" s="418"/>
      <c r="G199" s="418"/>
      <c r="H199" s="418"/>
      <c r="I199" s="418"/>
      <c r="J199" s="418"/>
      <c r="K199" s="258"/>
    </row>
    <row r="200" spans="2:11" s="1" customFormat="1" ht="25.5" customHeight="1">
      <c r="B200" s="257"/>
      <c r="C200" s="327" t="s">
        <v>1431</v>
      </c>
      <c r="D200" s="327"/>
      <c r="E200" s="327"/>
      <c r="F200" s="327" t="s">
        <v>1432</v>
      </c>
      <c r="G200" s="328"/>
      <c r="H200" s="424" t="s">
        <v>1433</v>
      </c>
      <c r="I200" s="424"/>
      <c r="J200" s="424"/>
      <c r="K200" s="258"/>
    </row>
    <row r="201" spans="2:1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pans="2:11" s="1" customFormat="1" ht="15" customHeight="1">
      <c r="B202" s="288"/>
      <c r="C202" s="265" t="s">
        <v>1423</v>
      </c>
      <c r="D202" s="265"/>
      <c r="E202" s="265"/>
      <c r="F202" s="286" t="s">
        <v>41</v>
      </c>
      <c r="G202" s="265"/>
      <c r="H202" s="423" t="s">
        <v>1434</v>
      </c>
      <c r="I202" s="423"/>
      <c r="J202" s="423"/>
      <c r="K202" s="311"/>
    </row>
    <row r="203" spans="2:11" s="1" customFormat="1" ht="15" customHeight="1">
      <c r="B203" s="288"/>
      <c r="C203" s="265"/>
      <c r="D203" s="265"/>
      <c r="E203" s="265"/>
      <c r="F203" s="286" t="s">
        <v>42</v>
      </c>
      <c r="G203" s="265"/>
      <c r="H203" s="423" t="s">
        <v>1435</v>
      </c>
      <c r="I203" s="423"/>
      <c r="J203" s="423"/>
      <c r="K203" s="311"/>
    </row>
    <row r="204" spans="2:11" s="1" customFormat="1" ht="15" customHeight="1">
      <c r="B204" s="288"/>
      <c r="C204" s="265"/>
      <c r="D204" s="265"/>
      <c r="E204" s="265"/>
      <c r="F204" s="286" t="s">
        <v>45</v>
      </c>
      <c r="G204" s="265"/>
      <c r="H204" s="423" t="s">
        <v>1436</v>
      </c>
      <c r="I204" s="423"/>
      <c r="J204" s="423"/>
      <c r="K204" s="311"/>
    </row>
    <row r="205" spans="2:11" s="1" customFormat="1" ht="15" customHeight="1">
      <c r="B205" s="288"/>
      <c r="C205" s="265"/>
      <c r="D205" s="265"/>
      <c r="E205" s="265"/>
      <c r="F205" s="286" t="s">
        <v>43</v>
      </c>
      <c r="G205" s="265"/>
      <c r="H205" s="423" t="s">
        <v>1437</v>
      </c>
      <c r="I205" s="423"/>
      <c r="J205" s="423"/>
      <c r="K205" s="311"/>
    </row>
    <row r="206" spans="2:11" s="1" customFormat="1" ht="15" customHeight="1">
      <c r="B206" s="288"/>
      <c r="C206" s="265"/>
      <c r="D206" s="265"/>
      <c r="E206" s="265"/>
      <c r="F206" s="286" t="s">
        <v>44</v>
      </c>
      <c r="G206" s="265"/>
      <c r="H206" s="423" t="s">
        <v>1438</v>
      </c>
      <c r="I206" s="423"/>
      <c r="J206" s="423"/>
      <c r="K206" s="311"/>
    </row>
    <row r="207" spans="2:11" s="1" customFormat="1" ht="15" customHeight="1">
      <c r="B207" s="288"/>
      <c r="C207" s="265"/>
      <c r="D207" s="265"/>
      <c r="E207" s="265"/>
      <c r="F207" s="286"/>
      <c r="G207" s="265"/>
      <c r="H207" s="265"/>
      <c r="I207" s="265"/>
      <c r="J207" s="265"/>
      <c r="K207" s="311"/>
    </row>
    <row r="208" spans="2:11" s="1" customFormat="1" ht="15" customHeight="1">
      <c r="B208" s="288"/>
      <c r="C208" s="265" t="s">
        <v>1379</v>
      </c>
      <c r="D208" s="265"/>
      <c r="E208" s="265"/>
      <c r="F208" s="286" t="s">
        <v>77</v>
      </c>
      <c r="G208" s="265"/>
      <c r="H208" s="423" t="s">
        <v>1439</v>
      </c>
      <c r="I208" s="423"/>
      <c r="J208" s="423"/>
      <c r="K208" s="311"/>
    </row>
    <row r="209" spans="2:11" s="1" customFormat="1" ht="15" customHeight="1">
      <c r="B209" s="288"/>
      <c r="C209" s="265"/>
      <c r="D209" s="265"/>
      <c r="E209" s="265"/>
      <c r="F209" s="286" t="s">
        <v>1277</v>
      </c>
      <c r="G209" s="265"/>
      <c r="H209" s="423" t="s">
        <v>1278</v>
      </c>
      <c r="I209" s="423"/>
      <c r="J209" s="423"/>
      <c r="K209" s="311"/>
    </row>
    <row r="210" spans="2:11" s="1" customFormat="1" ht="15" customHeight="1">
      <c r="B210" s="288"/>
      <c r="C210" s="265"/>
      <c r="D210" s="265"/>
      <c r="E210" s="265"/>
      <c r="F210" s="286" t="s">
        <v>1275</v>
      </c>
      <c r="G210" s="265"/>
      <c r="H210" s="423" t="s">
        <v>1440</v>
      </c>
      <c r="I210" s="423"/>
      <c r="J210" s="423"/>
      <c r="K210" s="311"/>
    </row>
    <row r="211" spans="2:11" s="1" customFormat="1" ht="15" customHeight="1">
      <c r="B211" s="329"/>
      <c r="C211" s="265"/>
      <c r="D211" s="265"/>
      <c r="E211" s="265"/>
      <c r="F211" s="286" t="s">
        <v>1279</v>
      </c>
      <c r="G211" s="324"/>
      <c r="H211" s="422" t="s">
        <v>1280</v>
      </c>
      <c r="I211" s="422"/>
      <c r="J211" s="422"/>
      <c r="K211" s="330"/>
    </row>
    <row r="212" spans="2:11" s="1" customFormat="1" ht="15" customHeight="1">
      <c r="B212" s="329"/>
      <c r="C212" s="265"/>
      <c r="D212" s="265"/>
      <c r="E212" s="265"/>
      <c r="F212" s="286" t="s">
        <v>781</v>
      </c>
      <c r="G212" s="324"/>
      <c r="H212" s="422" t="s">
        <v>1441</v>
      </c>
      <c r="I212" s="422"/>
      <c r="J212" s="422"/>
      <c r="K212" s="330"/>
    </row>
    <row r="213" spans="2:11" s="1" customFormat="1" ht="15" customHeight="1">
      <c r="B213" s="329"/>
      <c r="C213" s="265"/>
      <c r="D213" s="265"/>
      <c r="E213" s="265"/>
      <c r="F213" s="286"/>
      <c r="G213" s="324"/>
      <c r="H213" s="315"/>
      <c r="I213" s="315"/>
      <c r="J213" s="315"/>
      <c r="K213" s="330"/>
    </row>
    <row r="214" spans="2:11" s="1" customFormat="1" ht="15" customHeight="1">
      <c r="B214" s="329"/>
      <c r="C214" s="265" t="s">
        <v>1403</v>
      </c>
      <c r="D214" s="265"/>
      <c r="E214" s="265"/>
      <c r="F214" s="286">
        <v>1</v>
      </c>
      <c r="G214" s="324"/>
      <c r="H214" s="422" t="s">
        <v>1442</v>
      </c>
      <c r="I214" s="422"/>
      <c r="J214" s="422"/>
      <c r="K214" s="330"/>
    </row>
    <row r="215" spans="2:11" s="1" customFormat="1" ht="15" customHeight="1">
      <c r="B215" s="329"/>
      <c r="C215" s="265"/>
      <c r="D215" s="265"/>
      <c r="E215" s="265"/>
      <c r="F215" s="286">
        <v>2</v>
      </c>
      <c r="G215" s="324"/>
      <c r="H215" s="422" t="s">
        <v>1443</v>
      </c>
      <c r="I215" s="422"/>
      <c r="J215" s="422"/>
      <c r="K215" s="330"/>
    </row>
    <row r="216" spans="2:11" s="1" customFormat="1" ht="15" customHeight="1">
      <c r="B216" s="329"/>
      <c r="C216" s="265"/>
      <c r="D216" s="265"/>
      <c r="E216" s="265"/>
      <c r="F216" s="286">
        <v>3</v>
      </c>
      <c r="G216" s="324"/>
      <c r="H216" s="422" t="s">
        <v>1444</v>
      </c>
      <c r="I216" s="422"/>
      <c r="J216" s="422"/>
      <c r="K216" s="330"/>
    </row>
    <row r="217" spans="2:11" s="1" customFormat="1" ht="15" customHeight="1">
      <c r="B217" s="329"/>
      <c r="C217" s="265"/>
      <c r="D217" s="265"/>
      <c r="E217" s="265"/>
      <c r="F217" s="286">
        <v>4</v>
      </c>
      <c r="G217" s="324"/>
      <c r="H217" s="422" t="s">
        <v>1445</v>
      </c>
      <c r="I217" s="422"/>
      <c r="J217" s="422"/>
      <c r="K217" s="330"/>
    </row>
    <row r="218" spans="2:11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1 - Bezbariérové úpravy</vt:lpstr>
      <vt:lpstr>2.1 - 1. oddělení</vt:lpstr>
      <vt:lpstr>2.2 - 2. oddělení</vt:lpstr>
      <vt:lpstr>2.3 - 3. oddělení</vt:lpstr>
      <vt:lpstr>2.4 - Chodba</vt:lpstr>
      <vt:lpstr>3 - Vybavení</vt:lpstr>
      <vt:lpstr>Pokyny pro vyplnění</vt:lpstr>
      <vt:lpstr>'1 - Bezbariérové úpravy'!Názvy_tisku</vt:lpstr>
      <vt:lpstr>'2.1 - 1. oddělení'!Názvy_tisku</vt:lpstr>
      <vt:lpstr>'2.2 - 2. oddělení'!Názvy_tisku</vt:lpstr>
      <vt:lpstr>'2.3 - 3. oddělení'!Názvy_tisku</vt:lpstr>
      <vt:lpstr>'2.4 - Chodba'!Názvy_tisku</vt:lpstr>
      <vt:lpstr>'3 - Vybavení'!Názvy_tisku</vt:lpstr>
      <vt:lpstr>'Rekapitulace stavby'!Názvy_tisku</vt:lpstr>
      <vt:lpstr>'1 - Bezbariérové úpravy'!Oblast_tisku</vt:lpstr>
      <vt:lpstr>'2.1 - 1. oddělení'!Oblast_tisku</vt:lpstr>
      <vt:lpstr>'2.2 - 2. oddělení'!Oblast_tisku</vt:lpstr>
      <vt:lpstr>'2.3 - 3. oddělení'!Oblast_tisku</vt:lpstr>
      <vt:lpstr>'2.4 - Chodba'!Oblast_tisku</vt:lpstr>
      <vt:lpstr>'3 -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Motlík, Martin</cp:lastModifiedBy>
  <dcterms:created xsi:type="dcterms:W3CDTF">2023-12-12T08:29:23Z</dcterms:created>
  <dcterms:modified xsi:type="dcterms:W3CDTF">2025-04-30T15:10:11Z</dcterms:modified>
</cp:coreProperties>
</file>